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Ⅰ" sheetId="5" r:id="rId1"/>
    <sheet name="総括" sheetId="2" r:id="rId2"/>
  </sheets>
  <definedNames>
    <definedName name="_xlnm.Print_Area" localSheetId="0">Ⅰ!$A$1:$M$65</definedName>
    <definedName name="_xlnm.Print_Area" localSheetId="1">総括!$A$1:$M$65</definedName>
  </definedNames>
  <calcPr calcId="145621"/>
</workbook>
</file>

<file path=xl/calcChain.xml><?xml version="1.0" encoding="utf-8"?>
<calcChain xmlns="http://schemas.openxmlformats.org/spreadsheetml/2006/main">
  <c r="L7" i="2" l="1"/>
  <c r="H7" i="2"/>
  <c r="H39" i="2"/>
  <c r="H38" i="2"/>
  <c r="L8" i="2" l="1"/>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K43" i="2"/>
  <c r="K42" i="2"/>
  <c r="K41" i="2"/>
  <c r="K40" i="2"/>
  <c r="K39" i="2"/>
  <c r="K38" i="2"/>
  <c r="K37" i="2"/>
  <c r="K36" i="2"/>
  <c r="K35" i="2"/>
  <c r="K34" i="2"/>
  <c r="K33" i="2"/>
  <c r="K32" i="2"/>
  <c r="K31" i="2"/>
  <c r="K30" i="2"/>
  <c r="K29" i="2"/>
  <c r="K28" i="2"/>
  <c r="K27" i="2"/>
  <c r="K26" i="2"/>
  <c r="K25" i="2"/>
  <c r="K24" i="2"/>
  <c r="K23" i="2"/>
  <c r="K22" i="2"/>
  <c r="K21" i="2"/>
  <c r="K20" i="2"/>
  <c r="K19" i="2"/>
  <c r="K18" i="2"/>
  <c r="K17" i="2"/>
  <c r="K16" i="2"/>
  <c r="K15" i="2"/>
  <c r="K14" i="2"/>
  <c r="K13" i="2"/>
  <c r="K12" i="2"/>
  <c r="K11" i="2"/>
  <c r="K10" i="2"/>
  <c r="K9" i="2"/>
  <c r="K8" i="2"/>
  <c r="G62" i="5" l="1"/>
  <c r="G61" i="5" l="1"/>
  <c r="G39" i="2" l="1"/>
  <c r="G38" i="2"/>
  <c r="G39" i="5"/>
  <c r="G62" i="2" l="1"/>
  <c r="K39" i="5" l="1"/>
  <c r="G61" i="2"/>
  <c r="H39" i="5"/>
  <c r="L39" i="5" l="1"/>
  <c r="H37" i="2"/>
  <c r="G37" i="2"/>
  <c r="I40" i="5" l="1"/>
  <c r="L43" i="5" l="1"/>
  <c r="K43" i="5"/>
  <c r="H43" i="5"/>
  <c r="G43" i="5"/>
  <c r="M26" i="2" l="1"/>
  <c r="M29" i="2"/>
  <c r="M42" i="2"/>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I41" i="2"/>
  <c r="M21" i="2"/>
  <c r="M13" i="2"/>
  <c r="I13" i="2"/>
  <c r="E47" i="2"/>
  <c r="E46" i="2"/>
  <c r="M41" i="2" l="1"/>
  <c r="I25" i="2"/>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M20" i="2"/>
  <c r="I36" i="2"/>
  <c r="I34" i="2"/>
  <c r="I32" i="2"/>
  <c r="I30" i="2"/>
  <c r="I28" i="2"/>
  <c r="I26" i="2"/>
  <c r="I22" i="2"/>
  <c r="I16" i="2"/>
  <c r="I14" i="2"/>
  <c r="I10" i="2"/>
  <c r="I8" i="2"/>
  <c r="I20" i="2"/>
  <c r="I44" i="5"/>
  <c r="I45" i="5" s="1"/>
  <c r="I46" i="5" s="1"/>
  <c r="I47" i="5" s="1"/>
  <c r="I15" i="2"/>
  <c r="M44" i="5"/>
  <c r="M45" i="5" s="1"/>
  <c r="G59" i="2"/>
  <c r="G58" i="2" s="1"/>
  <c r="G59" i="5"/>
  <c r="G58" i="5" s="1"/>
  <c r="M46" i="5" l="1"/>
  <c r="M47" i="5" s="1"/>
  <c r="G55" i="5"/>
  <c r="M44" i="2"/>
  <c r="M45" i="2" s="1"/>
  <c r="I44" i="2"/>
  <c r="I45" i="2" s="1"/>
  <c r="I46" i="2" s="1"/>
  <c r="I47" i="2" s="1"/>
  <c r="G56" i="5"/>
  <c r="M46" i="2" l="1"/>
  <c r="M47" i="2" s="1"/>
  <c r="G55" i="2"/>
  <c r="G56" i="2"/>
</calcChain>
</file>

<file path=xl/sharedStrings.xml><?xml version="1.0" encoding="utf-8"?>
<sst xmlns="http://schemas.openxmlformats.org/spreadsheetml/2006/main" count="280" uniqueCount="101">
  <si>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</si>
  <si>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</si>
  <si>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</si>
  <si>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</si>
  <si>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</si>
  <si>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</si>
  <si>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</si>
  <si>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</si>
  <si>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</si>
  <si>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</si>
  <si>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</si>
  <si>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</si>
  <si>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</si>
  <si>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</si>
  <si>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</si>
  <si>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</si>
  <si>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</si>
  <si>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</si>
  <si>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</si>
  <si>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</si>
  <si>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</si>
  <si>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</si>
  <si>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</si>
  <si>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</si>
  <si>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</si>
  <si>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</si>
  <si>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</si>
  <si>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</si>
  <si>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</si>
  <si>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</si>
  <si>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</si>
  <si>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</si>
  <si>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</si>
  <si>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</si>
  <si>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</si>
  <si>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</si>
  <si>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</si>
  <si>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</si>
  <si>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</si>
  <si>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</si>
  <si>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</si>
  <si>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</si>
  <si>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</si>
  <si>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</si>
  <si>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</si>
  <si>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</si>
  <si>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</si>
  <si>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</si>
  <si>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</si>
  <si>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一般電気事業者</t>
  </si>
  <si>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</si>
  <si>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</si>
  <si>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</si>
  <si>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</si>
  <si>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</si>
  <si>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</si>
  <si>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</si>
  <si>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</si>
  <si>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</si>
  <si>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</si>
  <si>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</si>
  <si>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</si>
  <si>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</si>
  <si>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</si>
  <si>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</si>
  <si>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</si>
  <si>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</si>
  <si>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</si>
  <si>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</si>
  <si>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</si>
  <si>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</si>
  <si>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</si>
  <si>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</si>
  <si>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</si>
  <si>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</si>
  <si>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</si>
  <si>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</si>
  <si>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</si>
  <si>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</si>
  <si>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</si>
  <si>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</si>
  <si>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</si>
  <si>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</si>
  <si>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</si>
  <si>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</si>
  <si>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</si>
  <si>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</si>
  <si>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</si>
  <si>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</si>
  <si>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平成25年度（実績）</t>
    <rPh sb="4" eb="6">
      <t>ネンド</t>
    </rPh>
    <rPh sb="7" eb="9">
      <t>ジッセキ</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</si>
  <si>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</si>
  <si>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</si>
  <si>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</si>
  <si>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</si>
  <si>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</si>
  <si>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</si>
  <si>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</si>
  <si>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 xml:space="preserve"> （ｋ－ｌ）－（ｍ－ｎ）</t>
    <phoneticPr fontId="3"/>
  </si>
  <si>
    <t>｛（ｋ－ｌ）－（ｍ－ｎ）｝/（ｋ－ｌ）</t>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</si>
  <si>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</si>
  <si>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t>平成○○年度（導入後）</t>
    <rPh sb="4" eb="6">
      <t>ネンド</t>
    </rPh>
    <rPh sb="7" eb="9">
      <t>ドウニュウ</t>
    </rPh>
    <rPh sb="9" eb="10">
      <t>ゴ</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</si>
</sst>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_ "/>
    <numFmt numFmtId="177" formatCode="0.0%"/>
    <numFmt numFmtId="178" formatCode="0.0#####"/>
    <numFmt numFmtId="179" formatCode="0.00000000_ "/>
    <numFmt numFmtId="180" formatCode="#,###,###,##0.0#####"/>
    <numFmt numFmtId="181" formatCode="#,##0.0_ "/>
    <numFmt numFmtId="182" formatCode="#,##0.0_ ;[Red]\-#,##0.0\ "/>
    <numFmt numFmtId="183" formatCode="#,##0.0"/>
    <numFmt numFmtId="184" formatCode="0.0_ "/>
    <numFmt numFmtId="185" formatCode="#,##0.00_ "/>
  </numFmts>
  <fonts count="17"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sz val="10"/>
      <color theme="1"/>
      <name val="ＭＳ 明朝"/>
      <family val="1"/>
      <charset val="128"/>
    </font>
    <font>
      <sz val="12"/>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5">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3" fontId="4" fillId="0" borderId="8" xfId="3" applyNumberFormat="1" applyFont="1" applyBorder="1" applyAlignment="1">
      <alignment horizontal="left"/>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83" fontId="4" fillId="0" borderId="8" xfId="3" applyNumberFormat="1" applyFont="1" applyBorder="1" applyAlignment="1">
      <alignment horizontal="left"/>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180" fontId="11" fillId="0" borderId="33" xfId="3" applyNumberFormat="1" applyFont="1" applyBorder="1" applyAlignment="1">
      <alignment horizontal="center"/>
    </xf>
    <xf numFmtId="0" fontId="14"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5" fontId="13" fillId="2" borderId="16" xfId="0" applyNumberFormat="1" applyFont="1" applyFill="1" applyBorder="1" applyAlignment="1">
      <alignment vertical="center"/>
    </xf>
    <xf numFmtId="184" fontId="13" fillId="2" borderId="35" xfId="2" applyNumberFormat="1" applyFont="1" applyFill="1" applyBorder="1" applyAlignment="1">
      <alignment vertical="center"/>
    </xf>
    <xf numFmtId="0" fontId="15" fillId="2" borderId="0" xfId="0" applyFont="1" applyFill="1" applyBorder="1" applyAlignment="1">
      <alignment vertical="center"/>
    </xf>
    <xf numFmtId="180" fontId="11" fillId="3" borderId="2" xfId="3" applyNumberFormat="1" applyFont="1" applyFill="1" applyBorder="1" applyAlignment="1" applyProtection="1">
      <alignment horizontal="center"/>
      <protection locked="0"/>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2" fillId="0" borderId="34" xfId="3" applyNumberFormat="1" applyFont="1" applyBorder="1" applyAlignment="1">
      <alignment horizontal="center"/>
    </xf>
    <xf numFmtId="181" fontId="11" fillId="2" borderId="31" xfId="0" applyNumberFormat="1" applyFont="1" applyFill="1" applyBorder="1" applyAlignment="1">
      <alignment horizontal="center" vertical="center"/>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5" fillId="0" borderId="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180" fontId="11" fillId="2"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5" fillId="2" borderId="13"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5" fillId="2" borderId="2" xfId="0" applyFont="1" applyFill="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12</xdr:col>
      <xdr:colOff>537883</xdr:colOff>
      <xdr:row>2</xdr:row>
      <xdr:rowOff>123264</xdr:rowOff>
    </xdr:from>
    <xdr:to>
      <xdr:col>15</xdr:col>
      <xdr:colOff>459442</xdr:colOff>
      <xdr:row>4</xdr:row>
      <xdr:rowOff>112059</xdr:rowOff>
    </xdr:to>
    <xdr:sp macro="" textlink="">
      <xdr:nvSpPr>
        <xdr:cNvPr id="58" name="四角形吹き出し 57"/>
        <xdr:cNvSpPr/>
      </xdr:nvSpPr>
      <xdr:spPr bwMode="auto">
        <a:xfrm>
          <a:off x="8460442" y="448235"/>
          <a:ext cx="1792941"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12</xdr:col>
      <xdr:colOff>448234</xdr:colOff>
      <xdr:row>2</xdr:row>
      <xdr:rowOff>78441</xdr:rowOff>
    </xdr:from>
    <xdr:to>
      <xdr:col>14</xdr:col>
      <xdr:colOff>941294</xdr:colOff>
      <xdr:row>4</xdr:row>
      <xdr:rowOff>67236</xdr:rowOff>
    </xdr:to>
    <xdr:sp macro="" textlink="">
      <xdr:nvSpPr>
        <xdr:cNvPr id="38" name="四角形吹き出し 37"/>
        <xdr:cNvSpPr/>
      </xdr:nvSpPr>
      <xdr:spPr bwMode="auto">
        <a:xfrm>
          <a:off x="8370793" y="403412"/>
          <a:ext cx="1680883" cy="582706"/>
        </a:xfrm>
        <a:prstGeom prst="wedgeRectCallout">
          <a:avLst>
            <a:gd name="adj1" fmla="val -59572"/>
            <a:gd name="adj2" fmla="val -5664"/>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単年度事業は「２７年度」と記載。</a:t>
          </a:r>
          <a:endParaRPr kumimoji="1" lang="en-US" altLang="ja-JP" sz="900" b="0" i="0" u="none" strike="noStrike" kern="0" cap="none" spc="0" normalizeH="0" baseline="0" noProof="0" smtClean="0">
            <a:ln>
              <a:noFill/>
            </a:ln>
            <a:solidFill>
              <a:srgbClr val="FF0000"/>
            </a:solidFill>
            <a:effectLst/>
            <a:uLnTx/>
            <a:uFillTx/>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複数年度事業は、最終年度の事業完了の翌年度を記載する。</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tabSelected="1" zoomScale="85" zoomScaleNormal="85" zoomScaleSheetLayoutView="100" workbookViewId="0"/>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2"/>
    <col min="17" max="16384" width="9" style="1"/>
  </cols>
  <sheetData>
    <row r="1" spans="1:15" ht="8.25" customHeight="1" x14ac:dyDescent="0.15">
      <c r="A1" s="22"/>
      <c r="B1" s="22"/>
      <c r="C1" s="22"/>
      <c r="D1" s="22"/>
      <c r="E1" s="22"/>
      <c r="F1" s="22"/>
      <c r="G1" s="22"/>
      <c r="H1" s="22"/>
      <c r="I1" s="22"/>
      <c r="J1" s="22"/>
      <c r="K1" s="22"/>
      <c r="L1" s="22"/>
      <c r="M1" s="22"/>
      <c r="N1" s="22"/>
      <c r="O1" s="22"/>
    </row>
    <row r="2" spans="1:15" ht="17.25" x14ac:dyDescent="0.2">
      <c r="A2" s="56" t="s">
        <v>92</v>
      </c>
      <c r="B2" s="22"/>
      <c r="C2" s="22"/>
      <c r="D2" s="22"/>
      <c r="E2" s="22"/>
      <c r="F2" s="22"/>
      <c r="G2" s="22"/>
      <c r="H2" s="22"/>
      <c r="I2" s="22"/>
      <c r="J2" s="22"/>
      <c r="K2" s="22"/>
      <c r="L2" s="22"/>
      <c r="M2" s="22"/>
      <c r="N2" s="22"/>
      <c r="O2" s="22"/>
    </row>
    <row r="3" spans="1:15" ht="14.25" thickBot="1" x14ac:dyDescent="0.2">
      <c r="A3" s="22"/>
      <c r="B3" s="22"/>
      <c r="C3" s="22"/>
      <c r="D3" s="22"/>
      <c r="E3" s="22"/>
      <c r="F3" s="22"/>
      <c r="G3" s="22"/>
      <c r="H3" s="22"/>
      <c r="I3" s="22"/>
      <c r="J3" s="22"/>
      <c r="K3" s="22"/>
      <c r="L3" s="22"/>
      <c r="M3" s="22"/>
      <c r="N3" s="22"/>
      <c r="O3" s="22"/>
    </row>
    <row r="4" spans="1:15" ht="32.25" customHeight="1" x14ac:dyDescent="0.15">
      <c r="A4" s="26"/>
      <c r="B4" s="27"/>
      <c r="C4" s="27"/>
      <c r="D4" s="27"/>
      <c r="E4" s="113" t="s">
        <v>0</v>
      </c>
      <c r="F4" s="116" t="s">
        <v>1</v>
      </c>
      <c r="G4" s="119" t="s">
        <v>89</v>
      </c>
      <c r="H4" s="120"/>
      <c r="I4" s="120"/>
      <c r="J4" s="121"/>
      <c r="K4" s="119" t="s">
        <v>100</v>
      </c>
      <c r="L4" s="120"/>
      <c r="M4" s="122"/>
      <c r="N4" s="22"/>
      <c r="O4" s="22"/>
    </row>
    <row r="5" spans="1:15" ht="51" customHeight="1" x14ac:dyDescent="0.15">
      <c r="A5" s="28"/>
      <c r="B5" s="15"/>
      <c r="C5" s="15"/>
      <c r="D5" s="15"/>
      <c r="E5" s="114"/>
      <c r="F5" s="117"/>
      <c r="G5" s="2" t="s">
        <v>2</v>
      </c>
      <c r="H5" s="3" t="s">
        <v>3</v>
      </c>
      <c r="I5" s="123" t="s">
        <v>4</v>
      </c>
      <c r="J5" s="124"/>
      <c r="K5" s="2" t="s">
        <v>5</v>
      </c>
      <c r="L5" s="3" t="s">
        <v>6</v>
      </c>
      <c r="M5" s="4" t="s">
        <v>7</v>
      </c>
      <c r="N5" s="22"/>
      <c r="O5" s="22"/>
    </row>
    <row r="6" spans="1:15" ht="32.25" customHeight="1" thickBot="1" x14ac:dyDescent="0.2">
      <c r="A6" s="28"/>
      <c r="B6" s="15"/>
      <c r="C6" s="15"/>
      <c r="D6" s="15"/>
      <c r="E6" s="115"/>
      <c r="F6" s="118"/>
      <c r="G6" s="5" t="s">
        <v>8</v>
      </c>
      <c r="H6" s="6" t="s">
        <v>8</v>
      </c>
      <c r="I6" s="125" t="s">
        <v>9</v>
      </c>
      <c r="J6" s="126"/>
      <c r="K6" s="5" t="s">
        <v>8</v>
      </c>
      <c r="L6" s="6" t="s">
        <v>8</v>
      </c>
      <c r="M6" s="7" t="s">
        <v>9</v>
      </c>
      <c r="N6" s="22"/>
      <c r="O6" s="22"/>
    </row>
    <row r="7" spans="1:15" ht="24.75" customHeight="1" thickTop="1" x14ac:dyDescent="0.15">
      <c r="A7" s="127" t="s">
        <v>10</v>
      </c>
      <c r="B7" s="128"/>
      <c r="C7" s="129"/>
      <c r="D7" s="51"/>
      <c r="E7" s="30" t="s">
        <v>11</v>
      </c>
      <c r="F7" s="8"/>
      <c r="G7" s="9" t="s">
        <v>12</v>
      </c>
      <c r="H7" s="130">
        <v>3000</v>
      </c>
      <c r="I7" s="130"/>
      <c r="J7" s="131"/>
      <c r="K7" s="52"/>
      <c r="L7" s="130">
        <v>3000</v>
      </c>
      <c r="M7" s="132"/>
      <c r="N7" s="22"/>
      <c r="O7" s="22"/>
    </row>
    <row r="8" spans="1:15" ht="19.5" customHeight="1" x14ac:dyDescent="0.15">
      <c r="A8" s="133" t="s">
        <v>13</v>
      </c>
      <c r="B8" s="136" t="s">
        <v>14</v>
      </c>
      <c r="C8" s="137"/>
      <c r="D8" s="138"/>
      <c r="E8" s="10" t="s">
        <v>15</v>
      </c>
      <c r="F8" s="11">
        <v>38.200000000000003</v>
      </c>
      <c r="G8" s="43">
        <v>0</v>
      </c>
      <c r="H8" s="44">
        <v>0</v>
      </c>
      <c r="I8" s="139">
        <f>(G8-H8)*$F8</f>
        <v>0</v>
      </c>
      <c r="J8" s="140"/>
      <c r="K8" s="43">
        <v>0</v>
      </c>
      <c r="L8" s="44">
        <v>0</v>
      </c>
      <c r="M8" s="55">
        <f>(K8-L8)*$F8</f>
        <v>0</v>
      </c>
      <c r="N8" s="22"/>
      <c r="O8" s="22"/>
    </row>
    <row r="9" spans="1:15" ht="19.5" customHeight="1" x14ac:dyDescent="0.15">
      <c r="A9" s="134"/>
      <c r="B9" s="136" t="s">
        <v>95</v>
      </c>
      <c r="C9" s="137"/>
      <c r="D9" s="138"/>
      <c r="E9" s="10" t="s">
        <v>15</v>
      </c>
      <c r="F9" s="11">
        <v>35.299999999999997</v>
      </c>
      <c r="G9" s="43">
        <v>0</v>
      </c>
      <c r="H9" s="44">
        <v>0</v>
      </c>
      <c r="I9" s="139">
        <f t="shared" ref="I9:I41" si="0">(G9-H9)*$F9</f>
        <v>0</v>
      </c>
      <c r="J9" s="140"/>
      <c r="K9" s="43">
        <v>0</v>
      </c>
      <c r="L9" s="44">
        <v>0</v>
      </c>
      <c r="M9" s="55">
        <f>(K9-L9)*$F9</f>
        <v>0</v>
      </c>
      <c r="N9" s="22"/>
      <c r="O9" s="22"/>
    </row>
    <row r="10" spans="1:15" ht="19.5" customHeight="1" x14ac:dyDescent="0.15">
      <c r="A10" s="134"/>
      <c r="B10" s="136" t="s">
        <v>16</v>
      </c>
      <c r="C10" s="137"/>
      <c r="D10" s="138"/>
      <c r="E10" s="10" t="s">
        <v>15</v>
      </c>
      <c r="F10" s="11">
        <v>34.6</v>
      </c>
      <c r="G10" s="43">
        <v>0</v>
      </c>
      <c r="H10" s="44">
        <v>0</v>
      </c>
      <c r="I10" s="139">
        <f t="shared" si="0"/>
        <v>0</v>
      </c>
      <c r="J10" s="140"/>
      <c r="K10" s="43">
        <v>0</v>
      </c>
      <c r="L10" s="44">
        <v>0</v>
      </c>
      <c r="M10" s="55">
        <f t="shared" ref="M10:M41" si="1">(K10-L10)*$F10</f>
        <v>0</v>
      </c>
      <c r="N10" s="22"/>
      <c r="O10" s="22"/>
    </row>
    <row r="11" spans="1:15" ht="19.5" customHeight="1" x14ac:dyDescent="0.15">
      <c r="A11" s="134"/>
      <c r="B11" s="136" t="s">
        <v>17</v>
      </c>
      <c r="C11" s="137"/>
      <c r="D11" s="138"/>
      <c r="E11" s="10" t="s">
        <v>15</v>
      </c>
      <c r="F11" s="11">
        <v>33.6</v>
      </c>
      <c r="G11" s="43">
        <v>0</v>
      </c>
      <c r="H11" s="44">
        <v>0</v>
      </c>
      <c r="I11" s="139">
        <f t="shared" si="0"/>
        <v>0</v>
      </c>
      <c r="J11" s="140"/>
      <c r="K11" s="43">
        <v>0</v>
      </c>
      <c r="L11" s="44">
        <v>0</v>
      </c>
      <c r="M11" s="55">
        <f t="shared" si="1"/>
        <v>0</v>
      </c>
      <c r="N11" s="22"/>
      <c r="O11" s="22"/>
    </row>
    <row r="12" spans="1:15" ht="19.5" customHeight="1" x14ac:dyDescent="0.15">
      <c r="A12" s="134"/>
      <c r="B12" s="136" t="s">
        <v>18</v>
      </c>
      <c r="C12" s="137"/>
      <c r="D12" s="138"/>
      <c r="E12" s="10" t="s">
        <v>15</v>
      </c>
      <c r="F12" s="11">
        <v>36.700000000000003</v>
      </c>
      <c r="G12" s="43">
        <v>0</v>
      </c>
      <c r="H12" s="44">
        <v>0</v>
      </c>
      <c r="I12" s="139">
        <f t="shared" si="0"/>
        <v>0</v>
      </c>
      <c r="J12" s="140"/>
      <c r="K12" s="43">
        <v>0</v>
      </c>
      <c r="L12" s="44">
        <v>0</v>
      </c>
      <c r="M12" s="55">
        <f t="shared" si="1"/>
        <v>0</v>
      </c>
      <c r="N12" s="22"/>
      <c r="O12" s="22"/>
    </row>
    <row r="13" spans="1:15" ht="19.5" customHeight="1" x14ac:dyDescent="0.15">
      <c r="A13" s="134"/>
      <c r="B13" s="136" t="s">
        <v>19</v>
      </c>
      <c r="C13" s="137"/>
      <c r="D13" s="138"/>
      <c r="E13" s="10" t="s">
        <v>15</v>
      </c>
      <c r="F13" s="11">
        <v>37.700000000000003</v>
      </c>
      <c r="G13" s="43">
        <v>0</v>
      </c>
      <c r="H13" s="44">
        <v>0</v>
      </c>
      <c r="I13" s="139">
        <f t="shared" si="0"/>
        <v>0</v>
      </c>
      <c r="J13" s="140"/>
      <c r="K13" s="43">
        <v>0</v>
      </c>
      <c r="L13" s="44">
        <v>0</v>
      </c>
      <c r="M13" s="55">
        <f t="shared" si="1"/>
        <v>0</v>
      </c>
      <c r="N13" s="22"/>
      <c r="O13" s="22"/>
    </row>
    <row r="14" spans="1:15" ht="19.5" customHeight="1" x14ac:dyDescent="0.15">
      <c r="A14" s="134"/>
      <c r="B14" s="136" t="s">
        <v>20</v>
      </c>
      <c r="C14" s="137"/>
      <c r="D14" s="138"/>
      <c r="E14" s="10" t="s">
        <v>15</v>
      </c>
      <c r="F14" s="11">
        <v>39.1</v>
      </c>
      <c r="G14" s="43">
        <v>0</v>
      </c>
      <c r="H14" s="44">
        <v>0</v>
      </c>
      <c r="I14" s="139">
        <f t="shared" si="0"/>
        <v>0</v>
      </c>
      <c r="J14" s="140"/>
      <c r="K14" s="43">
        <v>0</v>
      </c>
      <c r="L14" s="44">
        <v>0</v>
      </c>
      <c r="M14" s="55">
        <f t="shared" si="1"/>
        <v>0</v>
      </c>
      <c r="N14" s="22"/>
      <c r="O14" s="22"/>
    </row>
    <row r="15" spans="1:15" ht="19.5" customHeight="1" x14ac:dyDescent="0.15">
      <c r="A15" s="134"/>
      <c r="B15" s="136" t="s">
        <v>21</v>
      </c>
      <c r="C15" s="137"/>
      <c r="D15" s="138"/>
      <c r="E15" s="10" t="s">
        <v>15</v>
      </c>
      <c r="F15" s="11">
        <v>41.9</v>
      </c>
      <c r="G15" s="43">
        <v>24906</v>
      </c>
      <c r="H15" s="44">
        <v>0</v>
      </c>
      <c r="I15" s="139">
        <f t="shared" si="0"/>
        <v>1043561.3999999999</v>
      </c>
      <c r="J15" s="140"/>
      <c r="K15" s="43">
        <v>20906</v>
      </c>
      <c r="L15" s="44">
        <v>0</v>
      </c>
      <c r="M15" s="55">
        <f>(K15-L15)*$F15</f>
        <v>875961.4</v>
      </c>
      <c r="N15" s="22"/>
      <c r="O15" s="22"/>
    </row>
    <row r="16" spans="1:15" ht="19.5" customHeight="1" x14ac:dyDescent="0.15">
      <c r="A16" s="134"/>
      <c r="B16" s="136" t="s">
        <v>22</v>
      </c>
      <c r="C16" s="137"/>
      <c r="D16" s="138"/>
      <c r="E16" s="10" t="s">
        <v>23</v>
      </c>
      <c r="F16" s="11">
        <v>40.9</v>
      </c>
      <c r="G16" s="43">
        <v>0</v>
      </c>
      <c r="H16" s="44">
        <v>0</v>
      </c>
      <c r="I16" s="139">
        <f t="shared" si="0"/>
        <v>0</v>
      </c>
      <c r="J16" s="140"/>
      <c r="K16" s="43">
        <v>0</v>
      </c>
      <c r="L16" s="44">
        <v>0</v>
      </c>
      <c r="M16" s="55">
        <f t="shared" si="1"/>
        <v>0</v>
      </c>
      <c r="N16" s="22"/>
      <c r="O16" s="22"/>
    </row>
    <row r="17" spans="1:15" ht="19.5" customHeight="1" x14ac:dyDescent="0.15">
      <c r="A17" s="134"/>
      <c r="B17" s="136" t="s">
        <v>24</v>
      </c>
      <c r="C17" s="137"/>
      <c r="D17" s="138"/>
      <c r="E17" s="10" t="s">
        <v>23</v>
      </c>
      <c r="F17" s="11">
        <v>29.9</v>
      </c>
      <c r="G17" s="43">
        <v>0</v>
      </c>
      <c r="H17" s="44">
        <v>0</v>
      </c>
      <c r="I17" s="139">
        <f t="shared" si="0"/>
        <v>0</v>
      </c>
      <c r="J17" s="140"/>
      <c r="K17" s="43">
        <v>0</v>
      </c>
      <c r="L17" s="44">
        <v>0</v>
      </c>
      <c r="M17" s="55">
        <f t="shared" si="1"/>
        <v>0</v>
      </c>
      <c r="N17" s="22"/>
      <c r="O17" s="22"/>
    </row>
    <row r="18" spans="1:15" ht="19.5" customHeight="1" x14ac:dyDescent="0.15">
      <c r="A18" s="134"/>
      <c r="B18" s="141" t="s">
        <v>25</v>
      </c>
      <c r="C18" s="136" t="s">
        <v>26</v>
      </c>
      <c r="D18" s="138"/>
      <c r="E18" s="12" t="s">
        <v>23</v>
      </c>
      <c r="F18" s="11">
        <v>50.8</v>
      </c>
      <c r="G18" s="43">
        <v>0</v>
      </c>
      <c r="H18" s="44">
        <v>0</v>
      </c>
      <c r="I18" s="139">
        <f t="shared" si="0"/>
        <v>0</v>
      </c>
      <c r="J18" s="140"/>
      <c r="K18" s="43">
        <v>0</v>
      </c>
      <c r="L18" s="44">
        <v>0</v>
      </c>
      <c r="M18" s="55">
        <f t="shared" si="1"/>
        <v>0</v>
      </c>
      <c r="N18" s="22"/>
      <c r="O18" s="22"/>
    </row>
    <row r="19" spans="1:15" ht="19.5" customHeight="1" x14ac:dyDescent="0.15">
      <c r="A19" s="134"/>
      <c r="B19" s="141"/>
      <c r="C19" s="136" t="s">
        <v>27</v>
      </c>
      <c r="D19" s="138"/>
      <c r="E19" s="12" t="s">
        <v>28</v>
      </c>
      <c r="F19" s="11">
        <v>44.9</v>
      </c>
      <c r="G19" s="43">
        <v>0</v>
      </c>
      <c r="H19" s="44">
        <v>0</v>
      </c>
      <c r="I19" s="139">
        <f t="shared" si="0"/>
        <v>0</v>
      </c>
      <c r="J19" s="140"/>
      <c r="K19" s="43">
        <v>0</v>
      </c>
      <c r="L19" s="44">
        <v>0</v>
      </c>
      <c r="M19" s="55">
        <f t="shared" si="1"/>
        <v>0</v>
      </c>
      <c r="N19" s="22"/>
      <c r="O19" s="22"/>
    </row>
    <row r="20" spans="1:15" ht="19.5" customHeight="1" x14ac:dyDescent="0.15">
      <c r="A20" s="134"/>
      <c r="B20" s="141" t="s">
        <v>29</v>
      </c>
      <c r="C20" s="136" t="s">
        <v>30</v>
      </c>
      <c r="D20" s="138"/>
      <c r="E20" s="12" t="s">
        <v>23</v>
      </c>
      <c r="F20" s="11">
        <v>54.6</v>
      </c>
      <c r="G20" s="43">
        <v>0</v>
      </c>
      <c r="H20" s="44">
        <v>0</v>
      </c>
      <c r="I20" s="139">
        <f t="shared" si="0"/>
        <v>0</v>
      </c>
      <c r="J20" s="140"/>
      <c r="K20" s="43">
        <v>1753</v>
      </c>
      <c r="L20" s="44">
        <v>0</v>
      </c>
      <c r="M20" s="55">
        <f t="shared" si="1"/>
        <v>95713.8</v>
      </c>
      <c r="N20" s="22"/>
      <c r="O20" s="22"/>
    </row>
    <row r="21" spans="1:15" ht="19.5" customHeight="1" x14ac:dyDescent="0.15">
      <c r="A21" s="134"/>
      <c r="B21" s="141"/>
      <c r="C21" s="136" t="s">
        <v>31</v>
      </c>
      <c r="D21" s="138"/>
      <c r="E21" s="12" t="s">
        <v>28</v>
      </c>
      <c r="F21" s="11">
        <v>43.5</v>
      </c>
      <c r="G21" s="43">
        <v>0</v>
      </c>
      <c r="H21" s="44">
        <v>0</v>
      </c>
      <c r="I21" s="139">
        <f t="shared" si="0"/>
        <v>0</v>
      </c>
      <c r="J21" s="140"/>
      <c r="K21" s="43">
        <v>0</v>
      </c>
      <c r="L21" s="44">
        <v>0</v>
      </c>
      <c r="M21" s="55">
        <f t="shared" si="1"/>
        <v>0</v>
      </c>
      <c r="N21" s="22"/>
      <c r="O21" s="22"/>
    </row>
    <row r="22" spans="1:15" ht="19.5" customHeight="1" x14ac:dyDescent="0.15">
      <c r="A22" s="134"/>
      <c r="B22" s="141" t="s">
        <v>32</v>
      </c>
      <c r="C22" s="136" t="s">
        <v>33</v>
      </c>
      <c r="D22" s="138"/>
      <c r="E22" s="12" t="s">
        <v>23</v>
      </c>
      <c r="F22" s="11">
        <v>29</v>
      </c>
      <c r="G22" s="43">
        <v>0</v>
      </c>
      <c r="H22" s="44">
        <v>0</v>
      </c>
      <c r="I22" s="139">
        <f t="shared" si="0"/>
        <v>0</v>
      </c>
      <c r="J22" s="140"/>
      <c r="K22" s="43">
        <v>0</v>
      </c>
      <c r="L22" s="44">
        <v>0</v>
      </c>
      <c r="M22" s="55">
        <f t="shared" si="1"/>
        <v>0</v>
      </c>
      <c r="N22" s="22"/>
      <c r="O22" s="22"/>
    </row>
    <row r="23" spans="1:15" ht="19.5" customHeight="1" x14ac:dyDescent="0.15">
      <c r="A23" s="134"/>
      <c r="B23" s="141"/>
      <c r="C23" s="136" t="s">
        <v>34</v>
      </c>
      <c r="D23" s="138"/>
      <c r="E23" s="12" t="s">
        <v>23</v>
      </c>
      <c r="F23" s="11">
        <v>25.7</v>
      </c>
      <c r="G23" s="43">
        <v>0</v>
      </c>
      <c r="H23" s="44">
        <v>0</v>
      </c>
      <c r="I23" s="139">
        <f t="shared" si="0"/>
        <v>0</v>
      </c>
      <c r="J23" s="140"/>
      <c r="K23" s="43">
        <v>0</v>
      </c>
      <c r="L23" s="44">
        <v>0</v>
      </c>
      <c r="M23" s="55">
        <f t="shared" si="1"/>
        <v>0</v>
      </c>
      <c r="N23" s="22"/>
      <c r="O23" s="22"/>
    </row>
    <row r="24" spans="1:15" ht="19.5" customHeight="1" x14ac:dyDescent="0.15">
      <c r="A24" s="134"/>
      <c r="B24" s="141"/>
      <c r="C24" s="136" t="s">
        <v>35</v>
      </c>
      <c r="D24" s="138"/>
      <c r="E24" s="12" t="s">
        <v>23</v>
      </c>
      <c r="F24" s="11">
        <v>26.9</v>
      </c>
      <c r="G24" s="43">
        <v>0</v>
      </c>
      <c r="H24" s="44">
        <v>0</v>
      </c>
      <c r="I24" s="139">
        <f t="shared" si="0"/>
        <v>0</v>
      </c>
      <c r="J24" s="140"/>
      <c r="K24" s="43">
        <v>0</v>
      </c>
      <c r="L24" s="44">
        <v>0</v>
      </c>
      <c r="M24" s="55">
        <f t="shared" si="1"/>
        <v>0</v>
      </c>
      <c r="N24" s="22"/>
      <c r="O24" s="22"/>
    </row>
    <row r="25" spans="1:15" ht="19.5" customHeight="1" x14ac:dyDescent="0.15">
      <c r="A25" s="134"/>
      <c r="B25" s="136" t="s">
        <v>36</v>
      </c>
      <c r="C25" s="137"/>
      <c r="D25" s="138"/>
      <c r="E25" s="13" t="s">
        <v>23</v>
      </c>
      <c r="F25" s="11">
        <v>29.4</v>
      </c>
      <c r="G25" s="43">
        <v>0</v>
      </c>
      <c r="H25" s="44">
        <v>0</v>
      </c>
      <c r="I25" s="139">
        <f t="shared" si="0"/>
        <v>0</v>
      </c>
      <c r="J25" s="140"/>
      <c r="K25" s="43">
        <v>0</v>
      </c>
      <c r="L25" s="44">
        <v>0</v>
      </c>
      <c r="M25" s="55">
        <f t="shared" si="1"/>
        <v>0</v>
      </c>
      <c r="N25" s="22"/>
      <c r="O25" s="22"/>
    </row>
    <row r="26" spans="1:15" ht="19.5" customHeight="1" x14ac:dyDescent="0.15">
      <c r="A26" s="134"/>
      <c r="B26" s="136" t="s">
        <v>37</v>
      </c>
      <c r="C26" s="137"/>
      <c r="D26" s="138"/>
      <c r="E26" s="10" t="s">
        <v>23</v>
      </c>
      <c r="F26" s="11">
        <v>37.299999999999997</v>
      </c>
      <c r="G26" s="43">
        <v>0</v>
      </c>
      <c r="H26" s="44">
        <v>0</v>
      </c>
      <c r="I26" s="139">
        <f t="shared" si="0"/>
        <v>0</v>
      </c>
      <c r="J26" s="140"/>
      <c r="K26" s="43">
        <v>0</v>
      </c>
      <c r="L26" s="44">
        <v>0</v>
      </c>
      <c r="M26" s="55">
        <f t="shared" si="1"/>
        <v>0</v>
      </c>
      <c r="N26" s="22"/>
      <c r="O26" s="22"/>
    </row>
    <row r="27" spans="1:15" ht="19.5" customHeight="1" x14ac:dyDescent="0.15">
      <c r="A27" s="134"/>
      <c r="B27" s="136" t="s">
        <v>38</v>
      </c>
      <c r="C27" s="137"/>
      <c r="D27" s="138"/>
      <c r="E27" s="10" t="s">
        <v>28</v>
      </c>
      <c r="F27" s="11">
        <v>21.1</v>
      </c>
      <c r="G27" s="43">
        <v>0</v>
      </c>
      <c r="H27" s="44">
        <v>0</v>
      </c>
      <c r="I27" s="139">
        <f t="shared" si="0"/>
        <v>0</v>
      </c>
      <c r="J27" s="140"/>
      <c r="K27" s="43">
        <v>0</v>
      </c>
      <c r="L27" s="44">
        <v>0</v>
      </c>
      <c r="M27" s="55">
        <f t="shared" si="1"/>
        <v>0</v>
      </c>
      <c r="N27" s="22"/>
      <c r="O27" s="22"/>
    </row>
    <row r="28" spans="1:15" ht="19.5" customHeight="1" x14ac:dyDescent="0.15">
      <c r="A28" s="134"/>
      <c r="B28" s="136" t="s">
        <v>39</v>
      </c>
      <c r="C28" s="137"/>
      <c r="D28" s="138"/>
      <c r="E28" s="10" t="s">
        <v>28</v>
      </c>
      <c r="F28" s="11">
        <v>3.41</v>
      </c>
      <c r="G28" s="43">
        <v>0</v>
      </c>
      <c r="H28" s="44">
        <v>0</v>
      </c>
      <c r="I28" s="139">
        <f t="shared" si="0"/>
        <v>0</v>
      </c>
      <c r="J28" s="140"/>
      <c r="K28" s="43">
        <v>0</v>
      </c>
      <c r="L28" s="44">
        <v>0</v>
      </c>
      <c r="M28" s="55">
        <f t="shared" si="1"/>
        <v>0</v>
      </c>
      <c r="N28" s="22"/>
      <c r="O28" s="22"/>
    </row>
    <row r="29" spans="1:15" ht="19.5" customHeight="1" x14ac:dyDescent="0.15">
      <c r="A29" s="134"/>
      <c r="B29" s="136" t="s">
        <v>40</v>
      </c>
      <c r="C29" s="137"/>
      <c r="D29" s="138"/>
      <c r="E29" s="10" t="s">
        <v>28</v>
      </c>
      <c r="F29" s="11">
        <v>8.41</v>
      </c>
      <c r="G29" s="43">
        <v>0</v>
      </c>
      <c r="H29" s="44">
        <v>0</v>
      </c>
      <c r="I29" s="139">
        <f t="shared" si="0"/>
        <v>0</v>
      </c>
      <c r="J29" s="140"/>
      <c r="K29" s="43">
        <v>0</v>
      </c>
      <c r="L29" s="44">
        <v>0</v>
      </c>
      <c r="M29" s="55">
        <f t="shared" si="1"/>
        <v>0</v>
      </c>
      <c r="N29" s="22"/>
      <c r="O29" s="22"/>
    </row>
    <row r="30" spans="1:15" ht="19.5" customHeight="1" x14ac:dyDescent="0.15">
      <c r="A30" s="134"/>
      <c r="B30" s="142" t="s">
        <v>41</v>
      </c>
      <c r="C30" s="136" t="s">
        <v>42</v>
      </c>
      <c r="D30" s="138"/>
      <c r="E30" s="10" t="s">
        <v>28</v>
      </c>
      <c r="F30" s="29"/>
      <c r="G30" s="43">
        <v>0</v>
      </c>
      <c r="H30" s="44">
        <v>0</v>
      </c>
      <c r="I30" s="139">
        <f t="shared" si="0"/>
        <v>0</v>
      </c>
      <c r="J30" s="140"/>
      <c r="K30" s="43">
        <v>0</v>
      </c>
      <c r="L30" s="44">
        <v>0</v>
      </c>
      <c r="M30" s="55">
        <f t="shared" si="1"/>
        <v>0</v>
      </c>
      <c r="N30" s="22"/>
      <c r="O30" s="22"/>
    </row>
    <row r="31" spans="1:15" ht="19.5" customHeight="1" x14ac:dyDescent="0.15">
      <c r="A31" s="134"/>
      <c r="B31" s="143"/>
      <c r="C31" s="136"/>
      <c r="D31" s="138"/>
      <c r="E31" s="10"/>
      <c r="F31" s="29"/>
      <c r="G31" s="43">
        <v>0</v>
      </c>
      <c r="H31" s="44">
        <v>0</v>
      </c>
      <c r="I31" s="139">
        <f t="shared" si="0"/>
        <v>0</v>
      </c>
      <c r="J31" s="140"/>
      <c r="K31" s="43">
        <v>0</v>
      </c>
      <c r="L31" s="44">
        <v>0</v>
      </c>
      <c r="M31" s="55">
        <f t="shared" si="1"/>
        <v>0</v>
      </c>
      <c r="N31" s="22"/>
      <c r="O31" s="22"/>
    </row>
    <row r="32" spans="1:15" ht="19.5" customHeight="1" x14ac:dyDescent="0.15">
      <c r="A32" s="134"/>
      <c r="B32" s="144"/>
      <c r="C32" s="136"/>
      <c r="D32" s="138"/>
      <c r="E32" s="10"/>
      <c r="F32" s="29"/>
      <c r="G32" s="43">
        <v>0</v>
      </c>
      <c r="H32" s="44">
        <v>0</v>
      </c>
      <c r="I32" s="139">
        <f t="shared" si="0"/>
        <v>0</v>
      </c>
      <c r="J32" s="140"/>
      <c r="K32" s="43">
        <v>0</v>
      </c>
      <c r="L32" s="44">
        <v>0</v>
      </c>
      <c r="M32" s="55">
        <f t="shared" si="1"/>
        <v>0</v>
      </c>
      <c r="N32" s="22"/>
      <c r="O32" s="22"/>
    </row>
    <row r="33" spans="1:16" ht="19.5" customHeight="1" x14ac:dyDescent="0.15">
      <c r="A33" s="134"/>
      <c r="B33" s="136" t="s">
        <v>43</v>
      </c>
      <c r="C33" s="137"/>
      <c r="D33" s="138"/>
      <c r="E33" s="10" t="s">
        <v>44</v>
      </c>
      <c r="F33" s="11">
        <v>1.02</v>
      </c>
      <c r="G33" s="43">
        <v>0</v>
      </c>
      <c r="H33" s="44">
        <v>0</v>
      </c>
      <c r="I33" s="139">
        <f t="shared" si="0"/>
        <v>0</v>
      </c>
      <c r="J33" s="140"/>
      <c r="K33" s="43">
        <v>0</v>
      </c>
      <c r="L33" s="44">
        <v>0</v>
      </c>
      <c r="M33" s="55">
        <f t="shared" si="1"/>
        <v>0</v>
      </c>
      <c r="N33" s="22"/>
      <c r="O33" s="22"/>
    </row>
    <row r="34" spans="1:16" ht="19.5" customHeight="1" x14ac:dyDescent="0.15">
      <c r="A34" s="134"/>
      <c r="B34" s="136" t="s">
        <v>45</v>
      </c>
      <c r="C34" s="137"/>
      <c r="D34" s="138"/>
      <c r="E34" s="10" t="s">
        <v>44</v>
      </c>
      <c r="F34" s="11">
        <v>1.36</v>
      </c>
      <c r="G34" s="43">
        <v>0</v>
      </c>
      <c r="H34" s="44">
        <v>0</v>
      </c>
      <c r="I34" s="139">
        <f t="shared" si="0"/>
        <v>0</v>
      </c>
      <c r="J34" s="140"/>
      <c r="K34" s="43">
        <v>0</v>
      </c>
      <c r="L34" s="44">
        <v>0</v>
      </c>
      <c r="M34" s="55">
        <f t="shared" si="1"/>
        <v>0</v>
      </c>
      <c r="N34" s="22"/>
      <c r="O34" s="22"/>
    </row>
    <row r="35" spans="1:16" ht="19.5" customHeight="1" x14ac:dyDescent="0.15">
      <c r="A35" s="134"/>
      <c r="B35" s="136" t="s">
        <v>46</v>
      </c>
      <c r="C35" s="137"/>
      <c r="D35" s="138"/>
      <c r="E35" s="10" t="s">
        <v>44</v>
      </c>
      <c r="F35" s="11">
        <v>1.36</v>
      </c>
      <c r="G35" s="43">
        <v>0</v>
      </c>
      <c r="H35" s="44">
        <v>0</v>
      </c>
      <c r="I35" s="139">
        <f t="shared" si="0"/>
        <v>0</v>
      </c>
      <c r="J35" s="140"/>
      <c r="K35" s="43">
        <v>0</v>
      </c>
      <c r="L35" s="44">
        <v>0</v>
      </c>
      <c r="M35" s="55">
        <f t="shared" si="1"/>
        <v>0</v>
      </c>
      <c r="N35" s="22"/>
      <c r="O35" s="22"/>
    </row>
    <row r="36" spans="1:16" ht="19.5" customHeight="1" x14ac:dyDescent="0.15">
      <c r="A36" s="135"/>
      <c r="B36" s="136" t="s">
        <v>47</v>
      </c>
      <c r="C36" s="137"/>
      <c r="D36" s="138"/>
      <c r="E36" s="10" t="s">
        <v>44</v>
      </c>
      <c r="F36" s="11">
        <v>1.36</v>
      </c>
      <c r="G36" s="43">
        <v>0</v>
      </c>
      <c r="H36" s="44">
        <v>0</v>
      </c>
      <c r="I36" s="139">
        <f t="shared" si="0"/>
        <v>0</v>
      </c>
      <c r="J36" s="140"/>
      <c r="K36" s="43">
        <v>0</v>
      </c>
      <c r="L36" s="44">
        <v>0</v>
      </c>
      <c r="M36" s="55">
        <f t="shared" si="1"/>
        <v>0</v>
      </c>
      <c r="N36" s="22"/>
      <c r="O36" s="22"/>
    </row>
    <row r="37" spans="1:16" ht="19.5" customHeight="1" x14ac:dyDescent="0.15">
      <c r="A37" s="145" t="s">
        <v>48</v>
      </c>
      <c r="B37" s="148" t="s">
        <v>49</v>
      </c>
      <c r="C37" s="58" t="s">
        <v>50</v>
      </c>
      <c r="D37" s="59"/>
      <c r="E37" s="71" t="s">
        <v>51</v>
      </c>
      <c r="F37" s="72">
        <v>9.9700000000000006</v>
      </c>
      <c r="G37" s="43">
        <v>24000</v>
      </c>
      <c r="H37" s="44">
        <v>2000</v>
      </c>
      <c r="I37" s="139">
        <f t="shared" si="0"/>
        <v>219340</v>
      </c>
      <c r="J37" s="140"/>
      <c r="K37" s="43">
        <v>21530</v>
      </c>
      <c r="L37" s="44">
        <v>2000</v>
      </c>
      <c r="M37" s="55">
        <f t="shared" si="1"/>
        <v>194714.1</v>
      </c>
      <c r="N37" s="22"/>
      <c r="O37" s="22"/>
    </row>
    <row r="38" spans="1:16" ht="19.5" customHeight="1" x14ac:dyDescent="0.15">
      <c r="A38" s="146"/>
      <c r="B38" s="149"/>
      <c r="C38" s="60"/>
      <c r="D38" s="61" t="s">
        <v>96</v>
      </c>
      <c r="E38" s="71" t="s">
        <v>51</v>
      </c>
      <c r="F38" s="72">
        <v>9.9700000000000006</v>
      </c>
      <c r="G38" s="43">
        <v>16800</v>
      </c>
      <c r="H38" s="98">
        <v>700</v>
      </c>
      <c r="I38" s="151"/>
      <c r="J38" s="152"/>
      <c r="K38" s="43">
        <v>14952</v>
      </c>
      <c r="L38" s="98">
        <v>700</v>
      </c>
      <c r="M38" s="79"/>
      <c r="N38" s="22"/>
      <c r="O38" s="22"/>
    </row>
    <row r="39" spans="1:16" ht="19.5" customHeight="1" x14ac:dyDescent="0.15">
      <c r="A39" s="146"/>
      <c r="B39" s="149"/>
      <c r="C39" s="62"/>
      <c r="D39" s="61" t="s">
        <v>90</v>
      </c>
      <c r="E39" s="71" t="s">
        <v>51</v>
      </c>
      <c r="F39" s="72">
        <v>9.9700000000000006</v>
      </c>
      <c r="G39" s="43">
        <f>G37-G38</f>
        <v>7200</v>
      </c>
      <c r="H39" s="98">
        <f>H37-H38</f>
        <v>1300</v>
      </c>
      <c r="I39" s="151"/>
      <c r="J39" s="152"/>
      <c r="K39" s="43">
        <f>K37-K38</f>
        <v>6578</v>
      </c>
      <c r="L39" s="98">
        <f>L37-L38</f>
        <v>1300</v>
      </c>
      <c r="M39" s="79"/>
      <c r="N39" s="22"/>
      <c r="O39" s="22"/>
    </row>
    <row r="40" spans="1:16" ht="19.5" customHeight="1" x14ac:dyDescent="0.15">
      <c r="A40" s="146"/>
      <c r="B40" s="150"/>
      <c r="C40" s="153" t="s">
        <v>52</v>
      </c>
      <c r="D40" s="154"/>
      <c r="E40" s="71" t="s">
        <v>51</v>
      </c>
      <c r="F40" s="72">
        <v>9.2799999999999994</v>
      </c>
      <c r="G40" s="43">
        <v>5000</v>
      </c>
      <c r="H40" s="44">
        <v>0</v>
      </c>
      <c r="I40" s="139">
        <f>(G40-H40)*$F40</f>
        <v>46400</v>
      </c>
      <c r="J40" s="140"/>
      <c r="K40" s="43">
        <v>4500</v>
      </c>
      <c r="L40" s="44">
        <v>0</v>
      </c>
      <c r="M40" s="75">
        <f t="shared" si="1"/>
        <v>41760</v>
      </c>
      <c r="N40" s="22"/>
      <c r="O40" s="22"/>
    </row>
    <row r="41" spans="1:16" ht="19.5" customHeight="1" x14ac:dyDescent="0.15">
      <c r="A41" s="146"/>
      <c r="B41" s="148" t="s">
        <v>53</v>
      </c>
      <c r="C41" s="153" t="s">
        <v>54</v>
      </c>
      <c r="D41" s="154"/>
      <c r="E41" s="71" t="s">
        <v>51</v>
      </c>
      <c r="F41" s="72">
        <v>9.76</v>
      </c>
      <c r="G41" s="43">
        <v>0</v>
      </c>
      <c r="H41" s="44">
        <v>0</v>
      </c>
      <c r="I41" s="139">
        <f t="shared" si="0"/>
        <v>0</v>
      </c>
      <c r="J41" s="140"/>
      <c r="K41" s="43">
        <v>0</v>
      </c>
      <c r="L41" s="44">
        <v>0</v>
      </c>
      <c r="M41" s="55">
        <f t="shared" si="1"/>
        <v>0</v>
      </c>
      <c r="N41" s="22"/>
      <c r="O41" s="22"/>
    </row>
    <row r="42" spans="1:16" ht="20.100000000000001" customHeight="1" x14ac:dyDescent="0.15">
      <c r="A42" s="146"/>
      <c r="B42" s="150"/>
      <c r="C42" s="153" t="s">
        <v>75</v>
      </c>
      <c r="D42" s="154"/>
      <c r="E42" s="71" t="s">
        <v>51</v>
      </c>
      <c r="F42" s="80">
        <v>9.76</v>
      </c>
      <c r="G42" s="43">
        <v>0</v>
      </c>
      <c r="H42" s="44">
        <v>0</v>
      </c>
      <c r="I42" s="139">
        <f>(-H42)*$F42</f>
        <v>0</v>
      </c>
      <c r="J42" s="140"/>
      <c r="K42" s="43">
        <v>0</v>
      </c>
      <c r="L42" s="44">
        <v>0</v>
      </c>
      <c r="M42" s="55">
        <f>(-L42)*$F42</f>
        <v>0</v>
      </c>
      <c r="N42" s="22"/>
      <c r="O42" s="22"/>
    </row>
    <row r="43" spans="1:16" ht="24" customHeight="1" thickBot="1" x14ac:dyDescent="0.2">
      <c r="A43" s="147"/>
      <c r="B43" s="155" t="s">
        <v>55</v>
      </c>
      <c r="C43" s="155"/>
      <c r="D43" s="156"/>
      <c r="E43" s="71" t="s">
        <v>51</v>
      </c>
      <c r="F43" s="71" t="s">
        <v>56</v>
      </c>
      <c r="G43" s="45">
        <f>SUM(G37,G40,G41)</f>
        <v>29000</v>
      </c>
      <c r="H43" s="46">
        <f>SUM(H37,H40,H41)</f>
        <v>2000</v>
      </c>
      <c r="I43" s="157" t="s">
        <v>56</v>
      </c>
      <c r="J43" s="158"/>
      <c r="K43" s="45">
        <f>SUM(K37,K40,K41)</f>
        <v>26030</v>
      </c>
      <c r="L43" s="46">
        <f>SUM(L37,L40,L41)</f>
        <v>2000</v>
      </c>
      <c r="M43" s="111" t="s">
        <v>56</v>
      </c>
      <c r="N43" s="22"/>
      <c r="O43" s="22"/>
    </row>
    <row r="44" spans="1:16" ht="22.5" customHeight="1" thickTop="1" x14ac:dyDescent="0.15">
      <c r="A44" s="164" t="s">
        <v>70</v>
      </c>
      <c r="B44" s="165"/>
      <c r="C44" s="165"/>
      <c r="D44" s="166"/>
      <c r="E44" s="83" t="s">
        <v>57</v>
      </c>
      <c r="F44" s="84"/>
      <c r="G44" s="102"/>
      <c r="H44" s="103"/>
      <c r="I44" s="167">
        <f>SUM(I8:J42)</f>
        <v>1309301.3999999999</v>
      </c>
      <c r="J44" s="168"/>
      <c r="K44" s="102"/>
      <c r="L44" s="103"/>
      <c r="M44" s="112">
        <f>SUM(M8:M42)</f>
        <v>1208149.3</v>
      </c>
      <c r="N44" s="22"/>
      <c r="O44" s="22"/>
    </row>
    <row r="45" spans="1:16" ht="24" customHeight="1" x14ac:dyDescent="0.15">
      <c r="A45" s="169" t="s">
        <v>71</v>
      </c>
      <c r="B45" s="170"/>
      <c r="C45" s="170"/>
      <c r="D45" s="171"/>
      <c r="E45" s="85" t="s">
        <v>58</v>
      </c>
      <c r="F45" s="86"/>
      <c r="G45" s="104" t="s">
        <v>59</v>
      </c>
      <c r="H45" s="105"/>
      <c r="I45" s="172">
        <f>ROUND(I44*0.0258,1)</f>
        <v>33780</v>
      </c>
      <c r="J45" s="173"/>
      <c r="K45" s="104" t="s">
        <v>60</v>
      </c>
      <c r="L45" s="105"/>
      <c r="M45" s="87">
        <f>ROUND(M44*0.0258,1)</f>
        <v>31170.3</v>
      </c>
      <c r="N45" s="22"/>
      <c r="O45" s="22"/>
    </row>
    <row r="46" spans="1:16" s="14" customFormat="1" ht="23.25" hidden="1" customHeight="1" x14ac:dyDescent="0.15">
      <c r="A46" s="169" t="s">
        <v>72</v>
      </c>
      <c r="B46" s="170"/>
      <c r="C46" s="171"/>
      <c r="D46" s="88"/>
      <c r="E46" s="89" t="str">
        <f>"kl/"&amp;E7</f>
        <v>kl/トン</v>
      </c>
      <c r="F46" s="90"/>
      <c r="G46" s="106"/>
      <c r="H46" s="107"/>
      <c r="I46" s="174">
        <f>I45/H7</f>
        <v>11.26</v>
      </c>
      <c r="J46" s="175"/>
      <c r="K46" s="106"/>
      <c r="L46" s="107"/>
      <c r="M46" s="91">
        <f>M45/L7</f>
        <v>10.3901</v>
      </c>
      <c r="N46" s="18"/>
      <c r="O46" s="18"/>
      <c r="P46" s="18"/>
    </row>
    <row r="47" spans="1:16" s="14" customFormat="1" ht="23.25" customHeight="1" thickBot="1" x14ac:dyDescent="0.2">
      <c r="A47" s="159" t="s">
        <v>72</v>
      </c>
      <c r="B47" s="160"/>
      <c r="C47" s="160"/>
      <c r="D47" s="161"/>
      <c r="E47" s="92" t="str">
        <f>"kl/"&amp;E7</f>
        <v>kl/トン</v>
      </c>
      <c r="F47" s="93"/>
      <c r="G47" s="108"/>
      <c r="H47" s="109"/>
      <c r="I47" s="162">
        <f>IF(I46&gt;1,ROUND(I46,2),--TEXT(I46,"0.0e+000"))</f>
        <v>11.26</v>
      </c>
      <c r="J47" s="163"/>
      <c r="K47" s="108"/>
      <c r="L47" s="110"/>
      <c r="M47" s="94">
        <f>IF(M46&gt;1,ROUND(M46,2),--TEXT(M46,"0.0e+000"))</f>
        <v>10.39</v>
      </c>
      <c r="N47" s="18"/>
      <c r="O47" s="18"/>
      <c r="P47" s="18"/>
    </row>
    <row r="48" spans="1:16" ht="19.5" customHeight="1" x14ac:dyDescent="0.15">
      <c r="A48" s="15"/>
      <c r="B48" s="48" t="s">
        <v>84</v>
      </c>
      <c r="C48" s="16" t="s">
        <v>80</v>
      </c>
      <c r="D48" s="16"/>
      <c r="E48" s="17"/>
      <c r="F48" s="17"/>
      <c r="G48" s="17"/>
      <c r="H48" s="17"/>
      <c r="I48" s="17"/>
      <c r="J48" s="17"/>
      <c r="K48" s="18"/>
      <c r="L48" s="18"/>
      <c r="M48" s="18"/>
      <c r="N48" s="22"/>
      <c r="O48" s="22"/>
    </row>
    <row r="49" spans="1:16" ht="14.25" customHeight="1" x14ac:dyDescent="0.15">
      <c r="A49" s="19"/>
      <c r="B49" s="20" t="s">
        <v>77</v>
      </c>
      <c r="C49" s="20" t="s">
        <v>81</v>
      </c>
      <c r="D49" s="20"/>
      <c r="E49" s="19"/>
      <c r="F49" s="19"/>
      <c r="G49" s="19"/>
      <c r="H49" s="19"/>
      <c r="I49" s="19"/>
      <c r="J49" s="19"/>
      <c r="K49" s="19"/>
      <c r="L49" s="19"/>
      <c r="M49" s="19"/>
      <c r="N49" s="22"/>
      <c r="O49" s="22"/>
    </row>
    <row r="50" spans="1:16" ht="14.25" customHeight="1" x14ac:dyDescent="0.15">
      <c r="A50" s="21"/>
      <c r="B50" s="21" t="s">
        <v>77</v>
      </c>
      <c r="C50" s="21" t="s">
        <v>82</v>
      </c>
      <c r="D50" s="21"/>
      <c r="E50" s="21"/>
      <c r="F50" s="21"/>
      <c r="G50" s="21"/>
      <c r="H50" s="21"/>
      <c r="I50" s="21"/>
      <c r="J50" s="21"/>
      <c r="K50" s="21"/>
      <c r="L50" s="21"/>
      <c r="M50" s="21"/>
      <c r="N50" s="22"/>
      <c r="O50" s="22"/>
    </row>
    <row r="51" spans="1:16" ht="14.25" customHeight="1" x14ac:dyDescent="0.15">
      <c r="A51" s="21"/>
      <c r="B51" s="21" t="s">
        <v>77</v>
      </c>
      <c r="C51" s="21" t="s">
        <v>83</v>
      </c>
      <c r="D51" s="21"/>
      <c r="E51" s="21"/>
      <c r="F51" s="21"/>
      <c r="G51" s="21"/>
      <c r="H51" s="21"/>
      <c r="I51" s="21"/>
      <c r="J51" s="21"/>
      <c r="K51" s="21"/>
      <c r="L51" s="21"/>
      <c r="M51" s="21"/>
      <c r="N51" s="22"/>
      <c r="O51" s="22"/>
    </row>
    <row r="52" spans="1:16" ht="14.25" customHeight="1" x14ac:dyDescent="0.15">
      <c r="A52" s="21"/>
      <c r="B52" s="47" t="s">
        <v>77</v>
      </c>
      <c r="C52" s="21" t="s">
        <v>78</v>
      </c>
      <c r="D52" s="21"/>
      <c r="E52" s="21"/>
      <c r="F52" s="21"/>
      <c r="G52" s="21"/>
      <c r="H52" s="21"/>
      <c r="I52" s="21"/>
      <c r="J52" s="21"/>
      <c r="K52" s="21"/>
      <c r="L52" s="21"/>
      <c r="M52" s="21"/>
      <c r="N52" s="22"/>
      <c r="O52" s="22"/>
    </row>
    <row r="53" spans="1:16" ht="12" customHeight="1" x14ac:dyDescent="0.15">
      <c r="A53" s="21"/>
      <c r="B53" s="47" t="s">
        <v>77</v>
      </c>
      <c r="C53" s="21" t="s">
        <v>79</v>
      </c>
      <c r="D53" s="21"/>
      <c r="E53" s="21"/>
      <c r="F53" s="21"/>
      <c r="G53" s="21"/>
      <c r="H53" s="21"/>
      <c r="I53" s="21"/>
      <c r="J53" s="21"/>
      <c r="K53" s="21"/>
      <c r="L53" s="21"/>
      <c r="M53" s="21"/>
      <c r="N53" s="22"/>
      <c r="O53" s="22"/>
    </row>
    <row r="54" spans="1:16" ht="13.5" customHeight="1" thickBot="1" x14ac:dyDescent="0.2">
      <c r="A54" s="21"/>
      <c r="B54" s="21"/>
      <c r="C54" s="21"/>
      <c r="D54" s="21"/>
      <c r="E54" s="21"/>
      <c r="F54" s="21"/>
      <c r="G54" s="21"/>
      <c r="H54" s="21"/>
      <c r="I54" s="21"/>
      <c r="J54" s="21"/>
      <c r="K54" s="21"/>
      <c r="L54" s="21"/>
      <c r="M54" s="21"/>
      <c r="N54" s="22"/>
      <c r="O54" s="22"/>
    </row>
    <row r="55" spans="1:16" s="38" customFormat="1" ht="21" customHeight="1" x14ac:dyDescent="0.15">
      <c r="A55" s="31"/>
      <c r="B55" s="32" t="s">
        <v>61</v>
      </c>
      <c r="C55" s="32"/>
      <c r="D55" s="32"/>
      <c r="E55" s="32"/>
      <c r="F55" s="33" t="s">
        <v>62</v>
      </c>
      <c r="G55" s="49">
        <f>ROUND((I45-M45)/I45*100,1)</f>
        <v>7.7</v>
      </c>
      <c r="H55" s="34" t="s">
        <v>63</v>
      </c>
      <c r="I55" s="32" t="s">
        <v>73</v>
      </c>
      <c r="J55" s="32"/>
      <c r="K55" s="35"/>
      <c r="L55" s="36"/>
      <c r="M55" s="37"/>
      <c r="N55" s="36"/>
      <c r="O55" s="36"/>
      <c r="P55" s="36"/>
    </row>
    <row r="56" spans="1:16" s="38" customFormat="1" ht="21" customHeight="1" thickBot="1" x14ac:dyDescent="0.2">
      <c r="A56" s="31"/>
      <c r="B56" s="31"/>
      <c r="C56" s="31"/>
      <c r="D56" s="31"/>
      <c r="E56" s="31"/>
      <c r="F56" s="39" t="s">
        <v>64</v>
      </c>
      <c r="G56" s="50">
        <f>ROUND(I45-M45,1)</f>
        <v>2609.6999999999998</v>
      </c>
      <c r="H56" s="40" t="s">
        <v>58</v>
      </c>
      <c r="I56" s="32" t="s">
        <v>74</v>
      </c>
      <c r="J56" s="32"/>
      <c r="K56" s="41"/>
      <c r="L56" s="36"/>
      <c r="M56" s="36"/>
      <c r="N56" s="36"/>
      <c r="O56" s="36"/>
      <c r="P56" s="36"/>
    </row>
    <row r="57" spans="1:16" ht="14.25" thickBot="1" x14ac:dyDescent="0.2">
      <c r="A57" s="22"/>
      <c r="B57" s="22"/>
      <c r="C57" s="22"/>
      <c r="D57" s="22"/>
      <c r="E57" s="22"/>
      <c r="F57" s="23"/>
      <c r="G57" s="24"/>
      <c r="H57" s="25"/>
      <c r="I57" s="22"/>
      <c r="J57" s="22"/>
      <c r="K57" s="22"/>
      <c r="L57" s="22"/>
      <c r="M57" s="22"/>
      <c r="N57" s="22"/>
      <c r="O57" s="22"/>
    </row>
    <row r="58" spans="1:16" s="38" customFormat="1" ht="18" customHeight="1" x14ac:dyDescent="0.15">
      <c r="A58" s="36"/>
      <c r="B58" s="32" t="s">
        <v>65</v>
      </c>
      <c r="C58" s="36"/>
      <c r="D58" s="36"/>
      <c r="E58" s="36"/>
      <c r="F58" s="33" t="s">
        <v>68</v>
      </c>
      <c r="G58" s="53">
        <f>ROUND(G59/(G43-H43)*100,1)</f>
        <v>11</v>
      </c>
      <c r="H58" s="34" t="s">
        <v>69</v>
      </c>
      <c r="I58" s="42" t="s">
        <v>76</v>
      </c>
      <c r="J58" s="36"/>
      <c r="K58" s="36"/>
      <c r="L58" s="36"/>
      <c r="M58" s="36"/>
      <c r="N58" s="36"/>
      <c r="O58" s="36"/>
      <c r="P58" s="36"/>
    </row>
    <row r="59" spans="1:16" s="38" customFormat="1" ht="18" customHeight="1" thickBot="1" x14ac:dyDescent="0.2">
      <c r="A59" s="36"/>
      <c r="B59" s="32"/>
      <c r="C59" s="36"/>
      <c r="D59" s="36"/>
      <c r="E59" s="36"/>
      <c r="F59" s="39" t="s">
        <v>66</v>
      </c>
      <c r="G59" s="54">
        <f>ROUND((G43-H43)-(K43-L43),1)</f>
        <v>2970</v>
      </c>
      <c r="H59" s="40" t="s">
        <v>67</v>
      </c>
      <c r="I59" s="42" t="s">
        <v>85</v>
      </c>
      <c r="J59" s="36"/>
      <c r="K59" s="36"/>
      <c r="L59" s="36"/>
      <c r="M59" s="36"/>
      <c r="N59" s="36"/>
      <c r="O59" s="36"/>
      <c r="P59" s="36"/>
    </row>
    <row r="60" spans="1:16" ht="13.5" customHeight="1" thickBot="1" x14ac:dyDescent="0.2">
      <c r="A60" s="21"/>
      <c r="B60" s="21"/>
      <c r="C60" s="21"/>
      <c r="D60" s="21"/>
      <c r="E60" s="21"/>
      <c r="F60" s="21"/>
      <c r="G60" s="21"/>
      <c r="H60" s="21"/>
      <c r="I60" s="21"/>
      <c r="J60" s="21"/>
      <c r="K60" s="21"/>
      <c r="L60" s="21"/>
      <c r="M60" s="21"/>
      <c r="N60" s="22"/>
      <c r="O60" s="22"/>
    </row>
    <row r="61" spans="1:16" s="38" customFormat="1" ht="21" customHeight="1" x14ac:dyDescent="0.15">
      <c r="A61" s="31"/>
      <c r="B61" s="32" t="s">
        <v>94</v>
      </c>
      <c r="C61" s="32"/>
      <c r="D61" s="32"/>
      <c r="E61" s="32"/>
      <c r="F61" s="33" t="s">
        <v>88</v>
      </c>
      <c r="G61" s="96">
        <f>ROUND((((G38-H38)-(K38-L38))/(G38-H38))*100,1)</f>
        <v>11.5</v>
      </c>
      <c r="H61" s="34" t="s">
        <v>69</v>
      </c>
      <c r="I61" s="97" t="s">
        <v>99</v>
      </c>
      <c r="J61" s="32"/>
      <c r="K61" s="35"/>
      <c r="L61" s="36"/>
      <c r="M61" s="37"/>
      <c r="N61" s="36"/>
      <c r="O61" s="36"/>
      <c r="P61" s="36"/>
    </row>
    <row r="62" spans="1:16" s="38" customFormat="1" ht="21" customHeight="1" thickBot="1" x14ac:dyDescent="0.2">
      <c r="A62" s="31"/>
      <c r="B62" s="32"/>
      <c r="C62" s="32"/>
      <c r="D62" s="32"/>
      <c r="E62" s="32"/>
      <c r="F62" s="39" t="s">
        <v>87</v>
      </c>
      <c r="G62" s="95">
        <f>ROUND(G38-K38,2)</f>
        <v>1848</v>
      </c>
      <c r="H62" s="40" t="s">
        <v>67</v>
      </c>
      <c r="I62" s="32" t="s">
        <v>97</v>
      </c>
      <c r="J62" s="32"/>
      <c r="K62" s="35"/>
      <c r="L62" s="36"/>
      <c r="M62" s="37"/>
      <c r="N62" s="36"/>
      <c r="O62" s="36"/>
      <c r="P62" s="36"/>
    </row>
    <row r="63" spans="1:16" ht="13.5" customHeight="1" x14ac:dyDescent="0.15">
      <c r="A63" s="21"/>
      <c r="B63" s="21"/>
      <c r="C63" s="21"/>
      <c r="D63" s="21"/>
      <c r="E63" s="21"/>
      <c r="F63" s="21"/>
      <c r="G63" s="21"/>
      <c r="H63" s="21"/>
      <c r="I63" s="21"/>
      <c r="J63" s="21"/>
      <c r="K63" s="21"/>
      <c r="L63" s="21"/>
      <c r="M63" s="21"/>
      <c r="N63" s="22"/>
      <c r="O63" s="22"/>
    </row>
    <row r="64" spans="1:16" s="38" customFormat="1" ht="21" customHeight="1" x14ac:dyDescent="0.15">
      <c r="A64" s="31"/>
      <c r="B64" s="31"/>
      <c r="C64" s="31"/>
      <c r="D64" s="36"/>
      <c r="E64" s="36"/>
      <c r="F64" s="36"/>
      <c r="G64" s="36"/>
      <c r="H64" s="36"/>
      <c r="I64" s="36"/>
      <c r="J64" s="36"/>
      <c r="K64" s="36"/>
      <c r="L64" s="36"/>
      <c r="M64" s="36"/>
      <c r="N64" s="36"/>
      <c r="O64" s="36"/>
      <c r="P64" s="36"/>
    </row>
    <row r="65" spans="1:16" s="38" customFormat="1" ht="21" customHeight="1" x14ac:dyDescent="0.15">
      <c r="A65" s="31"/>
      <c r="B65" s="31"/>
      <c r="C65" s="31"/>
      <c r="D65" s="36"/>
      <c r="E65" s="36"/>
      <c r="F65" s="36"/>
      <c r="G65" s="36"/>
      <c r="H65" s="36"/>
      <c r="I65" s="36"/>
      <c r="J65" s="36"/>
      <c r="K65" s="36"/>
      <c r="L65" s="36"/>
      <c r="M65" s="36"/>
      <c r="N65" s="36"/>
      <c r="O65" s="36"/>
      <c r="P65" s="36"/>
    </row>
    <row r="66" spans="1:16" s="38" customFormat="1" ht="21" customHeight="1" x14ac:dyDescent="0.15">
      <c r="A66" s="31"/>
      <c r="B66" s="32"/>
      <c r="C66" s="32"/>
      <c r="D66" s="36"/>
      <c r="E66" s="36"/>
      <c r="F66" s="36"/>
      <c r="G66" s="36"/>
      <c r="H66" s="36"/>
      <c r="I66" s="36"/>
      <c r="J66" s="36"/>
      <c r="K66" s="36"/>
      <c r="L66" s="36"/>
      <c r="M66" s="37"/>
      <c r="N66" s="36"/>
      <c r="O66" s="36"/>
      <c r="P66" s="36"/>
    </row>
    <row r="67" spans="1:16" x14ac:dyDescent="0.15">
      <c r="A67" s="22"/>
      <c r="B67" s="22"/>
      <c r="C67" s="22"/>
      <c r="D67" s="22"/>
      <c r="E67" s="22"/>
      <c r="F67" s="22"/>
      <c r="G67" s="22"/>
      <c r="H67" s="22"/>
      <c r="I67" s="22"/>
      <c r="J67" s="22"/>
      <c r="K67" s="22"/>
      <c r="L67" s="22"/>
      <c r="M67" s="22"/>
      <c r="N67" s="22"/>
      <c r="O67" s="22"/>
    </row>
    <row r="68" spans="1:16" x14ac:dyDescent="0.15">
      <c r="N68" s="22"/>
      <c r="O68" s="22"/>
    </row>
    <row r="69" spans="1:16" x14ac:dyDescent="0.15">
      <c r="N69" s="22"/>
      <c r="O69" s="22"/>
    </row>
    <row r="70" spans="1:16" x14ac:dyDescent="0.15">
      <c r="N70" s="22"/>
      <c r="O70" s="22"/>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39:H39 L39 K39"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85" zoomScaleNormal="85" zoomScaleSheetLayoutView="100" workbookViewId="0">
      <selection activeCell="M44" sqref="M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2" customWidth="1"/>
    <col min="15" max="15" width="14.625" style="22" customWidth="1"/>
    <col min="16" max="16384" width="9" style="1"/>
  </cols>
  <sheetData>
    <row r="1" spans="1:13" ht="8.25" customHeight="1" x14ac:dyDescent="0.15">
      <c r="A1" s="22"/>
      <c r="B1" s="22"/>
      <c r="C1" s="22"/>
      <c r="D1" s="22"/>
      <c r="E1" s="22"/>
      <c r="F1" s="22"/>
      <c r="G1" s="22"/>
      <c r="H1" s="22"/>
      <c r="I1" s="22"/>
      <c r="J1" s="22"/>
      <c r="K1" s="22"/>
      <c r="L1" s="22"/>
      <c r="M1" s="22"/>
    </row>
    <row r="2" spans="1:13" ht="17.25" x14ac:dyDescent="0.2">
      <c r="A2" s="56" t="s">
        <v>91</v>
      </c>
      <c r="B2" s="22"/>
      <c r="C2" s="22"/>
      <c r="D2" s="22"/>
      <c r="E2" s="22"/>
      <c r="F2" s="22"/>
      <c r="G2" s="22"/>
      <c r="H2" s="22"/>
      <c r="I2" s="22"/>
      <c r="J2" s="22"/>
      <c r="K2" s="22"/>
      <c r="L2" s="22"/>
      <c r="M2" s="22"/>
    </row>
    <row r="3" spans="1:13" ht="14.25" thickBot="1" x14ac:dyDescent="0.2">
      <c r="A3" s="22"/>
      <c r="B3" s="22"/>
      <c r="C3" s="22"/>
      <c r="D3" s="22"/>
      <c r="E3" s="22"/>
      <c r="F3" s="22"/>
      <c r="G3" s="22"/>
      <c r="H3" s="22"/>
      <c r="I3" s="22"/>
      <c r="J3" s="22"/>
      <c r="K3" s="22"/>
      <c r="L3" s="22"/>
      <c r="M3" s="22"/>
    </row>
    <row r="4" spans="1:13" ht="32.25" customHeight="1" x14ac:dyDescent="0.15">
      <c r="A4" s="26"/>
      <c r="B4" s="27"/>
      <c r="C4" s="27"/>
      <c r="D4" s="27"/>
      <c r="E4" s="176" t="s">
        <v>0</v>
      </c>
      <c r="F4" s="179" t="s">
        <v>1</v>
      </c>
      <c r="G4" s="182" t="s">
        <v>89</v>
      </c>
      <c r="H4" s="183"/>
      <c r="I4" s="183"/>
      <c r="J4" s="184"/>
      <c r="K4" s="182" t="s">
        <v>100</v>
      </c>
      <c r="L4" s="183"/>
      <c r="M4" s="185"/>
    </row>
    <row r="5" spans="1:13" ht="51" customHeight="1" x14ac:dyDescent="0.15">
      <c r="A5" s="28"/>
      <c r="B5" s="15"/>
      <c r="C5" s="15"/>
      <c r="D5" s="15"/>
      <c r="E5" s="177"/>
      <c r="F5" s="180"/>
      <c r="G5" s="63" t="s">
        <v>2</v>
      </c>
      <c r="H5" s="64" t="s">
        <v>3</v>
      </c>
      <c r="I5" s="186" t="s">
        <v>4</v>
      </c>
      <c r="J5" s="187"/>
      <c r="K5" s="63" t="s">
        <v>5</v>
      </c>
      <c r="L5" s="64" t="s">
        <v>6</v>
      </c>
      <c r="M5" s="65" t="s">
        <v>7</v>
      </c>
    </row>
    <row r="6" spans="1:13" ht="32.25" customHeight="1" thickBot="1" x14ac:dyDescent="0.2">
      <c r="A6" s="28"/>
      <c r="B6" s="15"/>
      <c r="C6" s="15"/>
      <c r="D6" s="15"/>
      <c r="E6" s="178"/>
      <c r="F6" s="181"/>
      <c r="G6" s="66" t="s">
        <v>8</v>
      </c>
      <c r="H6" s="67" t="s">
        <v>8</v>
      </c>
      <c r="I6" s="188" t="s">
        <v>9</v>
      </c>
      <c r="J6" s="189"/>
      <c r="K6" s="66" t="s">
        <v>8</v>
      </c>
      <c r="L6" s="67" t="s">
        <v>8</v>
      </c>
      <c r="M6" s="68" t="s">
        <v>9</v>
      </c>
    </row>
    <row r="7" spans="1:13" ht="24.75" customHeight="1" thickTop="1" x14ac:dyDescent="0.15">
      <c r="A7" s="190" t="s">
        <v>10</v>
      </c>
      <c r="B7" s="191"/>
      <c r="C7" s="192"/>
      <c r="D7" s="57"/>
      <c r="E7" s="69" t="s">
        <v>11</v>
      </c>
      <c r="F7" s="70"/>
      <c r="G7" s="99" t="s">
        <v>12</v>
      </c>
      <c r="H7" s="193">
        <f>Ⅰ!H7</f>
        <v>3000</v>
      </c>
      <c r="I7" s="193"/>
      <c r="J7" s="194"/>
      <c r="K7" s="99"/>
      <c r="L7" s="193">
        <f>Ⅰ!L7</f>
        <v>3000</v>
      </c>
      <c r="M7" s="195"/>
    </row>
    <row r="8" spans="1:13" ht="19.5" customHeight="1" x14ac:dyDescent="0.15">
      <c r="A8" s="196" t="s">
        <v>13</v>
      </c>
      <c r="B8" s="153" t="s">
        <v>14</v>
      </c>
      <c r="C8" s="199"/>
      <c r="D8" s="154"/>
      <c r="E8" s="71" t="s">
        <v>15</v>
      </c>
      <c r="F8" s="72">
        <v>38.200000000000003</v>
      </c>
      <c r="G8" s="73">
        <f>Ⅰ!G8</f>
        <v>0</v>
      </c>
      <c r="H8" s="74">
        <f>Ⅰ!H8</f>
        <v>0</v>
      </c>
      <c r="I8" s="200">
        <f>(G8-H8)*$F8</f>
        <v>0</v>
      </c>
      <c r="J8" s="201"/>
      <c r="K8" s="73">
        <f>Ⅰ!K8</f>
        <v>0</v>
      </c>
      <c r="L8" s="74">
        <f>Ⅰ!L8</f>
        <v>0</v>
      </c>
      <c r="M8" s="75">
        <f>(K8-L8)*$F8</f>
        <v>0</v>
      </c>
    </row>
    <row r="9" spans="1:13" ht="19.5" customHeight="1" x14ac:dyDescent="0.15">
      <c r="A9" s="197"/>
      <c r="B9" s="153" t="s">
        <v>95</v>
      </c>
      <c r="C9" s="199"/>
      <c r="D9" s="154"/>
      <c r="E9" s="71" t="s">
        <v>15</v>
      </c>
      <c r="F9" s="72">
        <v>35.299999999999997</v>
      </c>
      <c r="G9" s="73">
        <f>Ⅰ!G9</f>
        <v>0</v>
      </c>
      <c r="H9" s="74">
        <f>Ⅰ!H9</f>
        <v>0</v>
      </c>
      <c r="I9" s="200">
        <f t="shared" ref="I9:I41" si="0">(G9-H9)*$F9</f>
        <v>0</v>
      </c>
      <c r="J9" s="201"/>
      <c r="K9" s="73">
        <f>Ⅰ!K9</f>
        <v>0</v>
      </c>
      <c r="L9" s="74">
        <f>Ⅰ!L9</f>
        <v>0</v>
      </c>
      <c r="M9" s="75">
        <f>(K9-L9)*$F9</f>
        <v>0</v>
      </c>
    </row>
    <row r="10" spans="1:13" ht="19.5" customHeight="1" x14ac:dyDescent="0.15">
      <c r="A10" s="197"/>
      <c r="B10" s="153" t="s">
        <v>16</v>
      </c>
      <c r="C10" s="199"/>
      <c r="D10" s="154"/>
      <c r="E10" s="71" t="s">
        <v>15</v>
      </c>
      <c r="F10" s="72">
        <v>34.6</v>
      </c>
      <c r="G10" s="73">
        <f>Ⅰ!G10</f>
        <v>0</v>
      </c>
      <c r="H10" s="74">
        <f>Ⅰ!H10</f>
        <v>0</v>
      </c>
      <c r="I10" s="200">
        <f t="shared" si="0"/>
        <v>0</v>
      </c>
      <c r="J10" s="201"/>
      <c r="K10" s="73">
        <f>Ⅰ!K10</f>
        <v>0</v>
      </c>
      <c r="L10" s="74">
        <f>Ⅰ!L10</f>
        <v>0</v>
      </c>
      <c r="M10" s="75">
        <f t="shared" ref="M10:M41" si="1">(K10-L10)*$F10</f>
        <v>0</v>
      </c>
    </row>
    <row r="11" spans="1:13" ht="19.5" customHeight="1" x14ac:dyDescent="0.15">
      <c r="A11" s="197"/>
      <c r="B11" s="153" t="s">
        <v>17</v>
      </c>
      <c r="C11" s="199"/>
      <c r="D11" s="154"/>
      <c r="E11" s="71" t="s">
        <v>15</v>
      </c>
      <c r="F11" s="72">
        <v>33.6</v>
      </c>
      <c r="G11" s="73">
        <f>Ⅰ!G11</f>
        <v>0</v>
      </c>
      <c r="H11" s="74">
        <f>Ⅰ!H11</f>
        <v>0</v>
      </c>
      <c r="I11" s="200">
        <f t="shared" si="0"/>
        <v>0</v>
      </c>
      <c r="J11" s="201"/>
      <c r="K11" s="73">
        <f>Ⅰ!K11</f>
        <v>0</v>
      </c>
      <c r="L11" s="74">
        <f>Ⅰ!L11</f>
        <v>0</v>
      </c>
      <c r="M11" s="75">
        <f t="shared" si="1"/>
        <v>0</v>
      </c>
    </row>
    <row r="12" spans="1:13" ht="19.5" customHeight="1" x14ac:dyDescent="0.15">
      <c r="A12" s="197"/>
      <c r="B12" s="153" t="s">
        <v>18</v>
      </c>
      <c r="C12" s="199"/>
      <c r="D12" s="154"/>
      <c r="E12" s="71" t="s">
        <v>15</v>
      </c>
      <c r="F12" s="72">
        <v>36.700000000000003</v>
      </c>
      <c r="G12" s="73">
        <f>Ⅰ!G12</f>
        <v>0</v>
      </c>
      <c r="H12" s="74">
        <f>Ⅰ!H12</f>
        <v>0</v>
      </c>
      <c r="I12" s="200">
        <f t="shared" si="0"/>
        <v>0</v>
      </c>
      <c r="J12" s="201"/>
      <c r="K12" s="73">
        <f>Ⅰ!K12</f>
        <v>0</v>
      </c>
      <c r="L12" s="74">
        <f>Ⅰ!L12</f>
        <v>0</v>
      </c>
      <c r="M12" s="75">
        <f t="shared" si="1"/>
        <v>0</v>
      </c>
    </row>
    <row r="13" spans="1:13" ht="19.5" customHeight="1" x14ac:dyDescent="0.15">
      <c r="A13" s="197"/>
      <c r="B13" s="153" t="s">
        <v>19</v>
      </c>
      <c r="C13" s="199"/>
      <c r="D13" s="154"/>
      <c r="E13" s="71" t="s">
        <v>15</v>
      </c>
      <c r="F13" s="72">
        <v>37.700000000000003</v>
      </c>
      <c r="G13" s="73">
        <f>Ⅰ!G13</f>
        <v>0</v>
      </c>
      <c r="H13" s="74">
        <f>Ⅰ!H13</f>
        <v>0</v>
      </c>
      <c r="I13" s="200">
        <f t="shared" si="0"/>
        <v>0</v>
      </c>
      <c r="J13" s="201"/>
      <c r="K13" s="73">
        <f>Ⅰ!K13</f>
        <v>0</v>
      </c>
      <c r="L13" s="74">
        <f>Ⅰ!L13</f>
        <v>0</v>
      </c>
      <c r="M13" s="75">
        <f t="shared" si="1"/>
        <v>0</v>
      </c>
    </row>
    <row r="14" spans="1:13" ht="19.5" customHeight="1" x14ac:dyDescent="0.15">
      <c r="A14" s="197"/>
      <c r="B14" s="153" t="s">
        <v>20</v>
      </c>
      <c r="C14" s="199"/>
      <c r="D14" s="154"/>
      <c r="E14" s="71" t="s">
        <v>15</v>
      </c>
      <c r="F14" s="72">
        <v>39.1</v>
      </c>
      <c r="G14" s="73">
        <f>Ⅰ!G14</f>
        <v>0</v>
      </c>
      <c r="H14" s="74">
        <f>Ⅰ!H14</f>
        <v>0</v>
      </c>
      <c r="I14" s="200">
        <f t="shared" si="0"/>
        <v>0</v>
      </c>
      <c r="J14" s="201"/>
      <c r="K14" s="73">
        <f>Ⅰ!K14</f>
        <v>0</v>
      </c>
      <c r="L14" s="74">
        <f>Ⅰ!L14</f>
        <v>0</v>
      </c>
      <c r="M14" s="75">
        <f t="shared" si="1"/>
        <v>0</v>
      </c>
    </row>
    <row r="15" spans="1:13" ht="19.5" customHeight="1" x14ac:dyDescent="0.15">
      <c r="A15" s="197"/>
      <c r="B15" s="153" t="s">
        <v>21</v>
      </c>
      <c r="C15" s="199"/>
      <c r="D15" s="154"/>
      <c r="E15" s="71" t="s">
        <v>15</v>
      </c>
      <c r="F15" s="72">
        <v>41.9</v>
      </c>
      <c r="G15" s="73">
        <f>Ⅰ!G15</f>
        <v>24906</v>
      </c>
      <c r="H15" s="74">
        <f>Ⅰ!H15</f>
        <v>0</v>
      </c>
      <c r="I15" s="200">
        <f t="shared" si="0"/>
        <v>1043561.3999999999</v>
      </c>
      <c r="J15" s="201"/>
      <c r="K15" s="73">
        <f>Ⅰ!K15</f>
        <v>20906</v>
      </c>
      <c r="L15" s="74">
        <f>Ⅰ!L15</f>
        <v>0</v>
      </c>
      <c r="M15" s="75">
        <f>(K15-L15)*$F15</f>
        <v>875961.4</v>
      </c>
    </row>
    <row r="16" spans="1:13" ht="19.5" customHeight="1" x14ac:dyDescent="0.15">
      <c r="A16" s="197"/>
      <c r="B16" s="153" t="s">
        <v>22</v>
      </c>
      <c r="C16" s="199"/>
      <c r="D16" s="154"/>
      <c r="E16" s="71" t="s">
        <v>23</v>
      </c>
      <c r="F16" s="72">
        <v>40.9</v>
      </c>
      <c r="G16" s="73">
        <f>Ⅰ!G16</f>
        <v>0</v>
      </c>
      <c r="H16" s="74">
        <f>Ⅰ!H16</f>
        <v>0</v>
      </c>
      <c r="I16" s="200">
        <f t="shared" si="0"/>
        <v>0</v>
      </c>
      <c r="J16" s="201"/>
      <c r="K16" s="73">
        <f>Ⅰ!K16</f>
        <v>0</v>
      </c>
      <c r="L16" s="74">
        <f>Ⅰ!L16</f>
        <v>0</v>
      </c>
      <c r="M16" s="75">
        <f t="shared" si="1"/>
        <v>0</v>
      </c>
    </row>
    <row r="17" spans="1:13" ht="19.5" customHeight="1" x14ac:dyDescent="0.15">
      <c r="A17" s="197"/>
      <c r="B17" s="153" t="s">
        <v>24</v>
      </c>
      <c r="C17" s="199"/>
      <c r="D17" s="154"/>
      <c r="E17" s="71" t="s">
        <v>23</v>
      </c>
      <c r="F17" s="72">
        <v>29.9</v>
      </c>
      <c r="G17" s="73">
        <f>Ⅰ!G17</f>
        <v>0</v>
      </c>
      <c r="H17" s="74">
        <f>Ⅰ!H17</f>
        <v>0</v>
      </c>
      <c r="I17" s="200">
        <f t="shared" si="0"/>
        <v>0</v>
      </c>
      <c r="J17" s="201"/>
      <c r="K17" s="73">
        <f>Ⅰ!K17</f>
        <v>0</v>
      </c>
      <c r="L17" s="74">
        <f>Ⅰ!L17</f>
        <v>0</v>
      </c>
      <c r="M17" s="75">
        <f t="shared" si="1"/>
        <v>0</v>
      </c>
    </row>
    <row r="18" spans="1:13" ht="19.5" customHeight="1" x14ac:dyDescent="0.15">
      <c r="A18" s="197"/>
      <c r="B18" s="202" t="s">
        <v>25</v>
      </c>
      <c r="C18" s="153" t="s">
        <v>26</v>
      </c>
      <c r="D18" s="154"/>
      <c r="E18" s="76" t="s">
        <v>23</v>
      </c>
      <c r="F18" s="72">
        <v>50.8</v>
      </c>
      <c r="G18" s="73">
        <f>Ⅰ!G18</f>
        <v>0</v>
      </c>
      <c r="H18" s="74">
        <f>Ⅰ!H18</f>
        <v>0</v>
      </c>
      <c r="I18" s="200">
        <f t="shared" si="0"/>
        <v>0</v>
      </c>
      <c r="J18" s="201"/>
      <c r="K18" s="73">
        <f>Ⅰ!K18</f>
        <v>0</v>
      </c>
      <c r="L18" s="74">
        <f>Ⅰ!L18</f>
        <v>0</v>
      </c>
      <c r="M18" s="75">
        <f t="shared" si="1"/>
        <v>0</v>
      </c>
    </row>
    <row r="19" spans="1:13" ht="19.5" customHeight="1" x14ac:dyDescent="0.15">
      <c r="A19" s="197"/>
      <c r="B19" s="202"/>
      <c r="C19" s="153" t="s">
        <v>27</v>
      </c>
      <c r="D19" s="154"/>
      <c r="E19" s="76" t="s">
        <v>28</v>
      </c>
      <c r="F19" s="72">
        <v>44.9</v>
      </c>
      <c r="G19" s="73">
        <f>Ⅰ!G19</f>
        <v>0</v>
      </c>
      <c r="H19" s="74">
        <f>Ⅰ!H19</f>
        <v>0</v>
      </c>
      <c r="I19" s="200">
        <f t="shared" si="0"/>
        <v>0</v>
      </c>
      <c r="J19" s="201"/>
      <c r="K19" s="73">
        <f>Ⅰ!K19</f>
        <v>0</v>
      </c>
      <c r="L19" s="74">
        <f>Ⅰ!L19</f>
        <v>0</v>
      </c>
      <c r="M19" s="75">
        <f t="shared" si="1"/>
        <v>0</v>
      </c>
    </row>
    <row r="20" spans="1:13" ht="19.5" customHeight="1" x14ac:dyDescent="0.15">
      <c r="A20" s="197"/>
      <c r="B20" s="202" t="s">
        <v>29</v>
      </c>
      <c r="C20" s="153" t="s">
        <v>30</v>
      </c>
      <c r="D20" s="154"/>
      <c r="E20" s="76" t="s">
        <v>23</v>
      </c>
      <c r="F20" s="72">
        <v>54.6</v>
      </c>
      <c r="G20" s="73">
        <f>Ⅰ!G20</f>
        <v>0</v>
      </c>
      <c r="H20" s="74">
        <f>Ⅰ!H20</f>
        <v>0</v>
      </c>
      <c r="I20" s="200">
        <f t="shared" si="0"/>
        <v>0</v>
      </c>
      <c r="J20" s="201"/>
      <c r="K20" s="73">
        <f>Ⅰ!K20</f>
        <v>1753</v>
      </c>
      <c r="L20" s="74">
        <f>Ⅰ!L20</f>
        <v>0</v>
      </c>
      <c r="M20" s="75">
        <f t="shared" si="1"/>
        <v>95713.8</v>
      </c>
    </row>
    <row r="21" spans="1:13" ht="19.5" customHeight="1" x14ac:dyDescent="0.15">
      <c r="A21" s="197"/>
      <c r="B21" s="202"/>
      <c r="C21" s="153" t="s">
        <v>31</v>
      </c>
      <c r="D21" s="154"/>
      <c r="E21" s="76" t="s">
        <v>28</v>
      </c>
      <c r="F21" s="72">
        <v>43.5</v>
      </c>
      <c r="G21" s="73">
        <f>Ⅰ!G21</f>
        <v>0</v>
      </c>
      <c r="H21" s="74">
        <f>Ⅰ!H21</f>
        <v>0</v>
      </c>
      <c r="I21" s="200">
        <f t="shared" si="0"/>
        <v>0</v>
      </c>
      <c r="J21" s="201"/>
      <c r="K21" s="73">
        <f>Ⅰ!K21</f>
        <v>0</v>
      </c>
      <c r="L21" s="74">
        <f>Ⅰ!L21</f>
        <v>0</v>
      </c>
      <c r="M21" s="75">
        <f t="shared" si="1"/>
        <v>0</v>
      </c>
    </row>
    <row r="22" spans="1:13" ht="19.5" customHeight="1" x14ac:dyDescent="0.15">
      <c r="A22" s="197"/>
      <c r="B22" s="202" t="s">
        <v>32</v>
      </c>
      <c r="C22" s="153" t="s">
        <v>33</v>
      </c>
      <c r="D22" s="154"/>
      <c r="E22" s="76" t="s">
        <v>23</v>
      </c>
      <c r="F22" s="72">
        <v>29</v>
      </c>
      <c r="G22" s="73">
        <f>Ⅰ!G22</f>
        <v>0</v>
      </c>
      <c r="H22" s="74">
        <f>Ⅰ!H22</f>
        <v>0</v>
      </c>
      <c r="I22" s="200">
        <f t="shared" si="0"/>
        <v>0</v>
      </c>
      <c r="J22" s="201"/>
      <c r="K22" s="73">
        <f>Ⅰ!K22</f>
        <v>0</v>
      </c>
      <c r="L22" s="74">
        <f>Ⅰ!L22</f>
        <v>0</v>
      </c>
      <c r="M22" s="75">
        <f t="shared" si="1"/>
        <v>0</v>
      </c>
    </row>
    <row r="23" spans="1:13" ht="19.5" customHeight="1" x14ac:dyDescent="0.15">
      <c r="A23" s="197"/>
      <c r="B23" s="202"/>
      <c r="C23" s="153" t="s">
        <v>34</v>
      </c>
      <c r="D23" s="154"/>
      <c r="E23" s="76" t="s">
        <v>23</v>
      </c>
      <c r="F23" s="72">
        <v>25.7</v>
      </c>
      <c r="G23" s="73">
        <f>Ⅰ!G23</f>
        <v>0</v>
      </c>
      <c r="H23" s="74">
        <f>Ⅰ!H23</f>
        <v>0</v>
      </c>
      <c r="I23" s="200">
        <f t="shared" si="0"/>
        <v>0</v>
      </c>
      <c r="J23" s="201"/>
      <c r="K23" s="73">
        <f>Ⅰ!K23</f>
        <v>0</v>
      </c>
      <c r="L23" s="74">
        <f>Ⅰ!L23</f>
        <v>0</v>
      </c>
      <c r="M23" s="75">
        <f t="shared" si="1"/>
        <v>0</v>
      </c>
    </row>
    <row r="24" spans="1:13" ht="19.5" customHeight="1" x14ac:dyDescent="0.15">
      <c r="A24" s="197"/>
      <c r="B24" s="202"/>
      <c r="C24" s="153" t="s">
        <v>35</v>
      </c>
      <c r="D24" s="154"/>
      <c r="E24" s="76" t="s">
        <v>23</v>
      </c>
      <c r="F24" s="72">
        <v>26.9</v>
      </c>
      <c r="G24" s="73">
        <f>Ⅰ!G24</f>
        <v>0</v>
      </c>
      <c r="H24" s="74">
        <f>Ⅰ!H24</f>
        <v>0</v>
      </c>
      <c r="I24" s="200">
        <f t="shared" si="0"/>
        <v>0</v>
      </c>
      <c r="J24" s="201"/>
      <c r="K24" s="73">
        <f>Ⅰ!K24</f>
        <v>0</v>
      </c>
      <c r="L24" s="74">
        <f>Ⅰ!L24</f>
        <v>0</v>
      </c>
      <c r="M24" s="75">
        <f t="shared" si="1"/>
        <v>0</v>
      </c>
    </row>
    <row r="25" spans="1:13" ht="19.5" customHeight="1" x14ac:dyDescent="0.15">
      <c r="A25" s="197"/>
      <c r="B25" s="153" t="s">
        <v>36</v>
      </c>
      <c r="C25" s="199"/>
      <c r="D25" s="154"/>
      <c r="E25" s="77" t="s">
        <v>23</v>
      </c>
      <c r="F25" s="72">
        <v>29.4</v>
      </c>
      <c r="G25" s="73">
        <f>Ⅰ!G25</f>
        <v>0</v>
      </c>
      <c r="H25" s="74">
        <f>Ⅰ!H25</f>
        <v>0</v>
      </c>
      <c r="I25" s="200">
        <f t="shared" si="0"/>
        <v>0</v>
      </c>
      <c r="J25" s="201"/>
      <c r="K25" s="73">
        <f>Ⅰ!K25</f>
        <v>0</v>
      </c>
      <c r="L25" s="74">
        <f>Ⅰ!L25</f>
        <v>0</v>
      </c>
      <c r="M25" s="75">
        <f t="shared" si="1"/>
        <v>0</v>
      </c>
    </row>
    <row r="26" spans="1:13" ht="19.5" customHeight="1" x14ac:dyDescent="0.15">
      <c r="A26" s="197"/>
      <c r="B26" s="153" t="s">
        <v>37</v>
      </c>
      <c r="C26" s="199"/>
      <c r="D26" s="154"/>
      <c r="E26" s="71" t="s">
        <v>23</v>
      </c>
      <c r="F26" s="72">
        <v>37.299999999999997</v>
      </c>
      <c r="G26" s="73">
        <f>Ⅰ!G26</f>
        <v>0</v>
      </c>
      <c r="H26" s="74">
        <f>Ⅰ!H26</f>
        <v>0</v>
      </c>
      <c r="I26" s="200">
        <f t="shared" si="0"/>
        <v>0</v>
      </c>
      <c r="J26" s="201"/>
      <c r="K26" s="73">
        <f>Ⅰ!K26</f>
        <v>0</v>
      </c>
      <c r="L26" s="74">
        <f>Ⅰ!L26</f>
        <v>0</v>
      </c>
      <c r="M26" s="75">
        <f t="shared" si="1"/>
        <v>0</v>
      </c>
    </row>
    <row r="27" spans="1:13" ht="19.5" customHeight="1" x14ac:dyDescent="0.15">
      <c r="A27" s="197"/>
      <c r="B27" s="153" t="s">
        <v>38</v>
      </c>
      <c r="C27" s="199"/>
      <c r="D27" s="154"/>
      <c r="E27" s="71" t="s">
        <v>28</v>
      </c>
      <c r="F27" s="72">
        <v>21.1</v>
      </c>
      <c r="G27" s="73">
        <f>Ⅰ!G27</f>
        <v>0</v>
      </c>
      <c r="H27" s="74">
        <f>Ⅰ!H27</f>
        <v>0</v>
      </c>
      <c r="I27" s="200">
        <f t="shared" si="0"/>
        <v>0</v>
      </c>
      <c r="J27" s="201"/>
      <c r="K27" s="73">
        <f>Ⅰ!K27</f>
        <v>0</v>
      </c>
      <c r="L27" s="74">
        <f>Ⅰ!L27</f>
        <v>0</v>
      </c>
      <c r="M27" s="75">
        <f t="shared" si="1"/>
        <v>0</v>
      </c>
    </row>
    <row r="28" spans="1:13" ht="19.5" customHeight="1" x14ac:dyDescent="0.15">
      <c r="A28" s="197"/>
      <c r="B28" s="153" t="s">
        <v>39</v>
      </c>
      <c r="C28" s="199"/>
      <c r="D28" s="154"/>
      <c r="E28" s="71" t="s">
        <v>28</v>
      </c>
      <c r="F28" s="72">
        <v>3.41</v>
      </c>
      <c r="G28" s="73">
        <f>Ⅰ!G28</f>
        <v>0</v>
      </c>
      <c r="H28" s="74">
        <f>Ⅰ!H28</f>
        <v>0</v>
      </c>
      <c r="I28" s="200">
        <f t="shared" si="0"/>
        <v>0</v>
      </c>
      <c r="J28" s="201"/>
      <c r="K28" s="73">
        <f>Ⅰ!K28</f>
        <v>0</v>
      </c>
      <c r="L28" s="74">
        <f>Ⅰ!L28</f>
        <v>0</v>
      </c>
      <c r="M28" s="75">
        <f t="shared" si="1"/>
        <v>0</v>
      </c>
    </row>
    <row r="29" spans="1:13" ht="19.5" customHeight="1" x14ac:dyDescent="0.15">
      <c r="A29" s="197"/>
      <c r="B29" s="153" t="s">
        <v>40</v>
      </c>
      <c r="C29" s="199"/>
      <c r="D29" s="154"/>
      <c r="E29" s="71" t="s">
        <v>28</v>
      </c>
      <c r="F29" s="72">
        <v>8.41</v>
      </c>
      <c r="G29" s="73">
        <f>Ⅰ!G29</f>
        <v>0</v>
      </c>
      <c r="H29" s="74">
        <f>Ⅰ!H29</f>
        <v>0</v>
      </c>
      <c r="I29" s="200">
        <f t="shared" si="0"/>
        <v>0</v>
      </c>
      <c r="J29" s="201"/>
      <c r="K29" s="73">
        <f>Ⅰ!K29</f>
        <v>0</v>
      </c>
      <c r="L29" s="74">
        <f>Ⅰ!L29</f>
        <v>0</v>
      </c>
      <c r="M29" s="75">
        <f t="shared" si="1"/>
        <v>0</v>
      </c>
    </row>
    <row r="30" spans="1:13" ht="19.5" customHeight="1" x14ac:dyDescent="0.15">
      <c r="A30" s="197"/>
      <c r="B30" s="148" t="s">
        <v>41</v>
      </c>
      <c r="C30" s="153" t="s">
        <v>42</v>
      </c>
      <c r="D30" s="154"/>
      <c r="E30" s="71" t="s">
        <v>28</v>
      </c>
      <c r="F30" s="78"/>
      <c r="G30" s="73">
        <f>Ⅰ!G30</f>
        <v>0</v>
      </c>
      <c r="H30" s="74">
        <f>Ⅰ!H30</f>
        <v>0</v>
      </c>
      <c r="I30" s="200">
        <f t="shared" si="0"/>
        <v>0</v>
      </c>
      <c r="J30" s="201"/>
      <c r="K30" s="73">
        <f>Ⅰ!K30</f>
        <v>0</v>
      </c>
      <c r="L30" s="74">
        <f>Ⅰ!L30</f>
        <v>0</v>
      </c>
      <c r="M30" s="75">
        <f t="shared" si="1"/>
        <v>0</v>
      </c>
    </row>
    <row r="31" spans="1:13" ht="19.5" customHeight="1" x14ac:dyDescent="0.15">
      <c r="A31" s="197"/>
      <c r="B31" s="149"/>
      <c r="C31" s="153"/>
      <c r="D31" s="154"/>
      <c r="E31" s="71"/>
      <c r="F31" s="78"/>
      <c r="G31" s="73">
        <f>Ⅰ!G31</f>
        <v>0</v>
      </c>
      <c r="H31" s="74">
        <f>Ⅰ!H31</f>
        <v>0</v>
      </c>
      <c r="I31" s="200">
        <f t="shared" si="0"/>
        <v>0</v>
      </c>
      <c r="J31" s="201"/>
      <c r="K31" s="73">
        <f>Ⅰ!K31</f>
        <v>0</v>
      </c>
      <c r="L31" s="74">
        <f>Ⅰ!L31</f>
        <v>0</v>
      </c>
      <c r="M31" s="75">
        <f t="shared" si="1"/>
        <v>0</v>
      </c>
    </row>
    <row r="32" spans="1:13" ht="19.5" customHeight="1" x14ac:dyDescent="0.15">
      <c r="A32" s="197"/>
      <c r="B32" s="150"/>
      <c r="C32" s="153"/>
      <c r="D32" s="154"/>
      <c r="E32" s="71"/>
      <c r="F32" s="78"/>
      <c r="G32" s="73">
        <f>Ⅰ!G32</f>
        <v>0</v>
      </c>
      <c r="H32" s="74">
        <f>Ⅰ!H32</f>
        <v>0</v>
      </c>
      <c r="I32" s="200">
        <f t="shared" si="0"/>
        <v>0</v>
      </c>
      <c r="J32" s="201"/>
      <c r="K32" s="73">
        <f>Ⅰ!K32</f>
        <v>0</v>
      </c>
      <c r="L32" s="74">
        <f>Ⅰ!L32</f>
        <v>0</v>
      </c>
      <c r="M32" s="75">
        <f t="shared" si="1"/>
        <v>0</v>
      </c>
    </row>
    <row r="33" spans="1:15" ht="19.5" customHeight="1" x14ac:dyDescent="0.15">
      <c r="A33" s="197"/>
      <c r="B33" s="153" t="s">
        <v>43</v>
      </c>
      <c r="C33" s="199"/>
      <c r="D33" s="154"/>
      <c r="E33" s="71" t="s">
        <v>44</v>
      </c>
      <c r="F33" s="72">
        <v>1.02</v>
      </c>
      <c r="G33" s="73">
        <f>Ⅰ!G33</f>
        <v>0</v>
      </c>
      <c r="H33" s="74">
        <f>Ⅰ!H33</f>
        <v>0</v>
      </c>
      <c r="I33" s="200">
        <f t="shared" si="0"/>
        <v>0</v>
      </c>
      <c r="J33" s="201"/>
      <c r="K33" s="73">
        <f>Ⅰ!K33</f>
        <v>0</v>
      </c>
      <c r="L33" s="74">
        <f>Ⅰ!L33</f>
        <v>0</v>
      </c>
      <c r="M33" s="75">
        <f t="shared" si="1"/>
        <v>0</v>
      </c>
    </row>
    <row r="34" spans="1:15" ht="19.5" customHeight="1" x14ac:dyDescent="0.15">
      <c r="A34" s="197"/>
      <c r="B34" s="153" t="s">
        <v>45</v>
      </c>
      <c r="C34" s="199"/>
      <c r="D34" s="154"/>
      <c r="E34" s="71" t="s">
        <v>44</v>
      </c>
      <c r="F34" s="72">
        <v>1.36</v>
      </c>
      <c r="G34" s="73">
        <f>Ⅰ!G34</f>
        <v>0</v>
      </c>
      <c r="H34" s="74">
        <f>Ⅰ!H34</f>
        <v>0</v>
      </c>
      <c r="I34" s="200">
        <f t="shared" si="0"/>
        <v>0</v>
      </c>
      <c r="J34" s="201"/>
      <c r="K34" s="73">
        <f>Ⅰ!K34</f>
        <v>0</v>
      </c>
      <c r="L34" s="74">
        <f>Ⅰ!L34</f>
        <v>0</v>
      </c>
      <c r="M34" s="75">
        <f t="shared" si="1"/>
        <v>0</v>
      </c>
    </row>
    <row r="35" spans="1:15" ht="19.5" customHeight="1" x14ac:dyDescent="0.15">
      <c r="A35" s="197"/>
      <c r="B35" s="153" t="s">
        <v>46</v>
      </c>
      <c r="C35" s="199"/>
      <c r="D35" s="154"/>
      <c r="E35" s="71" t="s">
        <v>44</v>
      </c>
      <c r="F35" s="72">
        <v>1.36</v>
      </c>
      <c r="G35" s="73">
        <f>Ⅰ!G35</f>
        <v>0</v>
      </c>
      <c r="H35" s="74">
        <f>Ⅰ!H35</f>
        <v>0</v>
      </c>
      <c r="I35" s="200">
        <f t="shared" si="0"/>
        <v>0</v>
      </c>
      <c r="J35" s="201"/>
      <c r="K35" s="73">
        <f>Ⅰ!K35</f>
        <v>0</v>
      </c>
      <c r="L35" s="74">
        <f>Ⅰ!L35</f>
        <v>0</v>
      </c>
      <c r="M35" s="75">
        <f t="shared" si="1"/>
        <v>0</v>
      </c>
    </row>
    <row r="36" spans="1:15" ht="19.5" customHeight="1" x14ac:dyDescent="0.15">
      <c r="A36" s="198"/>
      <c r="B36" s="153" t="s">
        <v>47</v>
      </c>
      <c r="C36" s="199"/>
      <c r="D36" s="154"/>
      <c r="E36" s="71" t="s">
        <v>44</v>
      </c>
      <c r="F36" s="72">
        <v>1.36</v>
      </c>
      <c r="G36" s="73">
        <f>Ⅰ!G36</f>
        <v>0</v>
      </c>
      <c r="H36" s="74">
        <f>Ⅰ!H36</f>
        <v>0</v>
      </c>
      <c r="I36" s="200">
        <f t="shared" si="0"/>
        <v>0</v>
      </c>
      <c r="J36" s="201"/>
      <c r="K36" s="73">
        <f>Ⅰ!K36</f>
        <v>0</v>
      </c>
      <c r="L36" s="74">
        <f>Ⅰ!L36</f>
        <v>0</v>
      </c>
      <c r="M36" s="75">
        <f t="shared" si="1"/>
        <v>0</v>
      </c>
    </row>
    <row r="37" spans="1:15" ht="19.5" customHeight="1" x14ac:dyDescent="0.15">
      <c r="A37" s="145" t="s">
        <v>48</v>
      </c>
      <c r="B37" s="148" t="s">
        <v>49</v>
      </c>
      <c r="C37" s="58" t="s">
        <v>50</v>
      </c>
      <c r="D37" s="59"/>
      <c r="E37" s="71" t="s">
        <v>51</v>
      </c>
      <c r="F37" s="72">
        <v>9.9700000000000006</v>
      </c>
      <c r="G37" s="73">
        <f>Ⅰ!G37</f>
        <v>24000</v>
      </c>
      <c r="H37" s="74">
        <f>Ⅰ!H37</f>
        <v>2000</v>
      </c>
      <c r="I37" s="200">
        <f t="shared" si="0"/>
        <v>219340</v>
      </c>
      <c r="J37" s="201"/>
      <c r="K37" s="73">
        <f>Ⅰ!K37</f>
        <v>21530</v>
      </c>
      <c r="L37" s="74">
        <f>Ⅰ!L37</f>
        <v>2000</v>
      </c>
      <c r="M37" s="75">
        <f t="shared" si="1"/>
        <v>194714.1</v>
      </c>
    </row>
    <row r="38" spans="1:15" ht="19.5" customHeight="1" x14ac:dyDescent="0.15">
      <c r="A38" s="146"/>
      <c r="B38" s="149"/>
      <c r="C38" s="60"/>
      <c r="D38" s="61" t="s">
        <v>96</v>
      </c>
      <c r="E38" s="71" t="s">
        <v>51</v>
      </c>
      <c r="F38" s="72">
        <v>9.9700000000000006</v>
      </c>
      <c r="G38" s="73">
        <f>Ⅰ!G38</f>
        <v>16800</v>
      </c>
      <c r="H38" s="100">
        <f>Ⅰ!H38</f>
        <v>700</v>
      </c>
      <c r="I38" s="151"/>
      <c r="J38" s="152"/>
      <c r="K38" s="73">
        <f>Ⅰ!K38</f>
        <v>14952</v>
      </c>
      <c r="L38" s="100">
        <f>Ⅰ!L38</f>
        <v>700</v>
      </c>
      <c r="M38" s="79"/>
    </row>
    <row r="39" spans="1:15" ht="19.5" customHeight="1" x14ac:dyDescent="0.15">
      <c r="A39" s="146"/>
      <c r="B39" s="149"/>
      <c r="C39" s="62"/>
      <c r="D39" s="61" t="s">
        <v>90</v>
      </c>
      <c r="E39" s="71" t="s">
        <v>51</v>
      </c>
      <c r="F39" s="72">
        <v>9.9700000000000006</v>
      </c>
      <c r="G39" s="73">
        <f>Ⅰ!G39</f>
        <v>7200</v>
      </c>
      <c r="H39" s="100">
        <f>Ⅰ!H39</f>
        <v>1300</v>
      </c>
      <c r="I39" s="151"/>
      <c r="J39" s="152"/>
      <c r="K39" s="73">
        <f>Ⅰ!K39</f>
        <v>6578</v>
      </c>
      <c r="L39" s="100">
        <f>Ⅰ!L39</f>
        <v>1300</v>
      </c>
      <c r="M39" s="79"/>
    </row>
    <row r="40" spans="1:15" ht="19.5" customHeight="1" x14ac:dyDescent="0.15">
      <c r="A40" s="146"/>
      <c r="B40" s="150"/>
      <c r="C40" s="153" t="s">
        <v>52</v>
      </c>
      <c r="D40" s="154"/>
      <c r="E40" s="71" t="s">
        <v>51</v>
      </c>
      <c r="F40" s="72">
        <v>9.2799999999999994</v>
      </c>
      <c r="G40" s="73">
        <f>Ⅰ!G40</f>
        <v>5000</v>
      </c>
      <c r="H40" s="74">
        <f>Ⅰ!H40</f>
        <v>0</v>
      </c>
      <c r="I40" s="200">
        <f t="shared" si="0"/>
        <v>46400</v>
      </c>
      <c r="J40" s="201"/>
      <c r="K40" s="73">
        <f>Ⅰ!K40</f>
        <v>4500</v>
      </c>
      <c r="L40" s="74">
        <f>Ⅰ!L40</f>
        <v>0</v>
      </c>
      <c r="M40" s="75">
        <f t="shared" si="1"/>
        <v>41760</v>
      </c>
    </row>
    <row r="41" spans="1:15" ht="19.5" customHeight="1" x14ac:dyDescent="0.15">
      <c r="A41" s="146"/>
      <c r="B41" s="148" t="s">
        <v>53</v>
      </c>
      <c r="C41" s="153" t="s">
        <v>54</v>
      </c>
      <c r="D41" s="154"/>
      <c r="E41" s="71" t="s">
        <v>51</v>
      </c>
      <c r="F41" s="72">
        <v>9.76</v>
      </c>
      <c r="G41" s="73">
        <f>Ⅰ!G41</f>
        <v>0</v>
      </c>
      <c r="H41" s="74">
        <f>Ⅰ!H41</f>
        <v>0</v>
      </c>
      <c r="I41" s="200">
        <f t="shared" si="0"/>
        <v>0</v>
      </c>
      <c r="J41" s="201"/>
      <c r="K41" s="73">
        <f>Ⅰ!K41</f>
        <v>0</v>
      </c>
      <c r="L41" s="74">
        <f>Ⅰ!L41</f>
        <v>0</v>
      </c>
      <c r="M41" s="75">
        <f t="shared" si="1"/>
        <v>0</v>
      </c>
    </row>
    <row r="42" spans="1:15" ht="20.100000000000001" customHeight="1" x14ac:dyDescent="0.15">
      <c r="A42" s="146"/>
      <c r="B42" s="150"/>
      <c r="C42" s="153" t="s">
        <v>75</v>
      </c>
      <c r="D42" s="154"/>
      <c r="E42" s="71" t="s">
        <v>51</v>
      </c>
      <c r="F42" s="80">
        <v>9.76</v>
      </c>
      <c r="G42" s="73">
        <f>Ⅰ!G42</f>
        <v>0</v>
      </c>
      <c r="H42" s="74">
        <f>Ⅰ!H42</f>
        <v>0</v>
      </c>
      <c r="I42" s="200">
        <f>(-H42)*$F42</f>
        <v>0</v>
      </c>
      <c r="J42" s="201"/>
      <c r="K42" s="73">
        <f>Ⅰ!K42</f>
        <v>0</v>
      </c>
      <c r="L42" s="74">
        <f>Ⅰ!L42</f>
        <v>0</v>
      </c>
      <c r="M42" s="75">
        <f>(-L42)*$F42</f>
        <v>0</v>
      </c>
    </row>
    <row r="43" spans="1:15" ht="24" customHeight="1" thickBot="1" x14ac:dyDescent="0.2">
      <c r="A43" s="147"/>
      <c r="B43" s="155" t="s">
        <v>55</v>
      </c>
      <c r="C43" s="155"/>
      <c r="D43" s="156"/>
      <c r="E43" s="71" t="s">
        <v>51</v>
      </c>
      <c r="F43" s="71" t="s">
        <v>56</v>
      </c>
      <c r="G43" s="81">
        <f>Ⅰ!G43</f>
        <v>29000</v>
      </c>
      <c r="H43" s="82">
        <f>Ⅰ!H43</f>
        <v>2000</v>
      </c>
      <c r="I43" s="203" t="s">
        <v>56</v>
      </c>
      <c r="J43" s="204"/>
      <c r="K43" s="81">
        <f>Ⅰ!K43</f>
        <v>26030</v>
      </c>
      <c r="L43" s="82">
        <f>Ⅰ!L43</f>
        <v>2000</v>
      </c>
      <c r="M43" s="101" t="s">
        <v>56</v>
      </c>
    </row>
    <row r="44" spans="1:15" ht="22.5" customHeight="1" thickTop="1" x14ac:dyDescent="0.15">
      <c r="A44" s="164" t="s">
        <v>70</v>
      </c>
      <c r="B44" s="165"/>
      <c r="C44" s="165"/>
      <c r="D44" s="166"/>
      <c r="E44" s="83" t="s">
        <v>57</v>
      </c>
      <c r="F44" s="84"/>
      <c r="G44" s="102"/>
      <c r="H44" s="103"/>
      <c r="I44" s="167">
        <f>SUM(I8:J42)</f>
        <v>1309301.3999999999</v>
      </c>
      <c r="J44" s="168"/>
      <c r="K44" s="102"/>
      <c r="L44" s="103"/>
      <c r="M44" s="112">
        <f>SUM(M8:M42)</f>
        <v>1208149.3</v>
      </c>
    </row>
    <row r="45" spans="1:15" ht="24" customHeight="1" x14ac:dyDescent="0.15">
      <c r="A45" s="169" t="s">
        <v>71</v>
      </c>
      <c r="B45" s="170"/>
      <c r="C45" s="170"/>
      <c r="D45" s="171"/>
      <c r="E45" s="85" t="s">
        <v>58</v>
      </c>
      <c r="F45" s="86"/>
      <c r="G45" s="104" t="s">
        <v>59</v>
      </c>
      <c r="H45" s="105"/>
      <c r="I45" s="172">
        <f>ROUND(I44*0.0258,1)</f>
        <v>33780</v>
      </c>
      <c r="J45" s="173"/>
      <c r="K45" s="104" t="s">
        <v>60</v>
      </c>
      <c r="L45" s="105"/>
      <c r="M45" s="87">
        <f>ROUND(M44*0.0258,1)</f>
        <v>31170.3</v>
      </c>
    </row>
    <row r="46" spans="1:15" s="14" customFormat="1" ht="23.25" hidden="1" customHeight="1" x14ac:dyDescent="0.15">
      <c r="A46" s="169" t="s">
        <v>72</v>
      </c>
      <c r="B46" s="170"/>
      <c r="C46" s="171"/>
      <c r="D46" s="88"/>
      <c r="E46" s="89" t="str">
        <f>"kl/"&amp;E7</f>
        <v>kl/トン</v>
      </c>
      <c r="F46" s="90"/>
      <c r="G46" s="106"/>
      <c r="H46" s="107"/>
      <c r="I46" s="174">
        <f>I45/H7</f>
        <v>11.26</v>
      </c>
      <c r="J46" s="175"/>
      <c r="K46" s="106"/>
      <c r="L46" s="107"/>
      <c r="M46" s="91">
        <f>M45/L7</f>
        <v>10.3901</v>
      </c>
      <c r="N46" s="18"/>
      <c r="O46" s="18"/>
    </row>
    <row r="47" spans="1:15" s="14" customFormat="1" ht="23.25" customHeight="1" thickBot="1" x14ac:dyDescent="0.2">
      <c r="A47" s="159" t="s">
        <v>72</v>
      </c>
      <c r="B47" s="160"/>
      <c r="C47" s="160"/>
      <c r="D47" s="161"/>
      <c r="E47" s="92" t="str">
        <f>"kl/"&amp;E7</f>
        <v>kl/トン</v>
      </c>
      <c r="F47" s="93"/>
      <c r="G47" s="108"/>
      <c r="H47" s="109"/>
      <c r="I47" s="162">
        <f>IF(I46&gt;1,ROUND(I46,2),--TEXT(I46,"0.0e+000"))</f>
        <v>11.26</v>
      </c>
      <c r="J47" s="163"/>
      <c r="K47" s="108"/>
      <c r="L47" s="110"/>
      <c r="M47" s="94">
        <f>IF(M46&gt;1,ROUND(M46,2),--TEXT(M46,"0.0e+000"))</f>
        <v>10.39</v>
      </c>
      <c r="N47" s="18"/>
      <c r="O47" s="18"/>
    </row>
    <row r="48" spans="1:15" ht="19.5" customHeight="1" x14ac:dyDescent="0.15">
      <c r="A48" s="15"/>
      <c r="B48" s="48" t="s">
        <v>84</v>
      </c>
      <c r="C48" s="16" t="s">
        <v>80</v>
      </c>
      <c r="D48" s="16"/>
      <c r="E48" s="17"/>
      <c r="F48" s="17"/>
      <c r="G48" s="17"/>
      <c r="H48" s="17"/>
      <c r="I48" s="17"/>
      <c r="J48" s="17"/>
      <c r="K48" s="18"/>
      <c r="L48" s="18"/>
      <c r="M48" s="18"/>
    </row>
    <row r="49" spans="1:15" ht="14.25" customHeight="1" x14ac:dyDescent="0.15">
      <c r="A49" s="19"/>
      <c r="B49" s="20" t="s">
        <v>77</v>
      </c>
      <c r="C49" s="20" t="s">
        <v>81</v>
      </c>
      <c r="D49" s="20"/>
      <c r="E49" s="19"/>
      <c r="F49" s="19"/>
      <c r="G49" s="19"/>
      <c r="H49" s="19"/>
      <c r="I49" s="19"/>
      <c r="J49" s="19"/>
      <c r="K49" s="19"/>
      <c r="L49" s="19"/>
      <c r="M49" s="19"/>
    </row>
    <row r="50" spans="1:15" ht="14.25" customHeight="1" x14ac:dyDescent="0.15">
      <c r="A50" s="21"/>
      <c r="B50" s="21" t="s">
        <v>77</v>
      </c>
      <c r="C50" s="21" t="s">
        <v>82</v>
      </c>
      <c r="D50" s="21"/>
      <c r="E50" s="21"/>
      <c r="F50" s="21"/>
      <c r="G50" s="21"/>
      <c r="H50" s="21"/>
      <c r="I50" s="21"/>
      <c r="J50" s="21"/>
      <c r="K50" s="21"/>
      <c r="L50" s="21"/>
      <c r="M50" s="21"/>
    </row>
    <row r="51" spans="1:15" ht="14.25" customHeight="1" x14ac:dyDescent="0.15">
      <c r="A51" s="21"/>
      <c r="B51" s="21" t="s">
        <v>77</v>
      </c>
      <c r="C51" s="21" t="s">
        <v>83</v>
      </c>
      <c r="D51" s="21"/>
      <c r="E51" s="21"/>
      <c r="F51" s="21"/>
      <c r="G51" s="21"/>
      <c r="H51" s="21"/>
      <c r="I51" s="21"/>
      <c r="J51" s="21"/>
      <c r="K51" s="21"/>
      <c r="L51" s="21"/>
      <c r="M51" s="21"/>
    </row>
    <row r="52" spans="1:15" ht="14.25" customHeight="1" x14ac:dyDescent="0.15">
      <c r="A52" s="21"/>
      <c r="B52" s="47" t="s">
        <v>77</v>
      </c>
      <c r="C52" s="21" t="s">
        <v>78</v>
      </c>
      <c r="D52" s="21"/>
      <c r="E52" s="21"/>
      <c r="F52" s="21"/>
      <c r="G52" s="21"/>
      <c r="H52" s="21"/>
      <c r="I52" s="21"/>
      <c r="J52" s="21"/>
      <c r="K52" s="21"/>
      <c r="L52" s="21"/>
      <c r="M52" s="21"/>
    </row>
    <row r="53" spans="1:15" ht="12" customHeight="1" x14ac:dyDescent="0.15">
      <c r="A53" s="21"/>
      <c r="B53" s="47" t="s">
        <v>77</v>
      </c>
      <c r="C53" s="21" t="s">
        <v>79</v>
      </c>
      <c r="D53" s="21"/>
      <c r="E53" s="21"/>
      <c r="F53" s="21"/>
      <c r="G53" s="21"/>
      <c r="H53" s="21"/>
      <c r="I53" s="21"/>
      <c r="J53" s="21"/>
      <c r="K53" s="21"/>
      <c r="L53" s="21"/>
      <c r="M53" s="21"/>
    </row>
    <row r="54" spans="1:15" ht="13.5" customHeight="1" thickBot="1" x14ac:dyDescent="0.2">
      <c r="A54" s="21"/>
      <c r="B54" s="21"/>
      <c r="C54" s="21"/>
      <c r="D54" s="21"/>
      <c r="E54" s="21"/>
      <c r="F54" s="21"/>
      <c r="G54" s="21"/>
      <c r="H54" s="21"/>
      <c r="I54" s="21"/>
      <c r="J54" s="21"/>
      <c r="K54" s="21"/>
      <c r="L54" s="21"/>
      <c r="M54" s="21"/>
    </row>
    <row r="55" spans="1:15" s="38" customFormat="1" ht="21" customHeight="1" x14ac:dyDescent="0.15">
      <c r="A55" s="31"/>
      <c r="B55" s="32" t="s">
        <v>61</v>
      </c>
      <c r="C55" s="32"/>
      <c r="D55" s="32"/>
      <c r="E55" s="32"/>
      <c r="F55" s="33" t="s">
        <v>62</v>
      </c>
      <c r="G55" s="49">
        <f>ROUND((I45-M45)/I45*100,1)</f>
        <v>7.7</v>
      </c>
      <c r="H55" s="34" t="s">
        <v>63</v>
      </c>
      <c r="I55" s="32" t="s">
        <v>73</v>
      </c>
      <c r="J55" s="32"/>
      <c r="K55" s="35"/>
      <c r="L55" s="36"/>
      <c r="M55" s="37"/>
      <c r="N55" s="36"/>
      <c r="O55" s="36"/>
    </row>
    <row r="56" spans="1:15" s="38" customFormat="1" ht="21" customHeight="1" thickBot="1" x14ac:dyDescent="0.2">
      <c r="A56" s="31"/>
      <c r="B56" s="31"/>
      <c r="C56" s="31"/>
      <c r="D56" s="31"/>
      <c r="E56" s="31"/>
      <c r="F56" s="39" t="s">
        <v>64</v>
      </c>
      <c r="G56" s="50">
        <f>ROUND(I45-M45,1)</f>
        <v>2609.6999999999998</v>
      </c>
      <c r="H56" s="40" t="s">
        <v>58</v>
      </c>
      <c r="I56" s="32" t="s">
        <v>74</v>
      </c>
      <c r="J56" s="32"/>
      <c r="K56" s="41"/>
      <c r="L56" s="36"/>
      <c r="M56" s="36"/>
      <c r="N56" s="36"/>
      <c r="O56" s="36"/>
    </row>
    <row r="57" spans="1:15" ht="14.25" thickBot="1" x14ac:dyDescent="0.2">
      <c r="A57" s="22"/>
      <c r="B57" s="22"/>
      <c r="C57" s="22"/>
      <c r="D57" s="22"/>
      <c r="E57" s="22"/>
      <c r="F57" s="23"/>
      <c r="G57" s="24"/>
      <c r="H57" s="25"/>
      <c r="I57" s="22"/>
      <c r="J57" s="22"/>
      <c r="K57" s="22"/>
      <c r="L57" s="22"/>
      <c r="M57" s="22"/>
    </row>
    <row r="58" spans="1:15" s="38" customFormat="1" ht="18" customHeight="1" x14ac:dyDescent="0.15">
      <c r="A58" s="36"/>
      <c r="B58" s="36" t="s">
        <v>93</v>
      </c>
      <c r="C58" s="36"/>
      <c r="D58" s="36"/>
      <c r="E58" s="36"/>
      <c r="F58" s="33" t="s">
        <v>68</v>
      </c>
      <c r="G58" s="53">
        <f>ROUND(G59/(G43-H43)*100,1)</f>
        <v>11</v>
      </c>
      <c r="H58" s="34" t="s">
        <v>69</v>
      </c>
      <c r="I58" s="42" t="s">
        <v>76</v>
      </c>
      <c r="J58" s="36"/>
      <c r="K58" s="36"/>
      <c r="L58" s="36"/>
      <c r="M58" s="36"/>
      <c r="N58" s="36"/>
      <c r="O58" s="36"/>
    </row>
    <row r="59" spans="1:15" s="38" customFormat="1" ht="18" customHeight="1" thickBot="1" x14ac:dyDescent="0.2">
      <c r="A59" s="36"/>
      <c r="B59" s="32"/>
      <c r="C59" s="36"/>
      <c r="D59" s="36"/>
      <c r="E59" s="36"/>
      <c r="F59" s="39" t="s">
        <v>66</v>
      </c>
      <c r="G59" s="54">
        <f>ROUND((G43-H43)-(K43-L43),1)</f>
        <v>2970</v>
      </c>
      <c r="H59" s="40" t="s">
        <v>67</v>
      </c>
      <c r="I59" s="42" t="s">
        <v>85</v>
      </c>
      <c r="J59" s="36"/>
      <c r="K59" s="36"/>
      <c r="L59" s="36"/>
      <c r="M59" s="36"/>
      <c r="N59" s="36"/>
      <c r="O59" s="36"/>
    </row>
    <row r="60" spans="1:15" ht="13.5" customHeight="1" thickBot="1" x14ac:dyDescent="0.2">
      <c r="A60" s="21"/>
      <c r="B60" s="21"/>
      <c r="C60" s="21"/>
      <c r="D60" s="21"/>
      <c r="E60" s="21"/>
      <c r="F60" s="21"/>
      <c r="G60" s="21"/>
      <c r="H60" s="21"/>
      <c r="I60" s="21"/>
      <c r="J60" s="21"/>
      <c r="K60" s="21"/>
      <c r="L60" s="21"/>
      <c r="M60" s="21"/>
    </row>
    <row r="61" spans="1:15" s="38" customFormat="1" ht="21" customHeight="1" x14ac:dyDescent="0.15">
      <c r="A61" s="31"/>
      <c r="B61" s="32" t="s">
        <v>94</v>
      </c>
      <c r="C61" s="32"/>
      <c r="D61" s="32"/>
      <c r="E61" s="32"/>
      <c r="F61" s="33" t="s">
        <v>88</v>
      </c>
      <c r="G61" s="96">
        <f>ROUND((((G38-H38)-(K38-L38))/(G38-H38))*100,1)</f>
        <v>11.5</v>
      </c>
      <c r="H61" s="34" t="s">
        <v>69</v>
      </c>
      <c r="I61" s="32" t="s">
        <v>98</v>
      </c>
      <c r="J61" s="32"/>
      <c r="K61" s="35"/>
      <c r="L61" s="36"/>
      <c r="M61" s="37"/>
      <c r="N61" s="36"/>
      <c r="O61" s="36"/>
    </row>
    <row r="62" spans="1:15" s="38" customFormat="1" ht="21" customHeight="1" thickBot="1" x14ac:dyDescent="0.2">
      <c r="A62" s="31"/>
      <c r="B62" s="32"/>
      <c r="C62" s="32"/>
      <c r="D62" s="32"/>
      <c r="E62" s="32"/>
      <c r="F62" s="39" t="s">
        <v>87</v>
      </c>
      <c r="G62" s="95">
        <f>+G38-K38</f>
        <v>1848</v>
      </c>
      <c r="H62" s="40" t="s">
        <v>67</v>
      </c>
      <c r="I62" s="32" t="s">
        <v>86</v>
      </c>
      <c r="J62" s="32"/>
      <c r="K62" s="35"/>
      <c r="L62" s="36"/>
      <c r="M62" s="37"/>
      <c r="N62" s="36"/>
      <c r="O62" s="36"/>
    </row>
    <row r="63" spans="1:15" ht="13.5" customHeight="1" x14ac:dyDescent="0.15">
      <c r="A63" s="21"/>
      <c r="B63" s="21"/>
      <c r="C63" s="21"/>
      <c r="D63" s="21"/>
      <c r="E63" s="21"/>
      <c r="F63" s="21"/>
      <c r="G63" s="21"/>
      <c r="H63" s="21"/>
      <c r="I63" s="21"/>
      <c r="J63" s="21"/>
      <c r="K63" s="21"/>
      <c r="L63" s="21"/>
      <c r="M63" s="21"/>
    </row>
    <row r="64" spans="1:15" s="38" customFormat="1" ht="21" customHeight="1" x14ac:dyDescent="0.15">
      <c r="A64" s="31"/>
      <c r="B64" s="31"/>
      <c r="C64" s="31"/>
      <c r="D64" s="36"/>
      <c r="E64" s="36"/>
      <c r="F64" s="36"/>
      <c r="G64" s="36"/>
      <c r="H64" s="36"/>
      <c r="I64" s="36"/>
      <c r="J64" s="36"/>
      <c r="K64" s="36"/>
      <c r="L64" s="36"/>
      <c r="M64" s="36"/>
      <c r="N64" s="36"/>
      <c r="O64" s="36"/>
    </row>
    <row r="65" spans="1:15" s="38" customFormat="1" ht="21" customHeight="1" x14ac:dyDescent="0.15">
      <c r="A65" s="31"/>
      <c r="B65" s="31"/>
      <c r="C65" s="31"/>
      <c r="D65" s="36"/>
      <c r="E65" s="36"/>
      <c r="F65" s="36"/>
      <c r="G65" s="36"/>
      <c r="H65" s="36"/>
      <c r="I65" s="36"/>
      <c r="J65" s="36"/>
      <c r="K65" s="36"/>
      <c r="L65" s="36"/>
      <c r="M65" s="36"/>
      <c r="N65" s="36"/>
      <c r="O65" s="36"/>
    </row>
    <row r="66" spans="1:15" s="38" customFormat="1" ht="21" customHeight="1" x14ac:dyDescent="0.15">
      <c r="A66" s="31"/>
      <c r="B66" s="32"/>
      <c r="C66" s="32"/>
      <c r="D66" s="36"/>
      <c r="E66" s="36"/>
      <c r="F66" s="36"/>
      <c r="G66" s="36"/>
      <c r="H66" s="36"/>
      <c r="I66" s="36"/>
      <c r="J66" s="36"/>
      <c r="K66" s="36"/>
      <c r="L66" s="36"/>
      <c r="M66" s="37"/>
      <c r="N66" s="36"/>
      <c r="O66" s="36"/>
    </row>
    <row r="67" spans="1:15" x14ac:dyDescent="0.15">
      <c r="A67" s="22"/>
      <c r="B67" s="22"/>
      <c r="C67" s="22"/>
      <c r="D67" s="22"/>
      <c r="E67" s="22"/>
      <c r="F67" s="22"/>
      <c r="G67" s="22"/>
      <c r="H67" s="22"/>
      <c r="I67" s="22"/>
      <c r="J67" s="22"/>
      <c r="K67" s="22"/>
      <c r="L67" s="22"/>
      <c r="M67" s="22"/>
    </row>
  </sheetData>
  <mergeCells count="94">
    <mergeCell ref="A47:D47"/>
    <mergeCell ref="I47:J47"/>
    <mergeCell ref="I41:J41"/>
    <mergeCell ref="C42:D42"/>
    <mergeCell ref="I42:J42"/>
    <mergeCell ref="B43:D43"/>
    <mergeCell ref="I43:J43"/>
    <mergeCell ref="A44:D44"/>
    <mergeCell ref="I44:J44"/>
    <mergeCell ref="A45:D45"/>
    <mergeCell ref="I45:J45"/>
    <mergeCell ref="A46:C46"/>
    <mergeCell ref="I46:J46"/>
    <mergeCell ref="B36:D36"/>
    <mergeCell ref="I36:J36"/>
    <mergeCell ref="A37:A43"/>
    <mergeCell ref="B37:B40"/>
    <mergeCell ref="I37:J37"/>
    <mergeCell ref="I38:J38"/>
    <mergeCell ref="C40:D40"/>
    <mergeCell ref="I40:J40"/>
    <mergeCell ref="B41:B42"/>
    <mergeCell ref="C41:D41"/>
    <mergeCell ref="I39:J39"/>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9:J37 G40:J42 I39:J39 I38:J38 G39 G38 G8:J8 L8 H38:H39 H7:J7 L7" unlockedFormula="1"/>
    <ignoredError sqref="K43:M47 M8 M9:M42 G55:G56" evalError="1"/>
    <ignoredError sqref="K8 K9:L42 M7 K7" evalError="1"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Ⅰ</vt:lpstr>
      <vt:lpstr>総括</vt:lpstr>
      <vt:lpstr>Ⅰ!Print_Area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2014-06-12T09:14:36Z</dcterms:modified>
</cp:coreProperties>
</file>