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2000" windowHeight="10050"/>
  </bookViews>
  <sheets>
    <sheet name="Ⅱ" sheetId="6" r:id="rId1"/>
    <sheet name="Ⅲ" sheetId="7" r:id="rId2"/>
    <sheet name="総括" sheetId="2" r:id="rId3"/>
  </sheets>
  <definedNames>
    <definedName name="_xlnm.Print_Area" localSheetId="0">Ⅱ!$A$1:$M$67</definedName>
    <definedName name="_xlnm.Print_Area" localSheetId="1">Ⅲ!$A$1:$M$64</definedName>
    <definedName name="_xlnm.Print_Area" localSheetId="2">総括!$A$1:$M$65</definedName>
  </definedNames>
  <calcPr calcId="145621"/>
</workbook>
</file>

<file path=xl/calcChain.xml><?xml version="1.0" encoding="utf-8"?>
<calcChain xmlns="http://schemas.openxmlformats.org/spreadsheetml/2006/main">
  <c r="I44" i="7" l="1"/>
  <c r="I43" i="6"/>
  <c r="I44" i="6"/>
  <c r="G61" i="7" l="1"/>
  <c r="G58" i="7"/>
  <c r="L39" i="2" l="1"/>
  <c r="G8" i="2" l="1"/>
  <c r="H8" i="2"/>
  <c r="G9" i="2"/>
  <c r="H9" i="2"/>
  <c r="G10" i="2"/>
  <c r="H10" i="2"/>
  <c r="G11" i="2"/>
  <c r="H11" i="2"/>
  <c r="G12" i="2"/>
  <c r="H12" i="2"/>
  <c r="G13" i="2"/>
  <c r="H13" i="2"/>
  <c r="G14" i="2"/>
  <c r="H14" i="2"/>
  <c r="G15" i="2"/>
  <c r="H15" i="2"/>
  <c r="G16" i="2"/>
  <c r="H16" i="2"/>
  <c r="G17" i="2"/>
  <c r="H17" i="2"/>
  <c r="G18" i="2"/>
  <c r="H18" i="2"/>
  <c r="G19" i="2"/>
  <c r="H19" i="2"/>
  <c r="G20" i="2"/>
  <c r="H20" i="2"/>
  <c r="G21" i="2"/>
  <c r="H21" i="2"/>
  <c r="G22" i="2"/>
  <c r="H22" i="2"/>
  <c r="G23" i="2"/>
  <c r="H23" i="2"/>
  <c r="G24" i="2"/>
  <c r="H24" i="2"/>
  <c r="G25" i="2"/>
  <c r="H25" i="2"/>
  <c r="G26" i="2"/>
  <c r="H26" i="2"/>
  <c r="G27" i="2"/>
  <c r="H27" i="2"/>
  <c r="G28" i="2"/>
  <c r="H28" i="2"/>
  <c r="G29" i="2"/>
  <c r="H29" i="2"/>
  <c r="G30" i="2"/>
  <c r="H30" i="2"/>
  <c r="G31" i="2"/>
  <c r="H31" i="2"/>
  <c r="G32" i="2"/>
  <c r="H32" i="2"/>
  <c r="G33" i="2"/>
  <c r="H33" i="2"/>
  <c r="G34" i="2"/>
  <c r="H34" i="2"/>
  <c r="G35" i="2"/>
  <c r="H35" i="2"/>
  <c r="G36" i="2"/>
  <c r="H36" i="2"/>
  <c r="G37" i="2"/>
  <c r="H37" i="2"/>
  <c r="G38" i="2"/>
  <c r="H38" i="2"/>
  <c r="G39" i="2"/>
  <c r="H39" i="2"/>
  <c r="G40" i="2"/>
  <c r="H40" i="2"/>
  <c r="G41" i="2"/>
  <c r="H41" i="2"/>
  <c r="G42" i="2"/>
  <c r="H42" i="2"/>
  <c r="G43" i="2"/>
  <c r="H43" i="2"/>
  <c r="G61" i="6"/>
  <c r="G62" i="6" l="1"/>
  <c r="K37" i="2" l="1"/>
  <c r="K39" i="6"/>
  <c r="K38" i="2" l="1"/>
  <c r="K39" i="7"/>
  <c r="K39" i="2" s="1"/>
  <c r="G62" i="2" l="1"/>
  <c r="H38" i="7"/>
  <c r="G38" i="7"/>
  <c r="G62" i="7" l="1"/>
  <c r="L39" i="6"/>
  <c r="G39" i="7"/>
  <c r="M38" i="6"/>
  <c r="I38" i="6"/>
  <c r="M39" i="6" l="1"/>
  <c r="I39" i="6" l="1"/>
  <c r="L43" i="6" l="1"/>
  <c r="K43" i="6"/>
  <c r="K8" i="2" l="1"/>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M26" i="2" s="1"/>
  <c r="K27" i="2"/>
  <c r="L27" i="2"/>
  <c r="K28" i="2"/>
  <c r="L28" i="2"/>
  <c r="K29" i="2"/>
  <c r="L29" i="2"/>
  <c r="M29" i="2" s="1"/>
  <c r="K30" i="2"/>
  <c r="L30" i="2"/>
  <c r="K31" i="2"/>
  <c r="L31" i="2"/>
  <c r="K32" i="2"/>
  <c r="L32" i="2"/>
  <c r="K33" i="2"/>
  <c r="L33" i="2"/>
  <c r="K34" i="2"/>
  <c r="L34" i="2"/>
  <c r="K35" i="2"/>
  <c r="L35" i="2"/>
  <c r="K36" i="2"/>
  <c r="L36" i="2"/>
  <c r="L37" i="2"/>
  <c r="K40" i="2"/>
  <c r="L40" i="2"/>
  <c r="K41" i="2"/>
  <c r="L41" i="2"/>
  <c r="M41" i="2" s="1"/>
  <c r="K42" i="2"/>
  <c r="L42" i="2"/>
  <c r="M42" i="2" s="1"/>
  <c r="I13" i="2"/>
  <c r="I19" i="2"/>
  <c r="I21" i="2"/>
  <c r="I31" i="2"/>
  <c r="I33" i="2"/>
  <c r="I37" i="2"/>
  <c r="I42" i="2"/>
  <c r="G8" i="7"/>
  <c r="H8" i="7"/>
  <c r="G9" i="7"/>
  <c r="H9" i="7"/>
  <c r="G10" i="7"/>
  <c r="H10" i="7"/>
  <c r="G11" i="7"/>
  <c r="H11" i="7"/>
  <c r="G12" i="7"/>
  <c r="H12" i="7"/>
  <c r="G13" i="7"/>
  <c r="H13" i="7"/>
  <c r="G14" i="7"/>
  <c r="H14" i="7"/>
  <c r="G15" i="7"/>
  <c r="H15" i="7"/>
  <c r="G16" i="7"/>
  <c r="H16" i="7"/>
  <c r="I16" i="7" s="1"/>
  <c r="G17" i="7"/>
  <c r="H17" i="7"/>
  <c r="G18" i="7"/>
  <c r="H18" i="7"/>
  <c r="G19" i="7"/>
  <c r="H19" i="7"/>
  <c r="G20" i="7"/>
  <c r="H20" i="7"/>
  <c r="G21" i="7"/>
  <c r="H21" i="7"/>
  <c r="G22" i="7"/>
  <c r="H22" i="7"/>
  <c r="I22" i="7" s="1"/>
  <c r="G23" i="7"/>
  <c r="H23" i="7"/>
  <c r="G24" i="7"/>
  <c r="H24" i="7"/>
  <c r="G25" i="7"/>
  <c r="H25" i="7"/>
  <c r="G26" i="7"/>
  <c r="H26" i="7"/>
  <c r="I26" i="7" s="1"/>
  <c r="G27" i="7"/>
  <c r="H27" i="7"/>
  <c r="G28" i="7"/>
  <c r="H28" i="7"/>
  <c r="G29" i="7"/>
  <c r="H29" i="7"/>
  <c r="G30" i="7"/>
  <c r="H30" i="7"/>
  <c r="I30" i="7" s="1"/>
  <c r="G31" i="7"/>
  <c r="H31" i="7"/>
  <c r="G32" i="7"/>
  <c r="H32" i="7"/>
  <c r="I32" i="7" s="1"/>
  <c r="G33" i="7"/>
  <c r="H33" i="7"/>
  <c r="G34" i="7"/>
  <c r="H34" i="7"/>
  <c r="G35" i="7"/>
  <c r="H35" i="7"/>
  <c r="G36" i="7"/>
  <c r="H36" i="7"/>
  <c r="G37" i="7"/>
  <c r="H37" i="7"/>
  <c r="G40" i="7"/>
  <c r="H40" i="7"/>
  <c r="G41" i="7"/>
  <c r="H41" i="7"/>
  <c r="G42" i="7"/>
  <c r="H42" i="7"/>
  <c r="I42" i="7" s="1"/>
  <c r="H43" i="7"/>
  <c r="I42" i="6"/>
  <c r="E47" i="7"/>
  <c r="E46" i="7"/>
  <c r="L43" i="7"/>
  <c r="L43" i="2" s="1"/>
  <c r="K43" i="7"/>
  <c r="M42" i="7"/>
  <c r="M41" i="7"/>
  <c r="M40" i="7"/>
  <c r="M37" i="7"/>
  <c r="M36" i="7"/>
  <c r="M35" i="7"/>
  <c r="M34" i="7"/>
  <c r="M33" i="7"/>
  <c r="M32" i="7"/>
  <c r="M31" i="7"/>
  <c r="M30" i="7"/>
  <c r="M29" i="7"/>
  <c r="M28" i="7"/>
  <c r="M27" i="7"/>
  <c r="M26" i="7"/>
  <c r="M25" i="7"/>
  <c r="M24" i="7"/>
  <c r="M23" i="7"/>
  <c r="M22" i="7"/>
  <c r="M21" i="7"/>
  <c r="M20" i="7"/>
  <c r="M19" i="7"/>
  <c r="M18" i="7"/>
  <c r="M17" i="7"/>
  <c r="M16" i="7"/>
  <c r="M15" i="7"/>
  <c r="M14" i="7"/>
  <c r="M13" i="7"/>
  <c r="M12" i="7"/>
  <c r="M11" i="7"/>
  <c r="M10" i="7"/>
  <c r="M9" i="7"/>
  <c r="M8" i="7"/>
  <c r="L7" i="7"/>
  <c r="E47" i="6"/>
  <c r="E46" i="6"/>
  <c r="G43" i="7"/>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L7" i="6"/>
  <c r="I41" i="2"/>
  <c r="M21" i="2"/>
  <c r="M13" i="2"/>
  <c r="E47" i="2"/>
  <c r="E46" i="2"/>
  <c r="L7" i="2"/>
  <c r="I25" i="2" l="1"/>
  <c r="I10" i="7"/>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I14" i="7"/>
  <c r="M20" i="2"/>
  <c r="M44" i="7"/>
  <c r="M45" i="7" s="1"/>
  <c r="M46" i="7" s="1"/>
  <c r="M47" i="7" s="1"/>
  <c r="I34" i="7"/>
  <c r="I24" i="7"/>
  <c r="I18" i="7"/>
  <c r="I8" i="7"/>
  <c r="I41" i="7"/>
  <c r="I20" i="7"/>
  <c r="I36" i="7"/>
  <c r="I28" i="7"/>
  <c r="I12" i="7"/>
  <c r="I36" i="2"/>
  <c r="I34" i="2"/>
  <c r="I32" i="2"/>
  <c r="I30" i="2"/>
  <c r="I28" i="2"/>
  <c r="I26" i="2"/>
  <c r="I22" i="2"/>
  <c r="I16" i="2"/>
  <c r="I14" i="2"/>
  <c r="I10" i="2"/>
  <c r="I8" i="2"/>
  <c r="I20" i="2"/>
  <c r="M44" i="6"/>
  <c r="M45" i="6" s="1"/>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7"/>
  <c r="I35" i="7"/>
  <c r="I33" i="7"/>
  <c r="I31" i="7"/>
  <c r="I29" i="7"/>
  <c r="I27" i="7"/>
  <c r="I25" i="7"/>
  <c r="I23" i="7"/>
  <c r="I21" i="7"/>
  <c r="I19" i="7"/>
  <c r="I17" i="7"/>
  <c r="I15" i="7"/>
  <c r="I13" i="7"/>
  <c r="I11" i="7"/>
  <c r="I9" i="7"/>
  <c r="I15" i="2"/>
  <c r="I37" i="6"/>
  <c r="G43" i="6"/>
  <c r="I40" i="7"/>
  <c r="G59" i="7"/>
  <c r="I40" i="6"/>
  <c r="K43" i="2"/>
  <c r="G59" i="2" s="1"/>
  <c r="G58" i="2" s="1"/>
  <c r="M46" i="6" l="1"/>
  <c r="M47" i="6" s="1"/>
  <c r="M44" i="2"/>
  <c r="M45" i="2" s="1"/>
  <c r="I45" i="7"/>
  <c r="I44" i="2"/>
  <c r="I45" i="2" s="1"/>
  <c r="I46" i="2" s="1"/>
  <c r="I47" i="2" s="1"/>
  <c r="G59" i="6"/>
  <c r="G58" i="6" s="1"/>
  <c r="I45" i="6"/>
  <c r="G55" i="6" l="1"/>
  <c r="G55" i="7"/>
  <c r="I46" i="7"/>
  <c r="I47" i="7" s="1"/>
  <c r="I46" i="6"/>
  <c r="I47" i="6" s="1"/>
  <c r="M46" i="2"/>
  <c r="M47" i="2" s="1"/>
  <c r="G55" i="2"/>
  <c r="G56" i="6"/>
  <c r="G56" i="2"/>
  <c r="O65" i="6"/>
  <c r="G65" i="6"/>
  <c r="G64" i="6" s="1"/>
  <c r="G56" i="7"/>
  <c r="L39" i="7"/>
  <c r="H39" i="7" s="1"/>
  <c r="L38" i="2"/>
  <c r="G61" i="2"/>
</calcChain>
</file>

<file path=xl/sharedStrings.xml><?xml version="1.0" encoding="utf-8"?>
<sst xmlns="http://schemas.openxmlformats.org/spreadsheetml/2006/main" count="425" uniqueCount="112">
  <si>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</si>
  <si>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</si>
  <si>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</si>
  <si>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</si>
  <si>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</si>
  <si>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</si>
  <si>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</si>
  <si>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</si>
  <si>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</si>
  <si>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</si>
  <si>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</si>
  <si>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</si>
  <si>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</si>
  <si>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</si>
  <si>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</si>
  <si>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</si>
  <si>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</si>
  <si>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</si>
  <si>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</si>
  <si>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</si>
  <si>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</si>
  <si>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</si>
  <si>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</si>
  <si>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</si>
  <si>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</si>
  <si>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</si>
  <si>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</si>
  <si>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</si>
  <si>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</si>
  <si>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</si>
  <si>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</si>
  <si>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</si>
  <si>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</si>
  <si>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</si>
  <si>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</si>
  <si>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</si>
  <si>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</si>
  <si>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</si>
  <si>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</si>
  <si>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</si>
  <si>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</si>
  <si>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</si>
  <si>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</si>
  <si>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</si>
  <si>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</si>
  <si>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</si>
  <si>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</si>
  <si>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</si>
  <si>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</si>
  <si>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一般電気事業者</t>
  </si>
  <si>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</si>
  <si>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</si>
  <si>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</si>
  <si>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</si>
  <si>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</si>
  <si>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</si>
  <si>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</si>
  <si>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</si>
  <si>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</si>
  <si>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</si>
  <si>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</si>
  <si>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</si>
  <si>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</si>
  <si>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</si>
  <si>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</si>
  <si>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</si>
  <si>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</si>
  <si>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</si>
  <si>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</si>
  <si>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</si>
  <si>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</si>
  <si>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</si>
  <si>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</si>
  <si>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</si>
  <si>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</si>
  <si>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</si>
  <si>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</si>
  <si>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</si>
  <si>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</si>
  <si>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</si>
  <si>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</si>
  <si>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</si>
  <si>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</si>
  <si>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</si>
  <si>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</si>
  <si>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</si>
  <si>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</si>
  <si>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</si>
  <si>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</si>
  <si>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ｚ</t>
    <phoneticPr fontId="3"/>
  </si>
  <si>
    <t>※内数の為、合計に含まず</t>
    <rPh sb="1" eb="2">
      <t>ウチ</t>
    </rPh>
    <rPh sb="2" eb="3">
      <t>スウ</t>
    </rPh>
    <rPh sb="4" eb="5">
      <t>タメ</t>
    </rPh>
    <rPh sb="6" eb="8">
      <t>ゴウケイ</t>
    </rPh>
    <rPh sb="9" eb="10">
      <t>フク</t>
    </rPh>
    <phoneticPr fontId="3"/>
  </si>
  <si>
    <t>平成25年度（実績）</t>
    <rPh sb="4" eb="6">
      <t>ネンド</t>
    </rPh>
    <rPh sb="7" eb="9">
      <t>ジッセキ</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</si>
  <si>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</si>
  <si>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</si>
  <si>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３－２－４ エネルギー使用量の原油換算表(区分Ⅱ)</t>
    <rPh sb="11" eb="14">
      <t>シヨウリョウ</t>
    </rPh>
    <rPh sb="15" eb="17">
      <t>ゲンユ</t>
    </rPh>
    <rPh sb="17" eb="19">
      <t>カンザン</t>
    </rPh>
    <rPh sb="19" eb="20">
      <t>ヒョウ</t>
    </rPh>
    <rPh sb="21" eb="23">
      <t>クブン</t>
    </rPh>
    <phoneticPr fontId="3"/>
  </si>
  <si>
    <t>（</t>
    <phoneticPr fontId="3"/>
  </si>
  <si>
    <t>【電力削減効果】</t>
  </si>
  <si>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</si>
  <si>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</si>
  <si>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</si>
  <si>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</si>
  <si>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｛（ｋ－ｌ）－（ｍ－ｎ）｝/（ｋ－ｌ）</t>
    <phoneticPr fontId="3"/>
  </si>
  <si>
    <t>増エネでない(申請可)　又は　増エネ(申請不可)</t>
    <rPh sb="0" eb="1">
      <t>ゾウ</t>
    </rPh>
    <rPh sb="7" eb="9">
      <t>シンセイ</t>
    </rPh>
    <rPh sb="9" eb="10">
      <t>カ</t>
    </rPh>
    <rPh sb="12" eb="13">
      <t>マタ</t>
    </rPh>
    <rPh sb="15" eb="16">
      <t>ゾウ</t>
    </rPh>
    <rPh sb="19" eb="21">
      <t>シンセイ</t>
    </rPh>
    <rPh sb="21" eb="23">
      <t>フカ</t>
    </rPh>
    <phoneticPr fontId="3"/>
  </si>
  <si>
    <t>平成○○年度（導入後）</t>
    <rPh sb="4" eb="6">
      <t>ネンド</t>
    </rPh>
    <rPh sb="7" eb="9">
      <t>ドウニュウ</t>
    </rPh>
    <rPh sb="9" eb="10">
      <t>ゴ</t>
    </rPh>
    <phoneticPr fontId="3"/>
  </si>
  <si>
    <t>【区分Ⅱが増エネでないか】</t>
    <rPh sb="1" eb="3">
      <t>クブン</t>
    </rPh>
    <rPh sb="5" eb="6">
      <t>ゾウ</t>
    </rPh>
    <phoneticPr fontId="3"/>
  </si>
  <si>
    <t>４－２－４ エネルギー使用量の原油換算表(区分Ⅲ)</t>
    <rPh sb="11" eb="14">
      <t>シヨウリョウ</t>
    </rPh>
    <rPh sb="15" eb="17">
      <t>ゲンユ</t>
    </rPh>
    <rPh sb="17" eb="19">
      <t>カンザン</t>
    </rPh>
    <rPh sb="19" eb="20">
      <t>ヒョウ</t>
    </rPh>
    <rPh sb="21" eb="23">
      <t>クブン</t>
    </rPh>
    <phoneticPr fontId="3"/>
  </si>
  <si>
    <r>
      <t>{（ｋ－ｌ）－（ｍ－ｎ）} /（</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</si>
  <si>
    <r>
      <t>　ｉ／（</t>
    </r>
    <r>
      <rPr>
        <sz val="9"/>
        <rFont val="ＭＳ 明朝"/>
        <family val="1"/>
        <charset val="128"/>
      </rPr>
      <t>Ａｈ－</t>
    </r>
    <r>
      <rPr>
        <sz val="9"/>
        <rFont val="ＭＳ 明朝"/>
        <family val="1"/>
        <charset val="128"/>
      </rPr>
      <t>Ｂｈ）</t>
    </r>
    <phoneticPr fontId="3"/>
  </si>
  <si>
    <r>
      <t>（ｂ－ｃ）／</t>
    </r>
    <r>
      <rPr>
        <sz val="10"/>
        <rFont val="ＭＳ 明朝"/>
        <family val="1"/>
        <charset val="128"/>
      </rPr>
      <t>ｂ</t>
    </r>
    <phoneticPr fontId="3"/>
  </si>
  <si>
    <r>
      <t>{（ｋ－ｌ）－（ｍ－ｎ）} /（</t>
    </r>
    <r>
      <rPr>
        <sz val="10"/>
        <color theme="1"/>
        <rFont val="ＭＳ 明朝"/>
        <family val="1"/>
        <charset val="128"/>
      </rPr>
      <t>ｋ－</t>
    </r>
    <r>
      <rPr>
        <sz val="10"/>
        <color theme="1"/>
        <rFont val="ＭＳ 明朝"/>
        <family val="1"/>
        <charset val="128"/>
      </rPr>
      <t>ｌ）</t>
    </r>
    <phoneticPr fontId="3"/>
  </si>
  <si>
    <r>
      <t>（ｂ－ｃ）／</t>
    </r>
    <r>
      <rPr>
        <sz val="10"/>
        <color rgb="FFFF0000"/>
        <rFont val="ＭＳ 明朝"/>
        <family val="1"/>
        <charset val="128"/>
      </rPr>
      <t>区分Ⅱ</t>
    </r>
    <r>
      <rPr>
        <sz val="10"/>
        <rFont val="ＭＳ 明朝"/>
        <family val="1"/>
        <charset val="128"/>
      </rPr>
      <t>ｂ</t>
    </r>
    <rPh sb="6" eb="8">
      <t>クブン</t>
    </rPh>
    <phoneticPr fontId="3"/>
  </si>
  <si>
    <r>
      <t>　ｉ／（</t>
    </r>
    <r>
      <rPr>
        <u/>
        <sz val="9"/>
        <color rgb="FFFF0000"/>
        <rFont val="ＭＳ 明朝"/>
        <family val="1"/>
        <charset val="128"/>
      </rPr>
      <t>区分Ⅱ</t>
    </r>
    <r>
      <rPr>
        <sz val="9"/>
        <rFont val="ＭＳ 明朝"/>
        <family val="1"/>
        <charset val="128"/>
      </rPr>
      <t>Ａｈ－</t>
    </r>
    <r>
      <rPr>
        <u/>
        <sz val="9"/>
        <color rgb="FFFF0000"/>
        <rFont val="ＭＳ 明朝"/>
        <family val="1"/>
        <charset val="128"/>
      </rPr>
      <t>区分Ⅱ</t>
    </r>
    <r>
      <rPr>
        <sz val="9"/>
        <rFont val="ＭＳ 明朝"/>
        <family val="1"/>
        <charset val="128"/>
      </rPr>
      <t>Ｂｈ）</t>
    </r>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</si>
</sst>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_ "/>
    <numFmt numFmtId="177" formatCode="0.0%"/>
    <numFmt numFmtId="178" formatCode="0.0#####"/>
    <numFmt numFmtId="179" formatCode="0.00000000_ "/>
    <numFmt numFmtId="180" formatCode="#,###,###,##0.0#####"/>
    <numFmt numFmtId="181" formatCode="#,##0.0_ "/>
    <numFmt numFmtId="182" formatCode="#,##0.0_ ;[Red]\-#,##0.0\ "/>
    <numFmt numFmtId="183" formatCode="0.00_ "/>
    <numFmt numFmtId="184" formatCode="0.000000000000000000000000000000_ "/>
    <numFmt numFmtId="185" formatCode="0.000000000000000&quot;）無単位&quot;\ "/>
    <numFmt numFmtId="186" formatCode="0.0_ "/>
    <numFmt numFmtId="187" formatCode="#,##0.00_ "/>
  </numFmts>
  <fonts count="25"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u/>
      <sz val="10"/>
      <name val="ＭＳ 明朝"/>
      <family val="1"/>
      <charset val="128"/>
    </font>
    <font>
      <sz val="10"/>
      <color theme="1"/>
      <name val="ＭＳ 明朝"/>
      <family val="1"/>
      <charset val="128"/>
    </font>
    <font>
      <sz val="14"/>
      <color theme="1"/>
      <name val="ＭＳ 明朝"/>
      <family val="1"/>
      <charset val="128"/>
    </font>
    <font>
      <sz val="9"/>
      <color theme="0"/>
      <name val="ＭＳ 明朝"/>
      <family val="1"/>
      <charset val="128"/>
    </font>
    <font>
      <sz val="11"/>
      <color theme="0"/>
      <name val="ＭＳ 明朝"/>
      <family val="1"/>
      <charset val="128"/>
    </font>
    <font>
      <sz val="10"/>
      <color rgb="FFFF0000"/>
      <name val="ＭＳ 明朝"/>
      <family val="1"/>
      <charset val="128"/>
    </font>
    <font>
      <u/>
      <sz val="9"/>
      <color rgb="FFFF000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42">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176" fontId="4" fillId="4" borderId="22" xfId="0" applyNumberFormat="1" applyFont="1" applyFill="1" applyBorder="1" applyAlignment="1">
      <alignment horizontal="center" vertical="center" wrapText="1"/>
    </xf>
    <xf numFmtId="0" fontId="5" fillId="0" borderId="2" xfId="0" applyFont="1" applyBorder="1" applyAlignment="1">
      <alignment horizontal="centerContinuous" vertical="center" wrapText="1"/>
    </xf>
    <xf numFmtId="0" fontId="5" fillId="0" borderId="36" xfId="0" applyFont="1" applyBorder="1" applyAlignment="1">
      <alignment horizontal="centerContinuous" vertical="center" wrapText="1"/>
    </xf>
    <xf numFmtId="0" fontId="9" fillId="0" borderId="9" xfId="0" applyFont="1" applyFill="1" applyBorder="1" applyAlignment="1">
      <alignment horizontal="center" vertical="center" wrapText="1"/>
    </xf>
    <xf numFmtId="0" fontId="9" fillId="0" borderId="48" xfId="0" applyFont="1" applyFill="1" applyBorder="1" applyAlignment="1">
      <alignment horizontal="center" vertical="center" wrapText="1"/>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79" fontId="8" fillId="2" borderId="0" xfId="0" applyNumberFormat="1" applyFont="1" applyFill="1" applyAlignment="1">
      <alignment horizontal="left" vertical="center"/>
    </xf>
    <xf numFmtId="0" fontId="8" fillId="0" borderId="0" xfId="0" applyFont="1" applyAlignment="1">
      <alignment horizontal="left" vertical="center"/>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0" fontId="16" fillId="2" borderId="0" xfId="0" applyFont="1" applyFill="1" applyBorder="1" applyAlignment="1">
      <alignment horizontal="left" vertical="center"/>
    </xf>
    <xf numFmtId="180" fontId="11" fillId="0" borderId="33" xfId="3" applyNumberFormat="1" applyFont="1" applyBorder="1" applyAlignment="1">
      <alignment horizontal="center"/>
    </xf>
    <xf numFmtId="0" fontId="17"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7" fontId="13" fillId="2" borderId="16" xfId="0" applyNumberFormat="1" applyFont="1" applyFill="1" applyBorder="1" applyAlignment="1">
      <alignment vertical="center"/>
    </xf>
    <xf numFmtId="186" fontId="13" fillId="2" borderId="35" xfId="2" applyNumberFormat="1" applyFont="1" applyFill="1" applyBorder="1" applyAlignment="1">
      <alignment vertical="center"/>
    </xf>
    <xf numFmtId="180" fontId="11" fillId="2" borderId="3" xfId="3" applyNumberFormat="1" applyFont="1" applyFill="1" applyBorder="1" applyAlignment="1">
      <alignment horizontal="right" vertical="center"/>
    </xf>
    <xf numFmtId="180" fontId="11" fillId="2" borderId="32" xfId="0" applyNumberFormat="1" applyFont="1" applyFill="1" applyBorder="1" applyAlignment="1">
      <alignment horizontal="right" vertical="center"/>
    </xf>
    <xf numFmtId="183" fontId="14" fillId="2" borderId="35" xfId="2" applyNumberFormat="1" applyFont="1" applyFill="1" applyBorder="1" applyAlignment="1">
      <alignment vertical="center"/>
    </xf>
    <xf numFmtId="0" fontId="15" fillId="2" borderId="27" xfId="0" applyFont="1" applyFill="1" applyBorder="1" applyAlignment="1">
      <alignment horizontal="right" vertical="center"/>
    </xf>
    <xf numFmtId="0" fontId="19" fillId="2" borderId="0" xfId="0" applyFont="1" applyFill="1" applyBorder="1" applyAlignment="1">
      <alignment vertical="center"/>
    </xf>
    <xf numFmtId="0" fontId="20" fillId="2" borderId="0" xfId="0" applyFont="1" applyFill="1" applyAlignment="1">
      <alignment horizontal="left"/>
    </xf>
    <xf numFmtId="0" fontId="21" fillId="2" borderId="0" xfId="0" applyFont="1" applyFill="1"/>
    <xf numFmtId="0" fontId="22" fillId="2" borderId="0" xfId="0" applyFont="1" applyFill="1"/>
    <xf numFmtId="180" fontId="22" fillId="2" borderId="20" xfId="3" applyNumberFormat="1" applyFont="1" applyFill="1" applyBorder="1" applyAlignment="1"/>
    <xf numFmtId="0" fontId="22" fillId="2" borderId="0" xfId="0" applyFont="1" applyFill="1" applyBorder="1"/>
    <xf numFmtId="0" fontId="22" fillId="2" borderId="0" xfId="0" applyFont="1" applyFill="1" applyAlignment="1"/>
    <xf numFmtId="0" fontId="22" fillId="2" borderId="0" xfId="0" applyFont="1" applyFill="1" applyAlignment="1">
      <alignment vertical="center"/>
    </xf>
    <xf numFmtId="184" fontId="22" fillId="2" borderId="0" xfId="0" applyNumberFormat="1" applyFont="1" applyFill="1" applyAlignment="1">
      <alignment vertical="center"/>
    </xf>
    <xf numFmtId="180" fontId="4" fillId="0" borderId="8" xfId="3" applyNumberFormat="1" applyFont="1" applyBorder="1" applyAlignment="1">
      <alignment horizontal="left"/>
    </xf>
    <xf numFmtId="180" fontId="11" fillId="3" borderId="2"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2" fillId="0" borderId="34" xfId="3" applyNumberFormat="1" applyFont="1" applyBorder="1" applyAlignment="1">
      <alignment horizontal="center"/>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0" fontId="4" fillId="2" borderId="16" xfId="0" applyNumberFormat="1" applyFont="1" applyFill="1" applyBorder="1" applyAlignment="1">
      <alignment horizontal="left" vertical="center"/>
    </xf>
    <xf numFmtId="180" fontId="11" fillId="0" borderId="6" xfId="3" applyNumberFormat="1" applyFont="1" applyBorder="1" applyAlignment="1">
      <alignment horizontal="center"/>
    </xf>
    <xf numFmtId="181" fontId="11" fillId="2" borderId="31" xfId="0" applyNumberFormat="1" applyFont="1" applyFill="1" applyBorder="1" applyAlignment="1">
      <alignment horizontal="right" vertical="center"/>
    </xf>
    <xf numFmtId="181" fontId="11" fillId="2" borderId="31" xfId="0" applyNumberFormat="1" applyFont="1" applyFill="1" applyBorder="1" applyAlignment="1">
      <alignment horizontal="center" vertic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right" vertical="center"/>
    </xf>
    <xf numFmtId="181" fontId="11" fillId="2" borderId="41" xfId="0" applyNumberFormat="1" applyFont="1" applyFill="1" applyBorder="1" applyAlignment="1">
      <alignment horizontal="right"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right" vertical="center"/>
    </xf>
    <xf numFmtId="180" fontId="11" fillId="2" borderId="43" xfId="3" applyNumberFormat="1" applyFont="1" applyFill="1" applyBorder="1" applyAlignment="1">
      <alignment horizontal="right" vertical="center"/>
    </xf>
    <xf numFmtId="180" fontId="11" fillId="2" borderId="13" xfId="0" applyNumberFormat="1" applyFont="1" applyFill="1" applyBorder="1" applyAlignment="1">
      <alignment horizontal="right" vertical="center"/>
    </xf>
    <xf numFmtId="180" fontId="11" fillId="2" borderId="43" xfId="0" applyNumberFormat="1" applyFont="1" applyFill="1" applyBorder="1" applyAlignment="1">
      <alignment horizontal="right" vertical="center"/>
    </xf>
    <xf numFmtId="0" fontId="5" fillId="2" borderId="2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180" fontId="11" fillId="3" borderId="1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185" fontId="15" fillId="2" borderId="16" xfId="0" applyNumberFormat="1" applyFont="1" applyFill="1" applyBorder="1" applyAlignment="1">
      <alignment horizontal="left" vertical="center" shrinkToFit="1"/>
    </xf>
    <xf numFmtId="185" fontId="15" fillId="2" borderId="28" xfId="0" applyNumberFormat="1" applyFont="1" applyFill="1" applyBorder="1" applyAlignment="1">
      <alignment horizontal="left" vertical="center" shrinkToFit="1"/>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176" fontId="6" fillId="0" borderId="27" xfId="0" applyNumberFormat="1" applyFont="1" applyFill="1" applyBorder="1" applyAlignment="1">
      <alignment horizontal="center" vertical="center" wrapText="1"/>
    </xf>
    <xf numFmtId="176" fontId="6" fillId="0" borderId="16"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0" fontId="6" fillId="0" borderId="39" xfId="0" applyFont="1" applyBorder="1" applyAlignment="1">
      <alignment horizontal="center" vertical="center"/>
    </xf>
    <xf numFmtId="0" fontId="6" fillId="0" borderId="11" xfId="0" applyFont="1" applyBorder="1" applyAlignment="1">
      <alignment horizontal="center" vertical="center"/>
    </xf>
    <xf numFmtId="0" fontId="6" fillId="0" borderId="40" xfId="0" applyFont="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0" borderId="42" xfId="0" applyNumberFormat="1" applyFont="1" applyFill="1" applyBorder="1" applyAlignment="1">
      <alignment horizontal="center" vertical="center" wrapText="1"/>
    </xf>
    <xf numFmtId="176" fontId="4" fillId="0" borderId="13" xfId="0" applyNumberFormat="1" applyFont="1" applyFill="1" applyBorder="1" applyAlignment="1">
      <alignment horizontal="center" vertical="center" wrapText="1"/>
    </xf>
    <xf numFmtId="176" fontId="4" fillId="0"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76" fontId="4" fillId="4" borderId="42" xfId="0" applyNumberFormat="1" applyFont="1" applyFill="1" applyBorder="1" applyAlignment="1">
      <alignment horizontal="center" vertical="center" wrapText="1"/>
    </xf>
    <xf numFmtId="176" fontId="4" fillId="4" borderId="13" xfId="0" applyNumberFormat="1" applyFont="1" applyFill="1" applyBorder="1" applyAlignment="1">
      <alignment horizontal="center" vertical="center" wrapText="1"/>
    </xf>
    <xf numFmtId="176" fontId="4" fillId="4" borderId="12" xfId="0" applyNumberFormat="1" applyFont="1" applyFill="1" applyBorder="1" applyAlignment="1">
      <alignment horizontal="center" vertical="center" wrapText="1"/>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44" xfId="0" applyFont="1" applyBorder="1" applyAlignment="1">
      <alignment horizontal="center" vertical="center" textRotation="255"/>
    </xf>
    <xf numFmtId="0" fontId="4" fillId="0" borderId="20" xfId="0" applyFont="1" applyBorder="1" applyAlignment="1">
      <alignment horizontal="center" vertical="center" textRotation="255"/>
    </xf>
    <xf numFmtId="0" fontId="4" fillId="0" borderId="45" xfId="0" applyFont="1" applyBorder="1" applyAlignment="1">
      <alignment horizontal="center" vertical="center" textRotation="255"/>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0" borderId="46" xfId="0" applyFont="1" applyBorder="1" applyAlignment="1">
      <alignment horizontal="center" vertical="center" wrapText="1"/>
    </xf>
    <xf numFmtId="0" fontId="5" fillId="0" borderId="47" xfId="0" applyFont="1" applyBorder="1" applyAlignment="1">
      <alignment horizontal="center" vertical="center" wrapText="1"/>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xf numFmtId="0" fontId="5" fillId="0" borderId="2" xfId="0" applyFont="1" applyBorder="1" applyAlignment="1">
      <alignment horizontal="center" vertical="center" wrapText="1"/>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180" fontId="11" fillId="2" borderId="31" xfId="3" applyNumberFormat="1" applyFont="1" applyFill="1" applyBorder="1" applyAlignment="1" applyProtection="1">
      <alignment horizontal="center"/>
      <protection locked="0"/>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882735</xdr:colOff>
      <xdr:row>37</xdr:row>
      <xdr:rowOff>0</xdr:rowOff>
    </xdr:from>
    <xdr:to>
      <xdr:col>12</xdr:col>
      <xdr:colOff>251987</xdr:colOff>
      <xdr:row>43</xdr:row>
      <xdr:rowOff>210943</xdr:rowOff>
    </xdr:to>
    <xdr:grpSp>
      <xdr:nvGrpSpPr>
        <xdr:cNvPr id="10" name="グループ化 9"/>
        <xdr:cNvGrpSpPr/>
      </xdr:nvGrpSpPr>
      <xdr:grpSpPr>
        <a:xfrm>
          <a:off x="7886411" y="9693088"/>
          <a:ext cx="288135" cy="174614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869115</xdr:colOff>
      <xdr:row>36</xdr:row>
      <xdr:rowOff>214783</xdr:rowOff>
    </xdr:from>
    <xdr:to>
      <xdr:col>8</xdr:col>
      <xdr:colOff>238367</xdr:colOff>
      <xdr:row>43</xdr:row>
      <xdr:rowOff>211416</xdr:rowOff>
    </xdr:to>
    <xdr:grpSp>
      <xdr:nvGrpSpPr>
        <xdr:cNvPr id="11" name="グループ化 10"/>
        <xdr:cNvGrpSpPr/>
      </xdr:nvGrpSpPr>
      <xdr:grpSpPr>
        <a:xfrm>
          <a:off x="4925644" y="9661342"/>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22366" y="9680355"/>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38188" y="9680355"/>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28005" y="9680355"/>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51977" y="9680355"/>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605118</xdr:colOff>
      <xdr:row>1</xdr:row>
      <xdr:rowOff>11206</xdr:rowOff>
    </xdr:from>
    <xdr:ext cx="4331758" cy="374461"/>
    <xdr:sp macro="" textlink="">
      <xdr:nvSpPr>
        <xdr:cNvPr id="38" name="テキスト ボックス 37"/>
        <xdr:cNvSpPr txBox="1"/>
      </xdr:nvSpPr>
      <xdr:spPr>
        <a:xfrm>
          <a:off x="4661647" y="112059"/>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6</xdr:col>
      <xdr:colOff>224117</xdr:colOff>
      <xdr:row>22</xdr:row>
      <xdr:rowOff>168084</xdr:rowOff>
    </xdr:from>
    <xdr:to>
      <xdr:col>9</xdr:col>
      <xdr:colOff>280147</xdr:colOff>
      <xdr:row>27</xdr:row>
      <xdr:rowOff>4802</xdr:rowOff>
    </xdr:to>
    <xdr:sp macro="" textlink="">
      <xdr:nvSpPr>
        <xdr:cNvPr id="41" name="テキスト ボックス 40"/>
        <xdr:cNvSpPr txBox="1"/>
      </xdr:nvSpPr>
      <xdr:spPr>
        <a:xfrm>
          <a:off x="3361764" y="6163231"/>
          <a:ext cx="2207559" cy="106936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申請パターンによって、入力箇所が異なる。</a:t>
          </a:r>
          <a:endParaRPr kumimoji="1" lang="en-US" altLang="ja-JP" sz="1100">
            <a:solidFill>
              <a:srgbClr val="FF0000"/>
            </a:solidFill>
          </a:endParaRPr>
        </a:p>
        <a:p>
          <a:r>
            <a:rPr kumimoji="1" lang="ja-JP" altLang="en-US" sz="1100">
              <a:solidFill>
                <a:srgbClr val="FF0000"/>
              </a:solidFill>
            </a:rPr>
            <a:t>例は申請パターン</a:t>
          </a:r>
          <a:r>
            <a:rPr kumimoji="1" lang="en-US" altLang="ja-JP" sz="1100">
              <a:solidFill>
                <a:srgbClr val="FF0000"/>
              </a:solidFill>
            </a:rPr>
            <a:t>F</a:t>
          </a:r>
          <a:r>
            <a:rPr kumimoji="1" lang="ja-JP" altLang="en-US" sz="1100">
              <a:solidFill>
                <a:srgbClr val="FF0000"/>
              </a:solidFill>
            </a:rPr>
            <a:t>をイメージしているので、実績値には区分</a:t>
          </a:r>
          <a:r>
            <a:rPr kumimoji="1" lang="en-US" altLang="ja-JP" sz="1100">
              <a:solidFill>
                <a:srgbClr val="FF0000"/>
              </a:solidFill>
            </a:rPr>
            <a:t>Ⅰ</a:t>
          </a:r>
          <a:r>
            <a:rPr kumimoji="1" lang="ja-JP" altLang="en-US" sz="1100">
              <a:solidFill>
                <a:srgbClr val="FF0000"/>
              </a:solidFill>
            </a:rPr>
            <a:t>の導入後の値を反映している。</a:t>
          </a:r>
        </a:p>
      </xdr:txBody>
    </xdr:sp>
    <xdr:clientData/>
  </xdr:twoCellAnchor>
  <xdr:twoCellAnchor>
    <xdr:from>
      <xdr:col>6</xdr:col>
      <xdr:colOff>302559</xdr:colOff>
      <xdr:row>29</xdr:row>
      <xdr:rowOff>44825</xdr:rowOff>
    </xdr:from>
    <xdr:to>
      <xdr:col>9</xdr:col>
      <xdr:colOff>216321</xdr:colOff>
      <xdr:row>30</xdr:row>
      <xdr:rowOff>243413</xdr:rowOff>
    </xdr:to>
    <xdr:sp macro="" textlink="">
      <xdr:nvSpPr>
        <xdr:cNvPr id="45" name="四角形吹き出し 44"/>
        <xdr:cNvSpPr/>
      </xdr:nvSpPr>
      <xdr:spPr bwMode="auto">
        <a:xfrm>
          <a:off x="3440206" y="7765678"/>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816909</xdr:colOff>
      <xdr:row>32</xdr:row>
      <xdr:rowOff>141196</xdr:rowOff>
    </xdr:from>
    <xdr:to>
      <xdr:col>9</xdr:col>
      <xdr:colOff>778454</xdr:colOff>
      <xdr:row>34</xdr:row>
      <xdr:rowOff>26564</xdr:rowOff>
    </xdr:to>
    <xdr:sp macro="" textlink="">
      <xdr:nvSpPr>
        <xdr:cNvPr id="46" name="四角形吹き出し 45"/>
        <xdr:cNvSpPr/>
      </xdr:nvSpPr>
      <xdr:spPr bwMode="auto">
        <a:xfrm>
          <a:off x="3954556" y="8601637"/>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406773</xdr:colOff>
      <xdr:row>40</xdr:row>
      <xdr:rowOff>71157</xdr:rowOff>
    </xdr:from>
    <xdr:to>
      <xdr:col>7</xdr:col>
      <xdr:colOff>56030</xdr:colOff>
      <xdr:row>42</xdr:row>
      <xdr:rowOff>67235</xdr:rowOff>
    </xdr:to>
    <xdr:sp macro="" textlink="">
      <xdr:nvSpPr>
        <xdr:cNvPr id="64" name="四角形吹き出し 63"/>
        <xdr:cNvSpPr/>
      </xdr:nvSpPr>
      <xdr:spPr bwMode="auto">
        <a:xfrm>
          <a:off x="3096185" y="10503833"/>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12</xdr:col>
      <xdr:colOff>537883</xdr:colOff>
      <xdr:row>2</xdr:row>
      <xdr:rowOff>123264</xdr:rowOff>
    </xdr:from>
    <xdr:to>
      <xdr:col>14</xdr:col>
      <xdr:colOff>1042147</xdr:colOff>
      <xdr:row>4</xdr:row>
      <xdr:rowOff>112059</xdr:rowOff>
    </xdr:to>
    <xdr:sp macro="" textlink="">
      <xdr:nvSpPr>
        <xdr:cNvPr id="65" name="四角形吹き出し 64"/>
        <xdr:cNvSpPr/>
      </xdr:nvSpPr>
      <xdr:spPr bwMode="auto">
        <a:xfrm>
          <a:off x="8460442" y="448235"/>
          <a:ext cx="1692087" cy="582706"/>
        </a:xfrm>
        <a:prstGeom prst="wedgeRectCallout">
          <a:avLst>
            <a:gd name="adj1" fmla="val -59572"/>
            <a:gd name="adj2" fmla="val -5664"/>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単年度事業は「２７年度」と記載。</a:t>
          </a:r>
          <a:endParaRPr kumimoji="1" lang="en-US" altLang="ja-JP" sz="900" b="0" i="0" u="none" strike="noStrike" kern="0" cap="none" spc="0" normalizeH="0" baseline="0" noProof="0" smtClean="0">
            <a:ln>
              <a:noFill/>
            </a:ln>
            <a:solidFill>
              <a:srgbClr val="FF0000"/>
            </a:solidFill>
            <a:effectLst/>
            <a:uLnTx/>
            <a:uFillTx/>
          </a:endParaRPr>
        </a:p>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複数年度事業は、最終年度の事業完了の翌年度を記載する。</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233795</xdr:rowOff>
    </xdr:from>
    <xdr:to>
      <xdr:col>6</xdr:col>
      <xdr:colOff>230953</xdr:colOff>
      <xdr:row>39</xdr:row>
      <xdr:rowOff>225332</xdr:rowOff>
    </xdr:to>
    <xdr:grpSp>
      <xdr:nvGrpSpPr>
        <xdr:cNvPr id="21" name="グループ化 20"/>
        <xdr:cNvGrpSpPr/>
      </xdr:nvGrpSpPr>
      <xdr:grpSpPr>
        <a:xfrm>
          <a:off x="3113708" y="9680354"/>
          <a:ext cx="254892" cy="731125"/>
          <a:chOff x="3125932" y="9752937"/>
          <a:chExt cx="256930" cy="744878"/>
        </a:xfrm>
      </xdr:grpSpPr>
      <xdr:sp macro="" textlink="">
        <xdr:nvSpPr>
          <xdr:cNvPr id="22" name="テキスト ボックス 21"/>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23" name="テキスト ボックス 22"/>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4" name="テキスト ボックス 23"/>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740354</xdr:colOff>
      <xdr:row>36</xdr:row>
      <xdr:rowOff>233795</xdr:rowOff>
    </xdr:from>
    <xdr:to>
      <xdr:col>10</xdr:col>
      <xdr:colOff>221232</xdr:colOff>
      <xdr:row>39</xdr:row>
      <xdr:rowOff>225332</xdr:rowOff>
    </xdr:to>
    <xdr:grpSp>
      <xdr:nvGrpSpPr>
        <xdr:cNvPr id="25" name="グループ化 24"/>
        <xdr:cNvGrpSpPr/>
      </xdr:nvGrpSpPr>
      <xdr:grpSpPr>
        <a:xfrm>
          <a:off x="6029530" y="9680354"/>
          <a:ext cx="276496" cy="731125"/>
          <a:chOff x="6108989" y="9752937"/>
          <a:chExt cx="268856" cy="744878"/>
        </a:xfrm>
      </xdr:grpSpPr>
      <xdr:sp macro="" textlink="">
        <xdr:nvSpPr>
          <xdr:cNvPr id="26" name="テキスト ボックス 25"/>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27" name="テキスト ボックス 26"/>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8" name="テキスト ボックス 27"/>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881700</xdr:colOff>
      <xdr:row>36</xdr:row>
      <xdr:rowOff>233795</xdr:rowOff>
    </xdr:from>
    <xdr:to>
      <xdr:col>7</xdr:col>
      <xdr:colOff>202877</xdr:colOff>
      <xdr:row>39</xdr:row>
      <xdr:rowOff>225332</xdr:rowOff>
    </xdr:to>
    <xdr:grpSp>
      <xdr:nvGrpSpPr>
        <xdr:cNvPr id="29" name="グループ化 28"/>
        <xdr:cNvGrpSpPr/>
      </xdr:nvGrpSpPr>
      <xdr:grpSpPr>
        <a:xfrm>
          <a:off x="4019347" y="9680354"/>
          <a:ext cx="240059" cy="731125"/>
          <a:chOff x="4033609" y="9752937"/>
          <a:chExt cx="239040" cy="744878"/>
        </a:xfrm>
      </xdr:grpSpPr>
      <xdr:sp macro="" textlink="">
        <xdr:nvSpPr>
          <xdr:cNvPr id="30" name="テキスト ボックス 29"/>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31" name="テキスト ボックス 30"/>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32" name="テキスト ボックス 31"/>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858525</xdr:colOff>
      <xdr:row>36</xdr:row>
      <xdr:rowOff>233795</xdr:rowOff>
    </xdr:from>
    <xdr:to>
      <xdr:col>11</xdr:col>
      <xdr:colOff>181112</xdr:colOff>
      <xdr:row>39</xdr:row>
      <xdr:rowOff>225332</xdr:rowOff>
    </xdr:to>
    <xdr:grpSp>
      <xdr:nvGrpSpPr>
        <xdr:cNvPr id="33" name="グループ化 32"/>
        <xdr:cNvGrpSpPr/>
      </xdr:nvGrpSpPr>
      <xdr:grpSpPr>
        <a:xfrm>
          <a:off x="6943319" y="9680354"/>
          <a:ext cx="241469" cy="731125"/>
          <a:chOff x="6980502" y="9752937"/>
          <a:chExt cx="240450" cy="744878"/>
        </a:xfrm>
      </xdr:grpSpPr>
      <xdr:sp macro="" textlink="">
        <xdr:nvSpPr>
          <xdr:cNvPr id="34" name="テキスト ボックス 33"/>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35" name="テキスト ボックス 34"/>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36" name="テキスト ボックス 35"/>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539750</xdr:colOff>
      <xdr:row>1</xdr:row>
      <xdr:rowOff>0</xdr:rowOff>
    </xdr:from>
    <xdr:ext cx="4331758" cy="374461"/>
    <xdr:sp macro="" textlink="">
      <xdr:nvSpPr>
        <xdr:cNvPr id="37" name="テキスト ボックス 36"/>
        <xdr:cNvSpPr txBox="1"/>
      </xdr:nvSpPr>
      <xdr:spPr>
        <a:xfrm>
          <a:off x="4572000" y="105833"/>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6</xdr:col>
      <xdr:colOff>243417</xdr:colOff>
      <xdr:row>22</xdr:row>
      <xdr:rowOff>168088</xdr:rowOff>
    </xdr:from>
    <xdr:to>
      <xdr:col>9</xdr:col>
      <xdr:colOff>470648</xdr:colOff>
      <xdr:row>24</xdr:row>
      <xdr:rowOff>201706</xdr:rowOff>
    </xdr:to>
    <xdr:sp macro="" textlink="">
      <xdr:nvSpPr>
        <xdr:cNvPr id="38" name="テキスト ボックス 37"/>
        <xdr:cNvSpPr txBox="1"/>
      </xdr:nvSpPr>
      <xdr:spPr>
        <a:xfrm>
          <a:off x="3381064" y="6163235"/>
          <a:ext cx="2378760" cy="5266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実績値には区分</a:t>
          </a:r>
          <a:r>
            <a:rPr kumimoji="1" lang="en-US" altLang="ja-JP" sz="1100">
              <a:solidFill>
                <a:srgbClr val="FF0000"/>
              </a:solidFill>
            </a:rPr>
            <a:t>Ⅱ</a:t>
          </a:r>
          <a:r>
            <a:rPr kumimoji="1" lang="ja-JP" altLang="en-US" sz="1100">
              <a:solidFill>
                <a:srgbClr val="FF0000"/>
              </a:solidFill>
            </a:rPr>
            <a:t>の導入後の値を反映している。</a:t>
          </a:r>
        </a:p>
      </xdr:txBody>
    </xdr:sp>
    <xdr:clientData/>
  </xdr:twoCellAnchor>
  <xdr:twoCellAnchor>
    <xdr:from>
      <xdr:col>5</xdr:col>
      <xdr:colOff>345137</xdr:colOff>
      <xdr:row>36</xdr:row>
      <xdr:rowOff>206188</xdr:rowOff>
    </xdr:from>
    <xdr:to>
      <xdr:col>7</xdr:col>
      <xdr:colOff>895471</xdr:colOff>
      <xdr:row>39</xdr:row>
      <xdr:rowOff>12450</xdr:rowOff>
    </xdr:to>
    <xdr:sp macro="" textlink="">
      <xdr:nvSpPr>
        <xdr:cNvPr id="40" name="円/楕円 39"/>
        <xdr:cNvSpPr/>
      </xdr:nvSpPr>
      <xdr:spPr>
        <a:xfrm>
          <a:off x="3034549" y="9652747"/>
          <a:ext cx="191745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739086</xdr:colOff>
      <xdr:row>36</xdr:row>
      <xdr:rowOff>235323</xdr:rowOff>
    </xdr:from>
    <xdr:to>
      <xdr:col>12</xdr:col>
      <xdr:colOff>30004</xdr:colOff>
      <xdr:row>39</xdr:row>
      <xdr:rowOff>41585</xdr:rowOff>
    </xdr:to>
    <xdr:sp macro="" textlink="">
      <xdr:nvSpPr>
        <xdr:cNvPr id="41" name="円/楕円 40"/>
        <xdr:cNvSpPr/>
      </xdr:nvSpPr>
      <xdr:spPr>
        <a:xfrm>
          <a:off x="6028262" y="9681882"/>
          <a:ext cx="192430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592663</xdr:colOff>
      <xdr:row>59</xdr:row>
      <xdr:rowOff>137957</xdr:rowOff>
    </xdr:from>
    <xdr:to>
      <xdr:col>7</xdr:col>
      <xdr:colOff>550331</xdr:colOff>
      <xdr:row>62</xdr:row>
      <xdr:rowOff>44574</xdr:rowOff>
    </xdr:to>
    <xdr:sp macro="" textlink="">
      <xdr:nvSpPr>
        <xdr:cNvPr id="42" name="円/楕円 41"/>
        <xdr:cNvSpPr/>
      </xdr:nvSpPr>
      <xdr:spPr>
        <a:xfrm>
          <a:off x="2677580" y="14605374"/>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881208</xdr:colOff>
      <xdr:row>39</xdr:row>
      <xdr:rowOff>37798</xdr:rowOff>
    </xdr:from>
    <xdr:to>
      <xdr:col>11</xdr:col>
      <xdr:colOff>56030</xdr:colOff>
      <xdr:row>56</xdr:row>
      <xdr:rowOff>37055</xdr:rowOff>
    </xdr:to>
    <xdr:cxnSp macro="">
      <xdr:nvCxnSpPr>
        <xdr:cNvPr id="43" name="直線コネクタ 42"/>
        <xdr:cNvCxnSpPr>
          <a:stCxn id="48" idx="1"/>
        </xdr:cNvCxnSpPr>
      </xdr:nvCxnSpPr>
      <xdr:spPr>
        <a:xfrm flipH="1" flipV="1">
          <a:off x="6966002" y="10223945"/>
          <a:ext cx="93704" cy="3753228"/>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550331</xdr:colOff>
      <xdr:row>56</xdr:row>
      <xdr:rowOff>37055</xdr:rowOff>
    </xdr:from>
    <xdr:to>
      <xdr:col>11</xdr:col>
      <xdr:colOff>56030</xdr:colOff>
      <xdr:row>61</xdr:row>
      <xdr:rowOff>7222</xdr:rowOff>
    </xdr:to>
    <xdr:cxnSp macro="">
      <xdr:nvCxnSpPr>
        <xdr:cNvPr id="44" name="直線コネクタ 43"/>
        <xdr:cNvCxnSpPr>
          <a:stCxn id="48" idx="1"/>
          <a:endCxn id="42" idx="6"/>
        </xdr:cNvCxnSpPr>
      </xdr:nvCxnSpPr>
      <xdr:spPr>
        <a:xfrm flipH="1">
          <a:off x="4606860" y="13977173"/>
          <a:ext cx="2452846" cy="103472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855628</xdr:colOff>
      <xdr:row>39</xdr:row>
      <xdr:rowOff>12450</xdr:rowOff>
    </xdr:from>
    <xdr:to>
      <xdr:col>11</xdr:col>
      <xdr:colOff>56030</xdr:colOff>
      <xdr:row>56</xdr:row>
      <xdr:rowOff>37055</xdr:rowOff>
    </xdr:to>
    <xdr:cxnSp macro="">
      <xdr:nvCxnSpPr>
        <xdr:cNvPr id="45" name="直線コネクタ 44"/>
        <xdr:cNvCxnSpPr>
          <a:stCxn id="48" idx="1"/>
          <a:endCxn id="40" idx="4"/>
        </xdr:cNvCxnSpPr>
      </xdr:nvCxnSpPr>
      <xdr:spPr>
        <a:xfrm flipH="1" flipV="1">
          <a:off x="3993275" y="10198597"/>
          <a:ext cx="3066431" cy="3778576"/>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168088</xdr:colOff>
      <xdr:row>29</xdr:row>
      <xdr:rowOff>33617</xdr:rowOff>
    </xdr:from>
    <xdr:to>
      <xdr:col>9</xdr:col>
      <xdr:colOff>81850</xdr:colOff>
      <xdr:row>30</xdr:row>
      <xdr:rowOff>232205</xdr:rowOff>
    </xdr:to>
    <xdr:sp macro="" textlink="">
      <xdr:nvSpPr>
        <xdr:cNvPr id="46" name="四角形吹き出し 45"/>
        <xdr:cNvSpPr/>
      </xdr:nvSpPr>
      <xdr:spPr bwMode="auto">
        <a:xfrm>
          <a:off x="3305735"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682438</xdr:colOff>
      <xdr:row>32</xdr:row>
      <xdr:rowOff>129988</xdr:rowOff>
    </xdr:from>
    <xdr:to>
      <xdr:col>9</xdr:col>
      <xdr:colOff>643983</xdr:colOff>
      <xdr:row>34</xdr:row>
      <xdr:rowOff>15356</xdr:rowOff>
    </xdr:to>
    <xdr:sp macro="" textlink="">
      <xdr:nvSpPr>
        <xdr:cNvPr id="47" name="四角形吹き出し 46"/>
        <xdr:cNvSpPr/>
      </xdr:nvSpPr>
      <xdr:spPr bwMode="auto">
        <a:xfrm>
          <a:off x="3820085"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12</xdr:col>
      <xdr:colOff>470646</xdr:colOff>
      <xdr:row>2</xdr:row>
      <xdr:rowOff>123265</xdr:rowOff>
    </xdr:from>
    <xdr:to>
      <xdr:col>14</xdr:col>
      <xdr:colOff>963706</xdr:colOff>
      <xdr:row>4</xdr:row>
      <xdr:rowOff>112060</xdr:rowOff>
    </xdr:to>
    <xdr:sp macro="" textlink="">
      <xdr:nvSpPr>
        <xdr:cNvPr id="49" name="四角形吹き出し 48"/>
        <xdr:cNvSpPr/>
      </xdr:nvSpPr>
      <xdr:spPr bwMode="auto">
        <a:xfrm>
          <a:off x="8393205" y="448236"/>
          <a:ext cx="1680883" cy="582706"/>
        </a:xfrm>
        <a:prstGeom prst="wedgeRectCallout">
          <a:avLst>
            <a:gd name="adj1" fmla="val -59572"/>
            <a:gd name="adj2" fmla="val -5664"/>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単年度事業は「２７年度」と記載。</a:t>
          </a:r>
          <a:endParaRPr kumimoji="1" lang="en-US" altLang="ja-JP" sz="900" b="0" i="0" u="none" strike="noStrike" kern="0" cap="none" spc="0" normalizeH="0" baseline="0" noProof="0" smtClean="0">
            <a:ln>
              <a:noFill/>
            </a:ln>
            <a:solidFill>
              <a:srgbClr val="FF0000"/>
            </a:solidFill>
            <a:effectLst/>
            <a:uLnTx/>
            <a:uFillTx/>
          </a:endParaRPr>
        </a:p>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複数年度事業は、最終年度の事業完了の翌年度を記載する。</a:t>
          </a:r>
        </a:p>
      </xdr:txBody>
    </xdr:sp>
    <xdr:clientData/>
  </xdr:twoCellAnchor>
  <xdr:twoCellAnchor>
    <xdr:from>
      <xdr:col>5</xdr:col>
      <xdr:colOff>425823</xdr:colOff>
      <xdr:row>40</xdr:row>
      <xdr:rowOff>78442</xdr:rowOff>
    </xdr:from>
    <xdr:to>
      <xdr:col>7</xdr:col>
      <xdr:colOff>75080</xdr:colOff>
      <xdr:row>42</xdr:row>
      <xdr:rowOff>74520</xdr:rowOff>
    </xdr:to>
    <xdr:sp macro="" textlink="">
      <xdr:nvSpPr>
        <xdr:cNvPr id="50" name="四角形吹き出し 49"/>
        <xdr:cNvSpPr/>
      </xdr:nvSpPr>
      <xdr:spPr bwMode="auto">
        <a:xfrm>
          <a:off x="3115235" y="10511118"/>
          <a:ext cx="1016374" cy="489137"/>
        </a:xfrm>
        <a:prstGeom prst="wedgeRectCallout">
          <a:avLst>
            <a:gd name="adj1" fmla="val 71951"/>
            <a:gd name="adj2" fmla="val 19641"/>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56030</xdr:colOff>
      <xdr:row>53</xdr:row>
      <xdr:rowOff>89646</xdr:rowOff>
    </xdr:from>
    <xdr:to>
      <xdr:col>13</xdr:col>
      <xdr:colOff>45281</xdr:colOff>
      <xdr:row>59</xdr:row>
      <xdr:rowOff>62905</xdr:rowOff>
    </xdr:to>
    <xdr:sp macro="" textlink="">
      <xdr:nvSpPr>
        <xdr:cNvPr id="48" name="テキスト ボックス 47"/>
        <xdr:cNvSpPr txBox="1"/>
      </xdr:nvSpPr>
      <xdr:spPr>
        <a:xfrm>
          <a:off x="7059706" y="13323793"/>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12</xdr:col>
      <xdr:colOff>448234</xdr:colOff>
      <xdr:row>2</xdr:row>
      <xdr:rowOff>78441</xdr:rowOff>
    </xdr:from>
    <xdr:to>
      <xdr:col>14</xdr:col>
      <xdr:colOff>941294</xdr:colOff>
      <xdr:row>4</xdr:row>
      <xdr:rowOff>67236</xdr:rowOff>
    </xdr:to>
    <xdr:sp macro="" textlink="">
      <xdr:nvSpPr>
        <xdr:cNvPr id="38" name="四角形吹き出し 37"/>
        <xdr:cNvSpPr/>
      </xdr:nvSpPr>
      <xdr:spPr bwMode="auto">
        <a:xfrm>
          <a:off x="8370793" y="403412"/>
          <a:ext cx="1680883" cy="582706"/>
        </a:xfrm>
        <a:prstGeom prst="wedgeRectCallout">
          <a:avLst>
            <a:gd name="adj1" fmla="val -59572"/>
            <a:gd name="adj2" fmla="val -5664"/>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単年度事業は「２７年度」と記載。</a:t>
          </a:r>
          <a:endParaRPr kumimoji="1" lang="en-US" altLang="ja-JP" sz="900" b="0" i="0" u="none" strike="noStrike" kern="0" cap="none" spc="0" normalizeH="0" baseline="0" noProof="0" smtClean="0">
            <a:ln>
              <a:noFill/>
            </a:ln>
            <a:solidFill>
              <a:srgbClr val="FF0000"/>
            </a:solidFill>
            <a:effectLst/>
            <a:uLnTx/>
            <a:uFillTx/>
          </a:endParaRPr>
        </a:p>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複数年度事業は、最終年度の事業完了の翌年度を記載する。</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68"/>
  <sheetViews>
    <sheetView tabSelected="1" zoomScale="85" zoomScaleNormal="85" zoomScaleSheetLayoutView="70" workbookViewId="0"/>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5.375"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56" t="s">
        <v>94</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173" t="s">
        <v>0</v>
      </c>
      <c r="F4" s="176" t="s">
        <v>1</v>
      </c>
      <c r="G4" s="179" t="s">
        <v>91</v>
      </c>
      <c r="H4" s="180"/>
      <c r="I4" s="180"/>
      <c r="J4" s="181"/>
      <c r="K4" s="179" t="s">
        <v>103</v>
      </c>
      <c r="L4" s="180"/>
      <c r="M4" s="182"/>
    </row>
    <row r="5" spans="1:13" ht="51" customHeight="1" x14ac:dyDescent="0.15">
      <c r="A5" s="22"/>
      <c r="B5" s="9"/>
      <c r="C5" s="9"/>
      <c r="D5" s="9"/>
      <c r="E5" s="174"/>
      <c r="F5" s="177"/>
      <c r="G5" s="2" t="s">
        <v>2</v>
      </c>
      <c r="H5" s="3" t="s">
        <v>3</v>
      </c>
      <c r="I5" s="183" t="s">
        <v>4</v>
      </c>
      <c r="J5" s="184"/>
      <c r="K5" s="2" t="s">
        <v>5</v>
      </c>
      <c r="L5" s="3" t="s">
        <v>6</v>
      </c>
      <c r="M5" s="4" t="s">
        <v>7</v>
      </c>
    </row>
    <row r="6" spans="1:13" ht="32.25" customHeight="1" thickBot="1" x14ac:dyDescent="0.2">
      <c r="A6" s="22"/>
      <c r="B6" s="9"/>
      <c r="C6" s="9"/>
      <c r="D6" s="9"/>
      <c r="E6" s="175"/>
      <c r="F6" s="178"/>
      <c r="G6" s="5" t="s">
        <v>8</v>
      </c>
      <c r="H6" s="6" t="s">
        <v>8</v>
      </c>
      <c r="I6" s="185" t="s">
        <v>9</v>
      </c>
      <c r="J6" s="186"/>
      <c r="K6" s="5" t="s">
        <v>8</v>
      </c>
      <c r="L6" s="6" t="s">
        <v>8</v>
      </c>
      <c r="M6" s="7" t="s">
        <v>9</v>
      </c>
    </row>
    <row r="7" spans="1:13" ht="24.75" customHeight="1" thickTop="1" x14ac:dyDescent="0.15">
      <c r="A7" s="161" t="s">
        <v>10</v>
      </c>
      <c r="B7" s="162"/>
      <c r="C7" s="163"/>
      <c r="D7" s="57"/>
      <c r="E7" s="69" t="s">
        <v>11</v>
      </c>
      <c r="F7" s="70"/>
      <c r="G7" s="123" t="s">
        <v>12</v>
      </c>
      <c r="H7" s="164">
        <v>3000</v>
      </c>
      <c r="I7" s="164"/>
      <c r="J7" s="165"/>
      <c r="K7" s="110"/>
      <c r="L7" s="166">
        <f>H7</f>
        <v>3000</v>
      </c>
      <c r="M7" s="167"/>
    </row>
    <row r="8" spans="1:13" ht="19.5" customHeight="1" x14ac:dyDescent="0.15">
      <c r="A8" s="168" t="s">
        <v>13</v>
      </c>
      <c r="B8" s="147" t="s">
        <v>14</v>
      </c>
      <c r="C8" s="148"/>
      <c r="D8" s="149"/>
      <c r="E8" s="71" t="s">
        <v>15</v>
      </c>
      <c r="F8" s="72">
        <v>38.200000000000003</v>
      </c>
      <c r="G8" s="35">
        <v>0</v>
      </c>
      <c r="H8" s="36">
        <v>0</v>
      </c>
      <c r="I8" s="150">
        <f>(G8-H8)*$F8</f>
        <v>0</v>
      </c>
      <c r="J8" s="151"/>
      <c r="K8" s="35">
        <v>0</v>
      </c>
      <c r="L8" s="36">
        <v>0</v>
      </c>
      <c r="M8" s="55">
        <f>(K8-L8)*$F8</f>
        <v>0</v>
      </c>
    </row>
    <row r="9" spans="1:13" ht="19.5" customHeight="1" x14ac:dyDescent="0.15">
      <c r="A9" s="169"/>
      <c r="B9" s="147" t="s">
        <v>98</v>
      </c>
      <c r="C9" s="148"/>
      <c r="D9" s="149"/>
      <c r="E9" s="71" t="s">
        <v>15</v>
      </c>
      <c r="F9" s="72">
        <v>35.299999999999997</v>
      </c>
      <c r="G9" s="35">
        <v>0</v>
      </c>
      <c r="H9" s="36">
        <v>0</v>
      </c>
      <c r="I9" s="150">
        <f t="shared" ref="I9:I41" si="0">(G9-H9)*$F9</f>
        <v>0</v>
      </c>
      <c r="J9" s="151"/>
      <c r="K9" s="35">
        <v>0</v>
      </c>
      <c r="L9" s="36">
        <v>0</v>
      </c>
      <c r="M9" s="55">
        <f>(K9-L9)*$F9</f>
        <v>0</v>
      </c>
    </row>
    <row r="10" spans="1:13" ht="19.5" customHeight="1" x14ac:dyDescent="0.15">
      <c r="A10" s="169"/>
      <c r="B10" s="147" t="s">
        <v>16</v>
      </c>
      <c r="C10" s="148"/>
      <c r="D10" s="149"/>
      <c r="E10" s="71" t="s">
        <v>15</v>
      </c>
      <c r="F10" s="72">
        <v>34.6</v>
      </c>
      <c r="G10" s="35">
        <v>0</v>
      </c>
      <c r="H10" s="36">
        <v>0</v>
      </c>
      <c r="I10" s="150">
        <f t="shared" si="0"/>
        <v>0</v>
      </c>
      <c r="J10" s="151"/>
      <c r="K10" s="35">
        <v>0</v>
      </c>
      <c r="L10" s="36">
        <v>0</v>
      </c>
      <c r="M10" s="55">
        <f t="shared" ref="M10:M41" si="1">(K10-L10)*$F10</f>
        <v>0</v>
      </c>
    </row>
    <row r="11" spans="1:13" ht="19.5" customHeight="1" x14ac:dyDescent="0.15">
      <c r="A11" s="169"/>
      <c r="B11" s="147" t="s">
        <v>17</v>
      </c>
      <c r="C11" s="148"/>
      <c r="D11" s="149"/>
      <c r="E11" s="71" t="s">
        <v>15</v>
      </c>
      <c r="F11" s="72">
        <v>33.6</v>
      </c>
      <c r="G11" s="35">
        <v>0</v>
      </c>
      <c r="H11" s="36">
        <v>0</v>
      </c>
      <c r="I11" s="150">
        <f t="shared" si="0"/>
        <v>0</v>
      </c>
      <c r="J11" s="151"/>
      <c r="K11" s="35">
        <v>0</v>
      </c>
      <c r="L11" s="36">
        <v>0</v>
      </c>
      <c r="M11" s="55">
        <f t="shared" si="1"/>
        <v>0</v>
      </c>
    </row>
    <row r="12" spans="1:13" ht="19.5" customHeight="1" x14ac:dyDescent="0.15">
      <c r="A12" s="169"/>
      <c r="B12" s="147" t="s">
        <v>18</v>
      </c>
      <c r="C12" s="148"/>
      <c r="D12" s="149"/>
      <c r="E12" s="71" t="s">
        <v>15</v>
      </c>
      <c r="F12" s="72">
        <v>36.700000000000003</v>
      </c>
      <c r="G12" s="35">
        <v>0</v>
      </c>
      <c r="H12" s="36">
        <v>0</v>
      </c>
      <c r="I12" s="150">
        <f t="shared" si="0"/>
        <v>0</v>
      </c>
      <c r="J12" s="151"/>
      <c r="K12" s="35">
        <v>0</v>
      </c>
      <c r="L12" s="36">
        <v>0</v>
      </c>
      <c r="M12" s="55">
        <f t="shared" si="1"/>
        <v>0</v>
      </c>
    </row>
    <row r="13" spans="1:13" ht="19.5" customHeight="1" x14ac:dyDescent="0.15">
      <c r="A13" s="169"/>
      <c r="B13" s="147" t="s">
        <v>19</v>
      </c>
      <c r="C13" s="148"/>
      <c r="D13" s="149"/>
      <c r="E13" s="71" t="s">
        <v>15</v>
      </c>
      <c r="F13" s="72">
        <v>37.700000000000003</v>
      </c>
      <c r="G13" s="35">
        <v>0</v>
      </c>
      <c r="H13" s="36">
        <v>0</v>
      </c>
      <c r="I13" s="150">
        <f t="shared" si="0"/>
        <v>0</v>
      </c>
      <c r="J13" s="151"/>
      <c r="K13" s="35">
        <v>0</v>
      </c>
      <c r="L13" s="36">
        <v>0</v>
      </c>
      <c r="M13" s="55">
        <f t="shared" si="1"/>
        <v>0</v>
      </c>
    </row>
    <row r="14" spans="1:13" ht="19.5" customHeight="1" x14ac:dyDescent="0.15">
      <c r="A14" s="169"/>
      <c r="B14" s="147" t="s">
        <v>20</v>
      </c>
      <c r="C14" s="148"/>
      <c r="D14" s="149"/>
      <c r="E14" s="71" t="s">
        <v>15</v>
      </c>
      <c r="F14" s="72">
        <v>39.1</v>
      </c>
      <c r="G14" s="35">
        <v>0</v>
      </c>
      <c r="H14" s="36">
        <v>0</v>
      </c>
      <c r="I14" s="150">
        <f t="shared" si="0"/>
        <v>0</v>
      </c>
      <c r="J14" s="151"/>
      <c r="K14" s="35">
        <v>0</v>
      </c>
      <c r="L14" s="36">
        <v>0</v>
      </c>
      <c r="M14" s="55">
        <f t="shared" si="1"/>
        <v>0</v>
      </c>
    </row>
    <row r="15" spans="1:13" ht="19.5" customHeight="1" x14ac:dyDescent="0.15">
      <c r="A15" s="169"/>
      <c r="B15" s="147" t="s">
        <v>21</v>
      </c>
      <c r="C15" s="148"/>
      <c r="D15" s="149"/>
      <c r="E15" s="71" t="s">
        <v>15</v>
      </c>
      <c r="F15" s="72">
        <v>41.9</v>
      </c>
      <c r="G15" s="35">
        <v>20906</v>
      </c>
      <c r="H15" s="36">
        <v>0</v>
      </c>
      <c r="I15" s="150">
        <f t="shared" si="0"/>
        <v>875961.4</v>
      </c>
      <c r="J15" s="151"/>
      <c r="K15" s="35">
        <v>20906</v>
      </c>
      <c r="L15" s="36">
        <v>0</v>
      </c>
      <c r="M15" s="55">
        <f>(K15-L15)*$F15</f>
        <v>875961.4</v>
      </c>
    </row>
    <row r="16" spans="1:13" ht="19.5" customHeight="1" x14ac:dyDescent="0.15">
      <c r="A16" s="169"/>
      <c r="B16" s="147" t="s">
        <v>22</v>
      </c>
      <c r="C16" s="148"/>
      <c r="D16" s="149"/>
      <c r="E16" s="71" t="s">
        <v>23</v>
      </c>
      <c r="F16" s="72">
        <v>40.9</v>
      </c>
      <c r="G16" s="35">
        <v>0</v>
      </c>
      <c r="H16" s="36">
        <v>0</v>
      </c>
      <c r="I16" s="150">
        <f t="shared" si="0"/>
        <v>0</v>
      </c>
      <c r="J16" s="151"/>
      <c r="K16" s="35">
        <v>0</v>
      </c>
      <c r="L16" s="36">
        <v>0</v>
      </c>
      <c r="M16" s="55">
        <f t="shared" si="1"/>
        <v>0</v>
      </c>
    </row>
    <row r="17" spans="1:13" ht="19.5" customHeight="1" x14ac:dyDescent="0.15">
      <c r="A17" s="169"/>
      <c r="B17" s="147" t="s">
        <v>24</v>
      </c>
      <c r="C17" s="148"/>
      <c r="D17" s="149"/>
      <c r="E17" s="71" t="s">
        <v>23</v>
      </c>
      <c r="F17" s="72">
        <v>29.9</v>
      </c>
      <c r="G17" s="35">
        <v>0</v>
      </c>
      <c r="H17" s="36">
        <v>0</v>
      </c>
      <c r="I17" s="150">
        <f t="shared" si="0"/>
        <v>0</v>
      </c>
      <c r="J17" s="151"/>
      <c r="K17" s="35">
        <v>0</v>
      </c>
      <c r="L17" s="36">
        <v>0</v>
      </c>
      <c r="M17" s="55">
        <f t="shared" si="1"/>
        <v>0</v>
      </c>
    </row>
    <row r="18" spans="1:13" ht="19.5" customHeight="1" x14ac:dyDescent="0.15">
      <c r="A18" s="169"/>
      <c r="B18" s="160" t="s">
        <v>25</v>
      </c>
      <c r="C18" s="147" t="s">
        <v>26</v>
      </c>
      <c r="D18" s="149"/>
      <c r="E18" s="76" t="s">
        <v>23</v>
      </c>
      <c r="F18" s="72">
        <v>50.8</v>
      </c>
      <c r="G18" s="35">
        <v>0</v>
      </c>
      <c r="H18" s="36">
        <v>0</v>
      </c>
      <c r="I18" s="150">
        <f t="shared" si="0"/>
        <v>0</v>
      </c>
      <c r="J18" s="151"/>
      <c r="K18" s="35">
        <v>0</v>
      </c>
      <c r="L18" s="36">
        <v>0</v>
      </c>
      <c r="M18" s="55">
        <f t="shared" si="1"/>
        <v>0</v>
      </c>
    </row>
    <row r="19" spans="1:13" ht="19.5" customHeight="1" x14ac:dyDescent="0.15">
      <c r="A19" s="169"/>
      <c r="B19" s="160"/>
      <c r="C19" s="147" t="s">
        <v>27</v>
      </c>
      <c r="D19" s="149"/>
      <c r="E19" s="76" t="s">
        <v>28</v>
      </c>
      <c r="F19" s="72">
        <v>44.9</v>
      </c>
      <c r="G19" s="35">
        <v>0</v>
      </c>
      <c r="H19" s="36">
        <v>0</v>
      </c>
      <c r="I19" s="150">
        <f t="shared" si="0"/>
        <v>0</v>
      </c>
      <c r="J19" s="151"/>
      <c r="K19" s="35">
        <v>0</v>
      </c>
      <c r="L19" s="36">
        <v>0</v>
      </c>
      <c r="M19" s="55">
        <f t="shared" si="1"/>
        <v>0</v>
      </c>
    </row>
    <row r="20" spans="1:13" ht="19.5" customHeight="1" x14ac:dyDescent="0.15">
      <c r="A20" s="169"/>
      <c r="B20" s="160" t="s">
        <v>29</v>
      </c>
      <c r="C20" s="147" t="s">
        <v>30</v>
      </c>
      <c r="D20" s="149"/>
      <c r="E20" s="76" t="s">
        <v>23</v>
      </c>
      <c r="F20" s="72">
        <v>54.6</v>
      </c>
      <c r="G20" s="35">
        <v>1753</v>
      </c>
      <c r="H20" s="36">
        <v>0</v>
      </c>
      <c r="I20" s="150">
        <f t="shared" si="0"/>
        <v>95713.8</v>
      </c>
      <c r="J20" s="151"/>
      <c r="K20" s="35">
        <v>1753</v>
      </c>
      <c r="L20" s="36">
        <v>0</v>
      </c>
      <c r="M20" s="55">
        <f t="shared" si="1"/>
        <v>95713.8</v>
      </c>
    </row>
    <row r="21" spans="1:13" ht="19.5" customHeight="1" x14ac:dyDescent="0.15">
      <c r="A21" s="169"/>
      <c r="B21" s="160"/>
      <c r="C21" s="147" t="s">
        <v>31</v>
      </c>
      <c r="D21" s="149"/>
      <c r="E21" s="76" t="s">
        <v>28</v>
      </c>
      <c r="F21" s="72">
        <v>43.5</v>
      </c>
      <c r="G21" s="35">
        <v>0</v>
      </c>
      <c r="H21" s="36">
        <v>0</v>
      </c>
      <c r="I21" s="150">
        <f t="shared" si="0"/>
        <v>0</v>
      </c>
      <c r="J21" s="151"/>
      <c r="K21" s="35">
        <v>0</v>
      </c>
      <c r="L21" s="36">
        <v>0</v>
      </c>
      <c r="M21" s="55">
        <f t="shared" si="1"/>
        <v>0</v>
      </c>
    </row>
    <row r="22" spans="1:13" ht="19.5" customHeight="1" x14ac:dyDescent="0.15">
      <c r="A22" s="169"/>
      <c r="B22" s="160" t="s">
        <v>32</v>
      </c>
      <c r="C22" s="147" t="s">
        <v>33</v>
      </c>
      <c r="D22" s="149"/>
      <c r="E22" s="76" t="s">
        <v>23</v>
      </c>
      <c r="F22" s="72">
        <v>29</v>
      </c>
      <c r="G22" s="35">
        <v>0</v>
      </c>
      <c r="H22" s="36">
        <v>0</v>
      </c>
      <c r="I22" s="150">
        <f t="shared" si="0"/>
        <v>0</v>
      </c>
      <c r="J22" s="151"/>
      <c r="K22" s="35">
        <v>0</v>
      </c>
      <c r="L22" s="36">
        <v>0</v>
      </c>
      <c r="M22" s="55">
        <f t="shared" si="1"/>
        <v>0</v>
      </c>
    </row>
    <row r="23" spans="1:13" ht="19.5" customHeight="1" x14ac:dyDescent="0.15">
      <c r="A23" s="169"/>
      <c r="B23" s="160"/>
      <c r="C23" s="147" t="s">
        <v>34</v>
      </c>
      <c r="D23" s="149"/>
      <c r="E23" s="76" t="s">
        <v>23</v>
      </c>
      <c r="F23" s="72">
        <v>25.7</v>
      </c>
      <c r="G23" s="35">
        <v>0</v>
      </c>
      <c r="H23" s="36">
        <v>0</v>
      </c>
      <c r="I23" s="150">
        <f t="shared" si="0"/>
        <v>0</v>
      </c>
      <c r="J23" s="151"/>
      <c r="K23" s="35">
        <v>0</v>
      </c>
      <c r="L23" s="36">
        <v>0</v>
      </c>
      <c r="M23" s="55">
        <f t="shared" si="1"/>
        <v>0</v>
      </c>
    </row>
    <row r="24" spans="1:13" ht="19.5" customHeight="1" x14ac:dyDescent="0.15">
      <c r="A24" s="169"/>
      <c r="B24" s="160"/>
      <c r="C24" s="147" t="s">
        <v>35</v>
      </c>
      <c r="D24" s="149"/>
      <c r="E24" s="76" t="s">
        <v>23</v>
      </c>
      <c r="F24" s="72">
        <v>26.9</v>
      </c>
      <c r="G24" s="35">
        <v>0</v>
      </c>
      <c r="H24" s="36">
        <v>0</v>
      </c>
      <c r="I24" s="150">
        <f t="shared" si="0"/>
        <v>0</v>
      </c>
      <c r="J24" s="151"/>
      <c r="K24" s="35">
        <v>0</v>
      </c>
      <c r="L24" s="36">
        <v>0</v>
      </c>
      <c r="M24" s="55">
        <f t="shared" si="1"/>
        <v>0</v>
      </c>
    </row>
    <row r="25" spans="1:13" ht="19.5" customHeight="1" x14ac:dyDescent="0.15">
      <c r="A25" s="169"/>
      <c r="B25" s="147" t="s">
        <v>36</v>
      </c>
      <c r="C25" s="148"/>
      <c r="D25" s="149"/>
      <c r="E25" s="77" t="s">
        <v>23</v>
      </c>
      <c r="F25" s="72">
        <v>29.4</v>
      </c>
      <c r="G25" s="35">
        <v>0</v>
      </c>
      <c r="H25" s="36">
        <v>0</v>
      </c>
      <c r="I25" s="150">
        <f t="shared" si="0"/>
        <v>0</v>
      </c>
      <c r="J25" s="151"/>
      <c r="K25" s="35">
        <v>0</v>
      </c>
      <c r="L25" s="36">
        <v>0</v>
      </c>
      <c r="M25" s="55">
        <f t="shared" si="1"/>
        <v>0</v>
      </c>
    </row>
    <row r="26" spans="1:13" ht="19.5" customHeight="1" x14ac:dyDescent="0.15">
      <c r="A26" s="169"/>
      <c r="B26" s="147" t="s">
        <v>37</v>
      </c>
      <c r="C26" s="148"/>
      <c r="D26" s="149"/>
      <c r="E26" s="71" t="s">
        <v>23</v>
      </c>
      <c r="F26" s="72">
        <v>37.299999999999997</v>
      </c>
      <c r="G26" s="35">
        <v>0</v>
      </c>
      <c r="H26" s="36">
        <v>0</v>
      </c>
      <c r="I26" s="150">
        <f t="shared" si="0"/>
        <v>0</v>
      </c>
      <c r="J26" s="151"/>
      <c r="K26" s="35">
        <v>0</v>
      </c>
      <c r="L26" s="36">
        <v>0</v>
      </c>
      <c r="M26" s="55">
        <f t="shared" si="1"/>
        <v>0</v>
      </c>
    </row>
    <row r="27" spans="1:13" ht="19.5" customHeight="1" x14ac:dyDescent="0.15">
      <c r="A27" s="169"/>
      <c r="B27" s="147" t="s">
        <v>38</v>
      </c>
      <c r="C27" s="148"/>
      <c r="D27" s="149"/>
      <c r="E27" s="71" t="s">
        <v>28</v>
      </c>
      <c r="F27" s="72">
        <v>21.1</v>
      </c>
      <c r="G27" s="35">
        <v>0</v>
      </c>
      <c r="H27" s="36">
        <v>0</v>
      </c>
      <c r="I27" s="150">
        <f t="shared" si="0"/>
        <v>0</v>
      </c>
      <c r="J27" s="151"/>
      <c r="K27" s="35">
        <v>0</v>
      </c>
      <c r="L27" s="36">
        <v>0</v>
      </c>
      <c r="M27" s="55">
        <f t="shared" si="1"/>
        <v>0</v>
      </c>
    </row>
    <row r="28" spans="1:13" ht="19.5" customHeight="1" x14ac:dyDescent="0.15">
      <c r="A28" s="169"/>
      <c r="B28" s="147" t="s">
        <v>39</v>
      </c>
      <c r="C28" s="148"/>
      <c r="D28" s="149"/>
      <c r="E28" s="71" t="s">
        <v>28</v>
      </c>
      <c r="F28" s="72">
        <v>3.41</v>
      </c>
      <c r="G28" s="35">
        <v>0</v>
      </c>
      <c r="H28" s="36">
        <v>0</v>
      </c>
      <c r="I28" s="150">
        <f t="shared" si="0"/>
        <v>0</v>
      </c>
      <c r="J28" s="151"/>
      <c r="K28" s="35">
        <v>0</v>
      </c>
      <c r="L28" s="36">
        <v>0</v>
      </c>
      <c r="M28" s="55">
        <f t="shared" si="1"/>
        <v>0</v>
      </c>
    </row>
    <row r="29" spans="1:13" ht="19.5" customHeight="1" x14ac:dyDescent="0.15">
      <c r="A29" s="169"/>
      <c r="B29" s="147" t="s">
        <v>40</v>
      </c>
      <c r="C29" s="148"/>
      <c r="D29" s="149"/>
      <c r="E29" s="71" t="s">
        <v>28</v>
      </c>
      <c r="F29" s="72">
        <v>8.41</v>
      </c>
      <c r="G29" s="35">
        <v>0</v>
      </c>
      <c r="H29" s="36">
        <v>0</v>
      </c>
      <c r="I29" s="150">
        <f t="shared" si="0"/>
        <v>0</v>
      </c>
      <c r="J29" s="151"/>
      <c r="K29" s="35">
        <v>0</v>
      </c>
      <c r="L29" s="36">
        <v>0</v>
      </c>
      <c r="M29" s="55">
        <f t="shared" si="1"/>
        <v>0</v>
      </c>
    </row>
    <row r="30" spans="1:13" ht="19.5" customHeight="1" x14ac:dyDescent="0.15">
      <c r="A30" s="169"/>
      <c r="B30" s="155" t="s">
        <v>41</v>
      </c>
      <c r="C30" s="147" t="s">
        <v>42</v>
      </c>
      <c r="D30" s="149"/>
      <c r="E30" s="71" t="s">
        <v>28</v>
      </c>
      <c r="F30" s="78"/>
      <c r="G30" s="35">
        <v>0</v>
      </c>
      <c r="H30" s="36">
        <v>0</v>
      </c>
      <c r="I30" s="150">
        <f t="shared" si="0"/>
        <v>0</v>
      </c>
      <c r="J30" s="151"/>
      <c r="K30" s="35">
        <v>0</v>
      </c>
      <c r="L30" s="36">
        <v>0</v>
      </c>
      <c r="M30" s="55">
        <f t="shared" si="1"/>
        <v>0</v>
      </c>
    </row>
    <row r="31" spans="1:13" ht="19.5" customHeight="1" x14ac:dyDescent="0.15">
      <c r="A31" s="169"/>
      <c r="B31" s="156"/>
      <c r="C31" s="147"/>
      <c r="D31" s="149"/>
      <c r="E31" s="71"/>
      <c r="F31" s="78"/>
      <c r="G31" s="35">
        <v>0</v>
      </c>
      <c r="H31" s="36">
        <v>0</v>
      </c>
      <c r="I31" s="150">
        <f t="shared" si="0"/>
        <v>0</v>
      </c>
      <c r="J31" s="151"/>
      <c r="K31" s="35">
        <v>0</v>
      </c>
      <c r="L31" s="36">
        <v>0</v>
      </c>
      <c r="M31" s="55">
        <f t="shared" si="1"/>
        <v>0</v>
      </c>
    </row>
    <row r="32" spans="1:13" ht="19.5" customHeight="1" x14ac:dyDescent="0.15">
      <c r="A32" s="169"/>
      <c r="B32" s="157"/>
      <c r="C32" s="147"/>
      <c r="D32" s="149"/>
      <c r="E32" s="71"/>
      <c r="F32" s="78"/>
      <c r="G32" s="35">
        <v>0</v>
      </c>
      <c r="H32" s="36">
        <v>0</v>
      </c>
      <c r="I32" s="150">
        <f t="shared" si="0"/>
        <v>0</v>
      </c>
      <c r="J32" s="151"/>
      <c r="K32" s="35">
        <v>0</v>
      </c>
      <c r="L32" s="36">
        <v>0</v>
      </c>
      <c r="M32" s="55">
        <f t="shared" si="1"/>
        <v>0</v>
      </c>
    </row>
    <row r="33" spans="1:15" ht="19.5" customHeight="1" x14ac:dyDescent="0.15">
      <c r="A33" s="169"/>
      <c r="B33" s="147" t="s">
        <v>43</v>
      </c>
      <c r="C33" s="148"/>
      <c r="D33" s="149"/>
      <c r="E33" s="71" t="s">
        <v>44</v>
      </c>
      <c r="F33" s="72">
        <v>1.02</v>
      </c>
      <c r="G33" s="35">
        <v>0</v>
      </c>
      <c r="H33" s="36">
        <v>0</v>
      </c>
      <c r="I33" s="150">
        <f t="shared" si="0"/>
        <v>0</v>
      </c>
      <c r="J33" s="151"/>
      <c r="K33" s="35">
        <v>0</v>
      </c>
      <c r="L33" s="36">
        <v>0</v>
      </c>
      <c r="M33" s="55">
        <f t="shared" si="1"/>
        <v>0</v>
      </c>
    </row>
    <row r="34" spans="1:15" ht="19.5" customHeight="1" x14ac:dyDescent="0.15">
      <c r="A34" s="169"/>
      <c r="B34" s="147" t="s">
        <v>45</v>
      </c>
      <c r="C34" s="148"/>
      <c r="D34" s="149"/>
      <c r="E34" s="71" t="s">
        <v>44</v>
      </c>
      <c r="F34" s="72">
        <v>1.36</v>
      </c>
      <c r="G34" s="35">
        <v>0</v>
      </c>
      <c r="H34" s="36">
        <v>0</v>
      </c>
      <c r="I34" s="150">
        <f t="shared" si="0"/>
        <v>0</v>
      </c>
      <c r="J34" s="151"/>
      <c r="K34" s="35">
        <v>0</v>
      </c>
      <c r="L34" s="36">
        <v>0</v>
      </c>
      <c r="M34" s="55">
        <f t="shared" si="1"/>
        <v>0</v>
      </c>
    </row>
    <row r="35" spans="1:15" ht="19.5" customHeight="1" x14ac:dyDescent="0.15">
      <c r="A35" s="169"/>
      <c r="B35" s="147" t="s">
        <v>46</v>
      </c>
      <c r="C35" s="148"/>
      <c r="D35" s="149"/>
      <c r="E35" s="71" t="s">
        <v>44</v>
      </c>
      <c r="F35" s="72">
        <v>1.36</v>
      </c>
      <c r="G35" s="35">
        <v>0</v>
      </c>
      <c r="H35" s="36">
        <v>0</v>
      </c>
      <c r="I35" s="150">
        <f t="shared" si="0"/>
        <v>0</v>
      </c>
      <c r="J35" s="151"/>
      <c r="K35" s="35">
        <v>0</v>
      </c>
      <c r="L35" s="36">
        <v>0</v>
      </c>
      <c r="M35" s="55">
        <f t="shared" si="1"/>
        <v>0</v>
      </c>
    </row>
    <row r="36" spans="1:15" ht="19.5" customHeight="1" x14ac:dyDescent="0.15">
      <c r="A36" s="170"/>
      <c r="B36" s="147" t="s">
        <v>47</v>
      </c>
      <c r="C36" s="148"/>
      <c r="D36" s="149"/>
      <c r="E36" s="71" t="s">
        <v>44</v>
      </c>
      <c r="F36" s="72">
        <v>1.36</v>
      </c>
      <c r="G36" s="35">
        <v>0</v>
      </c>
      <c r="H36" s="36">
        <v>0</v>
      </c>
      <c r="I36" s="150">
        <f t="shared" si="0"/>
        <v>0</v>
      </c>
      <c r="J36" s="151"/>
      <c r="K36" s="35">
        <v>0</v>
      </c>
      <c r="L36" s="36">
        <v>0</v>
      </c>
      <c r="M36" s="55">
        <f t="shared" si="1"/>
        <v>0</v>
      </c>
    </row>
    <row r="37" spans="1:15" ht="19.5" customHeight="1" x14ac:dyDescent="0.15">
      <c r="A37" s="152" t="s">
        <v>48</v>
      </c>
      <c r="B37" s="155" t="s">
        <v>49</v>
      </c>
      <c r="C37" s="58" t="s">
        <v>50</v>
      </c>
      <c r="D37" s="59"/>
      <c r="E37" s="71" t="s">
        <v>51</v>
      </c>
      <c r="F37" s="72">
        <v>9.9700000000000006</v>
      </c>
      <c r="G37" s="35">
        <v>21530</v>
      </c>
      <c r="H37" s="36">
        <v>2000</v>
      </c>
      <c r="I37" s="150">
        <f t="shared" si="0"/>
        <v>194714.1</v>
      </c>
      <c r="J37" s="151"/>
      <c r="K37" s="35">
        <v>17520</v>
      </c>
      <c r="L37" s="36">
        <v>2000</v>
      </c>
      <c r="M37" s="55">
        <f t="shared" si="1"/>
        <v>154734.40000000002</v>
      </c>
    </row>
    <row r="38" spans="1:15" ht="19.5" customHeight="1" x14ac:dyDescent="0.15">
      <c r="A38" s="153"/>
      <c r="B38" s="156"/>
      <c r="C38" s="60"/>
      <c r="D38" s="61" t="s">
        <v>99</v>
      </c>
      <c r="E38" s="71" t="s">
        <v>51</v>
      </c>
      <c r="F38" s="72">
        <v>9.9700000000000006</v>
      </c>
      <c r="G38" s="35">
        <v>14952</v>
      </c>
      <c r="H38" s="111">
        <v>700</v>
      </c>
      <c r="I38" s="150">
        <f t="shared" si="0"/>
        <v>142092.44</v>
      </c>
      <c r="J38" s="151"/>
      <c r="K38" s="35">
        <v>11880</v>
      </c>
      <c r="L38" s="111">
        <v>700</v>
      </c>
      <c r="M38" s="75">
        <f t="shared" si="1"/>
        <v>111464.6</v>
      </c>
      <c r="N38" s="103" t="s">
        <v>90</v>
      </c>
      <c r="O38" s="103"/>
    </row>
    <row r="39" spans="1:15" ht="19.5" customHeight="1" x14ac:dyDescent="0.15">
      <c r="A39" s="153"/>
      <c r="B39" s="156"/>
      <c r="C39" s="62"/>
      <c r="D39" s="61" t="s">
        <v>92</v>
      </c>
      <c r="E39" s="71" t="s">
        <v>51</v>
      </c>
      <c r="F39" s="72">
        <v>9.9700000000000006</v>
      </c>
      <c r="G39" s="35">
        <v>6578</v>
      </c>
      <c r="H39" s="111">
        <v>1300</v>
      </c>
      <c r="I39" s="150">
        <f t="shared" si="0"/>
        <v>52621.66</v>
      </c>
      <c r="J39" s="151"/>
      <c r="K39" s="35">
        <f>K37-K38</f>
        <v>5640</v>
      </c>
      <c r="L39" s="111">
        <f>L37-L38</f>
        <v>1300</v>
      </c>
      <c r="M39" s="75">
        <f t="shared" si="1"/>
        <v>43269.8</v>
      </c>
      <c r="N39" s="103" t="s">
        <v>90</v>
      </c>
      <c r="O39" s="103"/>
    </row>
    <row r="40" spans="1:15" ht="19.5" customHeight="1" x14ac:dyDescent="0.15">
      <c r="A40" s="153"/>
      <c r="B40" s="157"/>
      <c r="C40" s="147" t="s">
        <v>52</v>
      </c>
      <c r="D40" s="149"/>
      <c r="E40" s="71" t="s">
        <v>51</v>
      </c>
      <c r="F40" s="72">
        <v>9.2799999999999994</v>
      </c>
      <c r="G40" s="35">
        <v>4500</v>
      </c>
      <c r="H40" s="36">
        <v>0</v>
      </c>
      <c r="I40" s="150">
        <f t="shared" si="0"/>
        <v>41760</v>
      </c>
      <c r="J40" s="151"/>
      <c r="K40" s="35">
        <v>8910</v>
      </c>
      <c r="L40" s="36">
        <v>0</v>
      </c>
      <c r="M40" s="55">
        <f t="shared" si="1"/>
        <v>82684.799999999988</v>
      </c>
      <c r="N40" s="104"/>
      <c r="O40" s="104"/>
    </row>
    <row r="41" spans="1:15" ht="19.5" customHeight="1" x14ac:dyDescent="0.15">
      <c r="A41" s="153"/>
      <c r="B41" s="155" t="s">
        <v>53</v>
      </c>
      <c r="C41" s="147" t="s">
        <v>54</v>
      </c>
      <c r="D41" s="149"/>
      <c r="E41" s="71" t="s">
        <v>51</v>
      </c>
      <c r="F41" s="72">
        <v>9.76</v>
      </c>
      <c r="G41" s="35">
        <v>0</v>
      </c>
      <c r="H41" s="36">
        <v>0</v>
      </c>
      <c r="I41" s="150">
        <f t="shared" si="0"/>
        <v>0</v>
      </c>
      <c r="J41" s="151"/>
      <c r="K41" s="35">
        <v>0</v>
      </c>
      <c r="L41" s="36">
        <v>0</v>
      </c>
      <c r="M41" s="55">
        <f t="shared" si="1"/>
        <v>0</v>
      </c>
      <c r="N41" s="104"/>
      <c r="O41" s="104"/>
    </row>
    <row r="42" spans="1:15" ht="20.100000000000001" customHeight="1" x14ac:dyDescent="0.15">
      <c r="A42" s="153"/>
      <c r="B42" s="157"/>
      <c r="C42" s="147" t="s">
        <v>75</v>
      </c>
      <c r="D42" s="149"/>
      <c r="E42" s="71" t="s">
        <v>51</v>
      </c>
      <c r="F42" s="80">
        <v>9.76</v>
      </c>
      <c r="G42" s="35">
        <v>0</v>
      </c>
      <c r="H42" s="36">
        <v>0</v>
      </c>
      <c r="I42" s="150">
        <f>(-H42)*$F42</f>
        <v>0</v>
      </c>
      <c r="J42" s="151"/>
      <c r="K42" s="35">
        <v>0</v>
      </c>
      <c r="L42" s="36">
        <v>0</v>
      </c>
      <c r="M42" s="55">
        <f>(-L42)*$F42</f>
        <v>0</v>
      </c>
      <c r="N42" s="104"/>
      <c r="O42" s="104"/>
    </row>
    <row r="43" spans="1:15" ht="24" customHeight="1" thickBot="1" x14ac:dyDescent="0.2">
      <c r="A43" s="154"/>
      <c r="B43" s="158" t="s">
        <v>55</v>
      </c>
      <c r="C43" s="158"/>
      <c r="D43" s="159"/>
      <c r="E43" s="71" t="s">
        <v>51</v>
      </c>
      <c r="F43" s="71" t="s">
        <v>56</v>
      </c>
      <c r="G43" s="81">
        <f>SUM(G37,G40,G41)</f>
        <v>26030</v>
      </c>
      <c r="H43" s="82">
        <f>SUM(H37,H40,H41)</f>
        <v>2000</v>
      </c>
      <c r="I43" s="150">
        <f>I37+I40+I41</f>
        <v>236474.1</v>
      </c>
      <c r="J43" s="151"/>
      <c r="K43" s="112">
        <f>SUM(K37,K40,K41)</f>
        <v>26430</v>
      </c>
      <c r="L43" s="113">
        <f>SUM(L37,L40,L41)</f>
        <v>2000</v>
      </c>
      <c r="M43" s="127">
        <f>M37+M40+M41-M42</f>
        <v>237419.2</v>
      </c>
      <c r="N43" s="105"/>
      <c r="O43" s="106"/>
    </row>
    <row r="44" spans="1:15" ht="22.5" customHeight="1" thickTop="1" x14ac:dyDescent="0.15">
      <c r="A44" s="135" t="s">
        <v>70</v>
      </c>
      <c r="B44" s="136"/>
      <c r="C44" s="136"/>
      <c r="D44" s="137"/>
      <c r="E44" s="83" t="s">
        <v>57</v>
      </c>
      <c r="F44" s="84"/>
      <c r="G44" s="114"/>
      <c r="H44" s="115"/>
      <c r="I44" s="138">
        <f>SUM(I8:J36)+SUM(I38:J42)</f>
        <v>1208149.3</v>
      </c>
      <c r="J44" s="139"/>
      <c r="K44" s="114"/>
      <c r="L44" s="115"/>
      <c r="M44" s="128">
        <f>SUM(M8:M37)+SUM(M40:M41)</f>
        <v>1209094.4000000001</v>
      </c>
      <c r="N44" s="104"/>
      <c r="O44" s="104"/>
    </row>
    <row r="45" spans="1:15" ht="24" customHeight="1" x14ac:dyDescent="0.15">
      <c r="A45" s="140" t="s">
        <v>71</v>
      </c>
      <c r="B45" s="141"/>
      <c r="C45" s="141"/>
      <c r="D45" s="142"/>
      <c r="E45" s="85" t="s">
        <v>58</v>
      </c>
      <c r="F45" s="86"/>
      <c r="G45" s="116" t="s">
        <v>59</v>
      </c>
      <c r="H45" s="117"/>
      <c r="I45" s="143">
        <f>ROUND(I44*0.0258,1)</f>
        <v>31170.3</v>
      </c>
      <c r="J45" s="144"/>
      <c r="K45" s="116" t="s">
        <v>60</v>
      </c>
      <c r="L45" s="117"/>
      <c r="M45" s="97">
        <f>ROUND(M44*0.0258,1)</f>
        <v>31194.6</v>
      </c>
      <c r="N45" s="104"/>
      <c r="O45" s="104"/>
    </row>
    <row r="46" spans="1:15" s="8" customFormat="1" ht="23.25" hidden="1" customHeight="1" x14ac:dyDescent="0.15">
      <c r="A46" s="140" t="s">
        <v>72</v>
      </c>
      <c r="B46" s="141"/>
      <c r="C46" s="142"/>
      <c r="D46" s="88"/>
      <c r="E46" s="89" t="str">
        <f>"kl/"&amp;E7</f>
        <v>kl/トン</v>
      </c>
      <c r="F46" s="90"/>
      <c r="G46" s="118"/>
      <c r="H46" s="119"/>
      <c r="I46" s="145">
        <f>I45/H7</f>
        <v>10.3901</v>
      </c>
      <c r="J46" s="146"/>
      <c r="K46" s="118"/>
      <c r="L46" s="119"/>
      <c r="M46" s="98">
        <f>M45/L7</f>
        <v>10.398199999999999</v>
      </c>
      <c r="N46" s="107"/>
      <c r="O46" s="107"/>
    </row>
    <row r="47" spans="1:15" s="8" customFormat="1" ht="23.25" customHeight="1" thickBot="1" x14ac:dyDescent="0.2">
      <c r="A47" s="130" t="s">
        <v>72</v>
      </c>
      <c r="B47" s="131"/>
      <c r="C47" s="131"/>
      <c r="D47" s="132"/>
      <c r="E47" s="92" t="str">
        <f>"kl/"&amp;E7</f>
        <v>kl/トン</v>
      </c>
      <c r="F47" s="93"/>
      <c r="G47" s="120"/>
      <c r="H47" s="126"/>
      <c r="I47" s="133">
        <f>IF(I46&gt;1,ROUND(I46,2),--TEXT(I46,"0.0e+000"))</f>
        <v>10.39</v>
      </c>
      <c r="J47" s="134"/>
      <c r="K47" s="120"/>
      <c r="L47" s="121"/>
      <c r="M47" s="94">
        <f>IF(M46&gt;1,ROUND(M46,2),--TEXT(M46,"0.0e+000"))</f>
        <v>10.4</v>
      </c>
      <c r="N47" s="107"/>
      <c r="O47" s="107"/>
    </row>
    <row r="48" spans="1:15" ht="19.5" customHeight="1" x14ac:dyDescent="0.15">
      <c r="A48" s="9"/>
      <c r="B48" s="38" t="s">
        <v>84</v>
      </c>
      <c r="C48" s="10" t="s">
        <v>80</v>
      </c>
      <c r="D48" s="10"/>
      <c r="E48" s="11"/>
      <c r="F48" s="11"/>
      <c r="G48" s="11"/>
      <c r="H48" s="11"/>
      <c r="I48" s="11"/>
      <c r="J48" s="11"/>
      <c r="K48" s="12"/>
      <c r="L48" s="12"/>
      <c r="M48" s="12"/>
      <c r="N48" s="104"/>
      <c r="O48" s="104"/>
    </row>
    <row r="49" spans="1:15" ht="14.25" customHeight="1" x14ac:dyDescent="0.15">
      <c r="A49" s="13"/>
      <c r="B49" s="14" t="s">
        <v>77</v>
      </c>
      <c r="C49" s="14" t="s">
        <v>81</v>
      </c>
      <c r="D49" s="14"/>
      <c r="E49" s="13"/>
      <c r="F49" s="13"/>
      <c r="G49" s="13"/>
      <c r="H49" s="13"/>
      <c r="I49" s="13"/>
      <c r="J49" s="13"/>
      <c r="K49" s="13"/>
      <c r="L49" s="13"/>
      <c r="M49" s="13"/>
      <c r="N49" s="104"/>
      <c r="O49" s="104"/>
    </row>
    <row r="50" spans="1:15" ht="14.25" customHeight="1" x14ac:dyDescent="0.15">
      <c r="A50" s="15"/>
      <c r="B50" s="15" t="s">
        <v>77</v>
      </c>
      <c r="C50" s="15" t="s">
        <v>82</v>
      </c>
      <c r="D50" s="15"/>
      <c r="E50" s="15"/>
      <c r="F50" s="15"/>
      <c r="G50" s="15"/>
      <c r="H50" s="15"/>
      <c r="I50" s="15"/>
      <c r="J50" s="15"/>
      <c r="K50" s="15"/>
      <c r="L50" s="15"/>
      <c r="M50" s="15"/>
      <c r="N50" s="104"/>
      <c r="O50" s="104"/>
    </row>
    <row r="51" spans="1:15" ht="14.25" customHeight="1" x14ac:dyDescent="0.15">
      <c r="A51" s="15"/>
      <c r="B51" s="15" t="s">
        <v>77</v>
      </c>
      <c r="C51" s="15" t="s">
        <v>83</v>
      </c>
      <c r="D51" s="15"/>
      <c r="E51" s="15"/>
      <c r="F51" s="15"/>
      <c r="G51" s="15"/>
      <c r="H51" s="15"/>
      <c r="I51" s="15"/>
      <c r="J51" s="15"/>
      <c r="K51" s="15"/>
      <c r="L51" s="15"/>
      <c r="M51" s="15"/>
      <c r="N51" s="104"/>
      <c r="O51" s="104"/>
    </row>
    <row r="52" spans="1:15" ht="14.25" customHeight="1" x14ac:dyDescent="0.15">
      <c r="A52" s="15"/>
      <c r="B52" s="37" t="s">
        <v>77</v>
      </c>
      <c r="C52" s="15" t="s">
        <v>78</v>
      </c>
      <c r="D52" s="15"/>
      <c r="E52" s="15"/>
      <c r="F52" s="15"/>
      <c r="G52" s="15"/>
      <c r="H52" s="15"/>
      <c r="I52" s="15"/>
      <c r="J52" s="15"/>
      <c r="K52" s="15"/>
      <c r="L52" s="15"/>
      <c r="M52" s="15"/>
      <c r="N52" s="104"/>
      <c r="O52" s="104"/>
    </row>
    <row r="53" spans="1:15" ht="12" customHeight="1" x14ac:dyDescent="0.15">
      <c r="A53" s="15"/>
      <c r="B53" s="37" t="s">
        <v>77</v>
      </c>
      <c r="C53" s="15" t="s">
        <v>79</v>
      </c>
      <c r="D53" s="15"/>
      <c r="E53" s="15"/>
      <c r="F53" s="15"/>
      <c r="G53" s="15"/>
      <c r="H53" s="15"/>
      <c r="I53" s="15"/>
      <c r="J53" s="15"/>
      <c r="K53" s="15"/>
      <c r="L53" s="15"/>
      <c r="M53" s="15"/>
      <c r="N53" s="104"/>
      <c r="O53" s="104"/>
    </row>
    <row r="54" spans="1:15" ht="7.5" customHeight="1" thickBot="1" x14ac:dyDescent="0.2">
      <c r="A54" s="15"/>
      <c r="B54" s="15"/>
      <c r="C54" s="15"/>
      <c r="D54" s="15"/>
      <c r="E54" s="15"/>
      <c r="F54" s="15"/>
      <c r="G54" s="15"/>
      <c r="H54" s="15"/>
      <c r="I54" s="15"/>
      <c r="J54" s="15"/>
      <c r="K54" s="15"/>
      <c r="L54" s="15"/>
      <c r="M54" s="15"/>
      <c r="N54" s="104"/>
      <c r="O54" s="104"/>
    </row>
    <row r="55" spans="1:15" s="30" customFormat="1" ht="21" customHeight="1" x14ac:dyDescent="0.15">
      <c r="A55" s="23"/>
      <c r="B55" s="24" t="s">
        <v>61</v>
      </c>
      <c r="C55" s="24"/>
      <c r="D55" s="24"/>
      <c r="E55" s="24"/>
      <c r="F55" s="25" t="s">
        <v>62</v>
      </c>
      <c r="G55" s="39">
        <f>ROUND((I45-M45)/I45*100,1)</f>
        <v>-0.1</v>
      </c>
      <c r="H55" s="26" t="s">
        <v>63</v>
      </c>
      <c r="I55" s="24" t="s">
        <v>108</v>
      </c>
      <c r="J55" s="24"/>
      <c r="K55" s="27"/>
      <c r="L55" s="28"/>
      <c r="M55" s="29"/>
      <c r="N55" s="108"/>
      <c r="O55" s="108"/>
    </row>
    <row r="56" spans="1:15" s="30" customFormat="1" ht="21" customHeight="1" thickBot="1" x14ac:dyDescent="0.2">
      <c r="A56" s="23"/>
      <c r="B56" s="23"/>
      <c r="C56" s="23"/>
      <c r="D56" s="23"/>
      <c r="E56" s="23"/>
      <c r="F56" s="31" t="s">
        <v>64</v>
      </c>
      <c r="G56" s="40">
        <f>ROUND(I45-M45,1)</f>
        <v>-24.3</v>
      </c>
      <c r="H56" s="32" t="s">
        <v>58</v>
      </c>
      <c r="I56" s="24" t="s">
        <v>74</v>
      </c>
      <c r="J56" s="24"/>
      <c r="K56" s="33"/>
      <c r="L56" s="28"/>
      <c r="M56" s="28"/>
      <c r="N56" s="108"/>
      <c r="O56" s="108"/>
    </row>
    <row r="57" spans="1:15" ht="7.5" customHeight="1" thickBot="1" x14ac:dyDescent="0.2">
      <c r="A57" s="16"/>
      <c r="B57" s="16"/>
      <c r="C57" s="16"/>
      <c r="D57" s="16"/>
      <c r="E57" s="16"/>
      <c r="F57" s="17"/>
      <c r="G57" s="18"/>
      <c r="H57" s="19"/>
      <c r="I57" s="16"/>
      <c r="J57" s="16"/>
      <c r="K57" s="16"/>
      <c r="L57" s="16"/>
      <c r="M57" s="16"/>
      <c r="N57" s="104"/>
      <c r="O57" s="104"/>
    </row>
    <row r="58" spans="1:15" s="30" customFormat="1" ht="18" customHeight="1" x14ac:dyDescent="0.15">
      <c r="A58" s="28"/>
      <c r="B58" s="24" t="s">
        <v>65</v>
      </c>
      <c r="C58" s="28"/>
      <c r="D58" s="28"/>
      <c r="E58" s="28"/>
      <c r="F58" s="25" t="s">
        <v>68</v>
      </c>
      <c r="G58" s="52">
        <f>ROUND(G59/(G43-H43)*100,1)</f>
        <v>-1.7</v>
      </c>
      <c r="H58" s="26" t="s">
        <v>69</v>
      </c>
      <c r="I58" s="34" t="s">
        <v>107</v>
      </c>
      <c r="J58" s="28"/>
      <c r="K58" s="28"/>
      <c r="L58" s="28"/>
      <c r="M58" s="28"/>
      <c r="N58" s="108"/>
      <c r="O58" s="108"/>
    </row>
    <row r="59" spans="1:15" s="30" customFormat="1" ht="18" customHeight="1" thickBot="1" x14ac:dyDescent="0.2">
      <c r="A59" s="28"/>
      <c r="B59" s="24"/>
      <c r="C59" s="28"/>
      <c r="D59" s="28"/>
      <c r="E59" s="28"/>
      <c r="F59" s="31" t="s">
        <v>66</v>
      </c>
      <c r="G59" s="53">
        <f>ROUND((G43-H43)-(K43-L43),1)</f>
        <v>-400</v>
      </c>
      <c r="H59" s="32" t="s">
        <v>67</v>
      </c>
      <c r="I59" s="34" t="s">
        <v>85</v>
      </c>
      <c r="J59" s="28"/>
      <c r="K59" s="28"/>
      <c r="L59" s="28"/>
      <c r="M59" s="28"/>
      <c r="N59" s="108"/>
      <c r="O59" s="108"/>
    </row>
    <row r="60" spans="1:15" ht="7.5" customHeight="1" thickBot="1" x14ac:dyDescent="0.2">
      <c r="A60" s="15"/>
      <c r="B60" s="15"/>
      <c r="C60" s="15"/>
      <c r="D60" s="15"/>
      <c r="E60" s="15"/>
      <c r="F60" s="15"/>
      <c r="G60" s="15"/>
      <c r="H60" s="15"/>
      <c r="I60" s="15"/>
      <c r="J60" s="15"/>
      <c r="K60" s="15"/>
      <c r="L60" s="15"/>
      <c r="M60" s="15"/>
      <c r="N60" s="104"/>
      <c r="O60" s="104"/>
    </row>
    <row r="61" spans="1:15" s="30" customFormat="1" ht="21" customHeight="1" x14ac:dyDescent="0.15">
      <c r="A61" s="23"/>
      <c r="B61" s="24" t="s">
        <v>97</v>
      </c>
      <c r="C61" s="24"/>
      <c r="D61" s="24"/>
      <c r="E61" s="24"/>
      <c r="F61" s="25" t="s">
        <v>88</v>
      </c>
      <c r="G61" s="96">
        <f>ROUND((((G38-H38)-(K38-L38))/(G38-H38))*100,1)</f>
        <v>21.6</v>
      </c>
      <c r="H61" s="26" t="s">
        <v>69</v>
      </c>
      <c r="I61" s="101" t="s">
        <v>109</v>
      </c>
      <c r="J61" s="24"/>
      <c r="K61" s="27"/>
      <c r="L61" s="28"/>
      <c r="M61" s="29"/>
      <c r="N61" s="108"/>
      <c r="O61" s="108"/>
    </row>
    <row r="62" spans="1:15" s="30" customFormat="1" ht="21" customHeight="1" thickBot="1" x14ac:dyDescent="0.2">
      <c r="A62" s="23"/>
      <c r="B62" s="24"/>
      <c r="C62" s="24"/>
      <c r="D62" s="24"/>
      <c r="E62" s="24"/>
      <c r="F62" s="31" t="s">
        <v>87</v>
      </c>
      <c r="G62" s="95">
        <f>ROUND(G38-K38,2)</f>
        <v>3072</v>
      </c>
      <c r="H62" s="32" t="s">
        <v>67</v>
      </c>
      <c r="I62" s="24" t="s">
        <v>86</v>
      </c>
      <c r="J62" s="24"/>
      <c r="K62" s="27"/>
      <c r="L62" s="28"/>
      <c r="M62" s="29"/>
      <c r="N62" s="108"/>
      <c r="O62" s="108"/>
    </row>
    <row r="63" spans="1:15" ht="7.5" customHeight="1" thickBot="1" x14ac:dyDescent="0.2">
      <c r="A63" s="15"/>
      <c r="B63" s="15"/>
      <c r="C63" s="15"/>
      <c r="D63" s="15"/>
      <c r="E63" s="15"/>
      <c r="F63" s="15"/>
      <c r="G63" s="15"/>
      <c r="H63" s="15"/>
      <c r="I63" s="15"/>
      <c r="J63" s="15"/>
      <c r="K63" s="15"/>
      <c r="L63" s="15"/>
      <c r="M63" s="15"/>
      <c r="N63" s="104"/>
      <c r="O63" s="104"/>
    </row>
    <row r="64" spans="1:15" s="30" customFormat="1" ht="21" customHeight="1" x14ac:dyDescent="0.15">
      <c r="A64" s="47"/>
      <c r="B64" s="47" t="s">
        <v>104</v>
      </c>
      <c r="C64" s="23"/>
      <c r="D64" s="28"/>
      <c r="E64" s="28"/>
      <c r="F64" s="25" t="s">
        <v>89</v>
      </c>
      <c r="G64" s="99" t="str">
        <f>IF(G65&lt;=1,"増エネでない(申請可)","増エネ(申請不可)")</f>
        <v>増エネでない(申請可)</v>
      </c>
      <c r="H64" s="26"/>
      <c r="I64" s="34" t="s">
        <v>102</v>
      </c>
      <c r="J64" s="28"/>
      <c r="K64" s="28"/>
      <c r="L64" s="28"/>
      <c r="M64" s="28"/>
      <c r="N64" s="108"/>
      <c r="O64" s="108"/>
    </row>
    <row r="65" spans="1:15" s="30" customFormat="1" ht="15" customHeight="1" thickBot="1" x14ac:dyDescent="0.2">
      <c r="A65" s="47"/>
      <c r="B65" s="47"/>
      <c r="C65" s="24"/>
      <c r="D65" s="24"/>
      <c r="E65" s="24"/>
      <c r="F65" s="100" t="s">
        <v>95</v>
      </c>
      <c r="G65" s="171">
        <f>(M44+0.3*M38)/(I44+0.3*I38)</f>
        <v>0.99340949522648403</v>
      </c>
      <c r="H65" s="172"/>
      <c r="I65" s="47"/>
      <c r="J65" s="24"/>
      <c r="K65" s="33"/>
      <c r="L65" s="28"/>
      <c r="M65" s="29"/>
      <c r="N65" s="108"/>
      <c r="O65" s="109">
        <f>(((M44-M43)+1.3*M38+M39+M40)*0.0258)/(((I44-I43)+1.3*I38+I39+I40)*0.0258)</f>
        <v>0.99340949522648436</v>
      </c>
    </row>
    <row r="66" spans="1:15" s="51" customFormat="1" ht="20.25" customHeight="1" x14ac:dyDescent="0.15">
      <c r="A66" s="48"/>
      <c r="B66" s="54" t="s">
        <v>100</v>
      </c>
      <c r="C66" s="49"/>
      <c r="D66" s="48"/>
      <c r="E66" s="48"/>
      <c r="F66" s="48"/>
      <c r="G66" s="48"/>
      <c r="H66" s="48"/>
      <c r="I66" s="48"/>
      <c r="J66" s="48"/>
      <c r="K66" s="48"/>
      <c r="L66" s="48"/>
      <c r="M66" s="50"/>
      <c r="N66" s="48"/>
      <c r="O66" s="48"/>
    </row>
    <row r="67" spans="1:15" ht="7.5" customHeight="1" x14ac:dyDescent="0.15">
      <c r="A67" s="15"/>
      <c r="B67" s="15"/>
      <c r="C67" s="15"/>
      <c r="D67" s="15"/>
      <c r="E67" s="15"/>
      <c r="F67" s="15"/>
      <c r="G67" s="15"/>
      <c r="H67" s="15"/>
      <c r="I67" s="15"/>
      <c r="J67" s="15"/>
      <c r="K67" s="15"/>
      <c r="L67" s="15"/>
      <c r="M67" s="15"/>
    </row>
    <row r="68" spans="1:15" ht="10.5" customHeight="1" x14ac:dyDescent="0.15">
      <c r="A68" s="16"/>
      <c r="B68" s="16"/>
      <c r="C68" s="16"/>
      <c r="D68" s="16"/>
      <c r="E68" s="16"/>
      <c r="F68" s="15"/>
      <c r="G68" s="16"/>
      <c r="H68" s="16"/>
      <c r="I68" s="16"/>
      <c r="J68" s="16"/>
      <c r="K68" s="16"/>
      <c r="L68" s="16"/>
      <c r="M68" s="16"/>
    </row>
  </sheetData>
  <mergeCells count="95">
    <mergeCell ref="G65:H65"/>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K38 L7"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zoomScale="85" zoomScaleNormal="85" zoomScaleSheetLayoutView="90" workbookViewId="0">
      <selection activeCell="M44" sqref="M44"/>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4"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102" t="s">
        <v>105</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173" t="s">
        <v>0</v>
      </c>
      <c r="F4" s="176" t="s">
        <v>1</v>
      </c>
      <c r="G4" s="179" t="s">
        <v>91</v>
      </c>
      <c r="H4" s="180"/>
      <c r="I4" s="180"/>
      <c r="J4" s="181"/>
      <c r="K4" s="179" t="s">
        <v>103</v>
      </c>
      <c r="L4" s="180"/>
      <c r="M4" s="182"/>
    </row>
    <row r="5" spans="1:13" ht="51" customHeight="1" x14ac:dyDescent="0.15">
      <c r="A5" s="22"/>
      <c r="B5" s="9"/>
      <c r="C5" s="9"/>
      <c r="D5" s="9"/>
      <c r="E5" s="174"/>
      <c r="F5" s="177"/>
      <c r="G5" s="2" t="s">
        <v>2</v>
      </c>
      <c r="H5" s="3" t="s">
        <v>3</v>
      </c>
      <c r="I5" s="183" t="s">
        <v>4</v>
      </c>
      <c r="J5" s="184"/>
      <c r="K5" s="2" t="s">
        <v>5</v>
      </c>
      <c r="L5" s="3" t="s">
        <v>6</v>
      </c>
      <c r="M5" s="4" t="s">
        <v>7</v>
      </c>
    </row>
    <row r="6" spans="1:13" ht="32.25" customHeight="1" thickBot="1" x14ac:dyDescent="0.2">
      <c r="A6" s="22"/>
      <c r="B6" s="9"/>
      <c r="C6" s="9"/>
      <c r="D6" s="9"/>
      <c r="E6" s="175"/>
      <c r="F6" s="178"/>
      <c r="G6" s="5" t="s">
        <v>8</v>
      </c>
      <c r="H6" s="6" t="s">
        <v>8</v>
      </c>
      <c r="I6" s="185" t="s">
        <v>9</v>
      </c>
      <c r="J6" s="186"/>
      <c r="K6" s="5" t="s">
        <v>8</v>
      </c>
      <c r="L6" s="6" t="s">
        <v>8</v>
      </c>
      <c r="M6" s="7" t="s">
        <v>9</v>
      </c>
    </row>
    <row r="7" spans="1:13" ht="24.75" customHeight="1" thickTop="1" x14ac:dyDescent="0.15">
      <c r="A7" s="221" t="s">
        <v>10</v>
      </c>
      <c r="B7" s="222"/>
      <c r="C7" s="223"/>
      <c r="D7" s="41"/>
      <c r="E7" s="69" t="s">
        <v>11</v>
      </c>
      <c r="F7" s="70"/>
      <c r="G7" s="123" t="s">
        <v>12</v>
      </c>
      <c r="H7" s="164">
        <v>3000</v>
      </c>
      <c r="I7" s="164"/>
      <c r="J7" s="165"/>
      <c r="K7" s="110"/>
      <c r="L7" s="166">
        <f>H7</f>
        <v>3000</v>
      </c>
      <c r="M7" s="167"/>
    </row>
    <row r="8" spans="1:13" ht="19.5" customHeight="1" x14ac:dyDescent="0.15">
      <c r="A8" s="224" t="s">
        <v>13</v>
      </c>
      <c r="B8" s="205" t="s">
        <v>14</v>
      </c>
      <c r="C8" s="206"/>
      <c r="D8" s="207"/>
      <c r="E8" s="71" t="s">
        <v>15</v>
      </c>
      <c r="F8" s="72">
        <v>38.200000000000003</v>
      </c>
      <c r="G8" s="73">
        <f>Ⅱ!K8</f>
        <v>0</v>
      </c>
      <c r="H8" s="74">
        <f>Ⅱ!L8</f>
        <v>0</v>
      </c>
      <c r="I8" s="150">
        <f>(G8-H8)*$F8</f>
        <v>0</v>
      </c>
      <c r="J8" s="151"/>
      <c r="K8" s="35">
        <v>0</v>
      </c>
      <c r="L8" s="36">
        <v>0</v>
      </c>
      <c r="M8" s="55">
        <f>(K8-L8)*$F8</f>
        <v>0</v>
      </c>
    </row>
    <row r="9" spans="1:13" ht="19.5" customHeight="1" x14ac:dyDescent="0.15">
      <c r="A9" s="225"/>
      <c r="B9" s="205" t="s">
        <v>98</v>
      </c>
      <c r="C9" s="206"/>
      <c r="D9" s="207"/>
      <c r="E9" s="71" t="s">
        <v>15</v>
      </c>
      <c r="F9" s="72">
        <v>35.299999999999997</v>
      </c>
      <c r="G9" s="73">
        <f>Ⅱ!K9</f>
        <v>0</v>
      </c>
      <c r="H9" s="74">
        <f>Ⅱ!L9</f>
        <v>0</v>
      </c>
      <c r="I9" s="150">
        <f t="shared" ref="I9:I41" si="0">(G9-H9)*$F9</f>
        <v>0</v>
      </c>
      <c r="J9" s="151"/>
      <c r="K9" s="35">
        <v>0</v>
      </c>
      <c r="L9" s="36">
        <v>0</v>
      </c>
      <c r="M9" s="55">
        <f>(K9-L9)*$F9</f>
        <v>0</v>
      </c>
    </row>
    <row r="10" spans="1:13" ht="19.5" customHeight="1" x14ac:dyDescent="0.15">
      <c r="A10" s="225"/>
      <c r="B10" s="205" t="s">
        <v>16</v>
      </c>
      <c r="C10" s="206"/>
      <c r="D10" s="207"/>
      <c r="E10" s="71" t="s">
        <v>15</v>
      </c>
      <c r="F10" s="72">
        <v>34.6</v>
      </c>
      <c r="G10" s="73">
        <f>Ⅱ!K10</f>
        <v>0</v>
      </c>
      <c r="H10" s="74">
        <f>Ⅱ!L10</f>
        <v>0</v>
      </c>
      <c r="I10" s="150">
        <f t="shared" si="0"/>
        <v>0</v>
      </c>
      <c r="J10" s="151"/>
      <c r="K10" s="35">
        <v>0</v>
      </c>
      <c r="L10" s="36">
        <v>0</v>
      </c>
      <c r="M10" s="55">
        <f t="shared" ref="M10:M41" si="1">(K10-L10)*$F10</f>
        <v>0</v>
      </c>
    </row>
    <row r="11" spans="1:13" ht="19.5" customHeight="1" x14ac:dyDescent="0.15">
      <c r="A11" s="225"/>
      <c r="B11" s="205" t="s">
        <v>17</v>
      </c>
      <c r="C11" s="206"/>
      <c r="D11" s="207"/>
      <c r="E11" s="71" t="s">
        <v>15</v>
      </c>
      <c r="F11" s="72">
        <v>33.6</v>
      </c>
      <c r="G11" s="73">
        <f>Ⅱ!K11</f>
        <v>0</v>
      </c>
      <c r="H11" s="74">
        <f>Ⅱ!L11</f>
        <v>0</v>
      </c>
      <c r="I11" s="150">
        <f t="shared" si="0"/>
        <v>0</v>
      </c>
      <c r="J11" s="151"/>
      <c r="K11" s="35">
        <v>0</v>
      </c>
      <c r="L11" s="36">
        <v>0</v>
      </c>
      <c r="M11" s="55">
        <f t="shared" si="1"/>
        <v>0</v>
      </c>
    </row>
    <row r="12" spans="1:13" ht="19.5" customHeight="1" x14ac:dyDescent="0.15">
      <c r="A12" s="225"/>
      <c r="B12" s="205" t="s">
        <v>18</v>
      </c>
      <c r="C12" s="206"/>
      <c r="D12" s="207"/>
      <c r="E12" s="71" t="s">
        <v>15</v>
      </c>
      <c r="F12" s="72">
        <v>36.700000000000003</v>
      </c>
      <c r="G12" s="73">
        <f>Ⅱ!K12</f>
        <v>0</v>
      </c>
      <c r="H12" s="74">
        <f>Ⅱ!L12</f>
        <v>0</v>
      </c>
      <c r="I12" s="150">
        <f t="shared" si="0"/>
        <v>0</v>
      </c>
      <c r="J12" s="151"/>
      <c r="K12" s="35">
        <v>0</v>
      </c>
      <c r="L12" s="36">
        <v>0</v>
      </c>
      <c r="M12" s="55">
        <f t="shared" si="1"/>
        <v>0</v>
      </c>
    </row>
    <row r="13" spans="1:13" ht="19.5" customHeight="1" x14ac:dyDescent="0.15">
      <c r="A13" s="225"/>
      <c r="B13" s="205" t="s">
        <v>19</v>
      </c>
      <c r="C13" s="206"/>
      <c r="D13" s="207"/>
      <c r="E13" s="71" t="s">
        <v>15</v>
      </c>
      <c r="F13" s="72">
        <v>37.700000000000003</v>
      </c>
      <c r="G13" s="73">
        <f>Ⅱ!K13</f>
        <v>0</v>
      </c>
      <c r="H13" s="74">
        <f>Ⅱ!L13</f>
        <v>0</v>
      </c>
      <c r="I13" s="150">
        <f t="shared" si="0"/>
        <v>0</v>
      </c>
      <c r="J13" s="151"/>
      <c r="K13" s="35">
        <v>0</v>
      </c>
      <c r="L13" s="36">
        <v>0</v>
      </c>
      <c r="M13" s="55">
        <f t="shared" si="1"/>
        <v>0</v>
      </c>
    </row>
    <row r="14" spans="1:13" ht="19.5" customHeight="1" x14ac:dyDescent="0.15">
      <c r="A14" s="225"/>
      <c r="B14" s="205" t="s">
        <v>20</v>
      </c>
      <c r="C14" s="206"/>
      <c r="D14" s="207"/>
      <c r="E14" s="71" t="s">
        <v>15</v>
      </c>
      <c r="F14" s="72">
        <v>39.1</v>
      </c>
      <c r="G14" s="73">
        <f>Ⅱ!K14</f>
        <v>0</v>
      </c>
      <c r="H14" s="74">
        <f>Ⅱ!L14</f>
        <v>0</v>
      </c>
      <c r="I14" s="150">
        <f t="shared" si="0"/>
        <v>0</v>
      </c>
      <c r="J14" s="151"/>
      <c r="K14" s="35">
        <v>0</v>
      </c>
      <c r="L14" s="36">
        <v>0</v>
      </c>
      <c r="M14" s="55">
        <f t="shared" si="1"/>
        <v>0</v>
      </c>
    </row>
    <row r="15" spans="1:13" ht="19.5" customHeight="1" x14ac:dyDescent="0.15">
      <c r="A15" s="225"/>
      <c r="B15" s="205" t="s">
        <v>21</v>
      </c>
      <c r="C15" s="206"/>
      <c r="D15" s="207"/>
      <c r="E15" s="71" t="s">
        <v>15</v>
      </c>
      <c r="F15" s="72">
        <v>41.9</v>
      </c>
      <c r="G15" s="73">
        <f>Ⅱ!K15</f>
        <v>20906</v>
      </c>
      <c r="H15" s="74">
        <f>Ⅱ!L15</f>
        <v>0</v>
      </c>
      <c r="I15" s="150">
        <f t="shared" si="0"/>
        <v>875961.4</v>
      </c>
      <c r="J15" s="151"/>
      <c r="K15" s="35">
        <v>20906</v>
      </c>
      <c r="L15" s="36">
        <v>0</v>
      </c>
      <c r="M15" s="55">
        <f>(K15-L15)*$F15</f>
        <v>875961.4</v>
      </c>
    </row>
    <row r="16" spans="1:13" ht="19.5" customHeight="1" x14ac:dyDescent="0.15">
      <c r="A16" s="225"/>
      <c r="B16" s="205" t="s">
        <v>22</v>
      </c>
      <c r="C16" s="206"/>
      <c r="D16" s="207"/>
      <c r="E16" s="71" t="s">
        <v>23</v>
      </c>
      <c r="F16" s="72">
        <v>40.9</v>
      </c>
      <c r="G16" s="73">
        <f>Ⅱ!K16</f>
        <v>0</v>
      </c>
      <c r="H16" s="74">
        <f>Ⅱ!L16</f>
        <v>0</v>
      </c>
      <c r="I16" s="150">
        <f t="shared" si="0"/>
        <v>0</v>
      </c>
      <c r="J16" s="151"/>
      <c r="K16" s="35">
        <v>0</v>
      </c>
      <c r="L16" s="36">
        <v>0</v>
      </c>
      <c r="M16" s="55">
        <f t="shared" si="1"/>
        <v>0</v>
      </c>
    </row>
    <row r="17" spans="1:13" ht="19.5" customHeight="1" x14ac:dyDescent="0.15">
      <c r="A17" s="225"/>
      <c r="B17" s="205" t="s">
        <v>24</v>
      </c>
      <c r="C17" s="206"/>
      <c r="D17" s="207"/>
      <c r="E17" s="71" t="s">
        <v>23</v>
      </c>
      <c r="F17" s="72">
        <v>29.9</v>
      </c>
      <c r="G17" s="73">
        <f>Ⅱ!K17</f>
        <v>0</v>
      </c>
      <c r="H17" s="74">
        <f>Ⅱ!L17</f>
        <v>0</v>
      </c>
      <c r="I17" s="150">
        <f t="shared" si="0"/>
        <v>0</v>
      </c>
      <c r="J17" s="151"/>
      <c r="K17" s="35">
        <v>0</v>
      </c>
      <c r="L17" s="36">
        <v>0</v>
      </c>
      <c r="M17" s="55">
        <f t="shared" si="1"/>
        <v>0</v>
      </c>
    </row>
    <row r="18" spans="1:13" ht="19.5" customHeight="1" x14ac:dyDescent="0.15">
      <c r="A18" s="225"/>
      <c r="B18" s="220" t="s">
        <v>25</v>
      </c>
      <c r="C18" s="205" t="s">
        <v>26</v>
      </c>
      <c r="D18" s="207"/>
      <c r="E18" s="76" t="s">
        <v>23</v>
      </c>
      <c r="F18" s="72">
        <v>50.8</v>
      </c>
      <c r="G18" s="73">
        <f>Ⅱ!K18</f>
        <v>0</v>
      </c>
      <c r="H18" s="74">
        <f>Ⅱ!L18</f>
        <v>0</v>
      </c>
      <c r="I18" s="150">
        <f t="shared" si="0"/>
        <v>0</v>
      </c>
      <c r="J18" s="151"/>
      <c r="K18" s="35">
        <v>0</v>
      </c>
      <c r="L18" s="36">
        <v>0</v>
      </c>
      <c r="M18" s="55">
        <f t="shared" si="1"/>
        <v>0</v>
      </c>
    </row>
    <row r="19" spans="1:13" ht="19.5" customHeight="1" x14ac:dyDescent="0.15">
      <c r="A19" s="225"/>
      <c r="B19" s="220"/>
      <c r="C19" s="205" t="s">
        <v>27</v>
      </c>
      <c r="D19" s="207"/>
      <c r="E19" s="76" t="s">
        <v>28</v>
      </c>
      <c r="F19" s="72">
        <v>44.9</v>
      </c>
      <c r="G19" s="73">
        <f>Ⅱ!K19</f>
        <v>0</v>
      </c>
      <c r="H19" s="74">
        <f>Ⅱ!L19</f>
        <v>0</v>
      </c>
      <c r="I19" s="150">
        <f t="shared" si="0"/>
        <v>0</v>
      </c>
      <c r="J19" s="151"/>
      <c r="K19" s="35">
        <v>0</v>
      </c>
      <c r="L19" s="36">
        <v>0</v>
      </c>
      <c r="M19" s="55">
        <f t="shared" si="1"/>
        <v>0</v>
      </c>
    </row>
    <row r="20" spans="1:13" ht="19.5" customHeight="1" x14ac:dyDescent="0.15">
      <c r="A20" s="225"/>
      <c r="B20" s="220" t="s">
        <v>29</v>
      </c>
      <c r="C20" s="205" t="s">
        <v>30</v>
      </c>
      <c r="D20" s="207"/>
      <c r="E20" s="76" t="s">
        <v>23</v>
      </c>
      <c r="F20" s="72">
        <v>54.6</v>
      </c>
      <c r="G20" s="73">
        <f>Ⅱ!K20</f>
        <v>1753</v>
      </c>
      <c r="H20" s="74">
        <f>Ⅱ!L20</f>
        <v>0</v>
      </c>
      <c r="I20" s="150">
        <f t="shared" si="0"/>
        <v>95713.8</v>
      </c>
      <c r="J20" s="151"/>
      <c r="K20" s="35">
        <v>1753</v>
      </c>
      <c r="L20" s="36">
        <v>0</v>
      </c>
      <c r="M20" s="55">
        <f t="shared" si="1"/>
        <v>95713.8</v>
      </c>
    </row>
    <row r="21" spans="1:13" ht="19.5" customHeight="1" x14ac:dyDescent="0.15">
      <c r="A21" s="225"/>
      <c r="B21" s="220"/>
      <c r="C21" s="205" t="s">
        <v>31</v>
      </c>
      <c r="D21" s="207"/>
      <c r="E21" s="76" t="s">
        <v>28</v>
      </c>
      <c r="F21" s="72">
        <v>43.5</v>
      </c>
      <c r="G21" s="73">
        <f>Ⅱ!K21</f>
        <v>0</v>
      </c>
      <c r="H21" s="74">
        <f>Ⅱ!L21</f>
        <v>0</v>
      </c>
      <c r="I21" s="150">
        <f t="shared" si="0"/>
        <v>0</v>
      </c>
      <c r="J21" s="151"/>
      <c r="K21" s="35">
        <v>0</v>
      </c>
      <c r="L21" s="36">
        <v>0</v>
      </c>
      <c r="M21" s="55">
        <f t="shared" si="1"/>
        <v>0</v>
      </c>
    </row>
    <row r="22" spans="1:13" ht="19.5" customHeight="1" x14ac:dyDescent="0.15">
      <c r="A22" s="225"/>
      <c r="B22" s="220" t="s">
        <v>32</v>
      </c>
      <c r="C22" s="205" t="s">
        <v>33</v>
      </c>
      <c r="D22" s="207"/>
      <c r="E22" s="76" t="s">
        <v>23</v>
      </c>
      <c r="F22" s="72">
        <v>29</v>
      </c>
      <c r="G22" s="73">
        <f>Ⅱ!K22</f>
        <v>0</v>
      </c>
      <c r="H22" s="74">
        <f>Ⅱ!L22</f>
        <v>0</v>
      </c>
      <c r="I22" s="150">
        <f t="shared" si="0"/>
        <v>0</v>
      </c>
      <c r="J22" s="151"/>
      <c r="K22" s="35">
        <v>0</v>
      </c>
      <c r="L22" s="36">
        <v>0</v>
      </c>
      <c r="M22" s="55">
        <f t="shared" si="1"/>
        <v>0</v>
      </c>
    </row>
    <row r="23" spans="1:13" ht="19.5" customHeight="1" x14ac:dyDescent="0.15">
      <c r="A23" s="225"/>
      <c r="B23" s="220"/>
      <c r="C23" s="205" t="s">
        <v>34</v>
      </c>
      <c r="D23" s="207"/>
      <c r="E23" s="76" t="s">
        <v>23</v>
      </c>
      <c r="F23" s="72">
        <v>25.7</v>
      </c>
      <c r="G23" s="73">
        <f>Ⅱ!K23</f>
        <v>0</v>
      </c>
      <c r="H23" s="74">
        <f>Ⅱ!L23</f>
        <v>0</v>
      </c>
      <c r="I23" s="150">
        <f t="shared" si="0"/>
        <v>0</v>
      </c>
      <c r="J23" s="151"/>
      <c r="K23" s="35">
        <v>0</v>
      </c>
      <c r="L23" s="36">
        <v>0</v>
      </c>
      <c r="M23" s="55">
        <f t="shared" si="1"/>
        <v>0</v>
      </c>
    </row>
    <row r="24" spans="1:13" ht="19.5" customHeight="1" x14ac:dyDescent="0.15">
      <c r="A24" s="225"/>
      <c r="B24" s="220"/>
      <c r="C24" s="205" t="s">
        <v>35</v>
      </c>
      <c r="D24" s="207"/>
      <c r="E24" s="76" t="s">
        <v>23</v>
      </c>
      <c r="F24" s="72">
        <v>26.9</v>
      </c>
      <c r="G24" s="73">
        <f>Ⅱ!K24</f>
        <v>0</v>
      </c>
      <c r="H24" s="74">
        <f>Ⅱ!L24</f>
        <v>0</v>
      </c>
      <c r="I24" s="150">
        <f t="shared" si="0"/>
        <v>0</v>
      </c>
      <c r="J24" s="151"/>
      <c r="K24" s="35">
        <v>0</v>
      </c>
      <c r="L24" s="36">
        <v>0</v>
      </c>
      <c r="M24" s="55">
        <f t="shared" si="1"/>
        <v>0</v>
      </c>
    </row>
    <row r="25" spans="1:13" ht="19.5" customHeight="1" x14ac:dyDescent="0.15">
      <c r="A25" s="225"/>
      <c r="B25" s="205" t="s">
        <v>36</v>
      </c>
      <c r="C25" s="206"/>
      <c r="D25" s="207"/>
      <c r="E25" s="77" t="s">
        <v>23</v>
      </c>
      <c r="F25" s="72">
        <v>29.4</v>
      </c>
      <c r="G25" s="73">
        <f>Ⅱ!K25</f>
        <v>0</v>
      </c>
      <c r="H25" s="74">
        <f>Ⅱ!L25</f>
        <v>0</v>
      </c>
      <c r="I25" s="150">
        <f t="shared" si="0"/>
        <v>0</v>
      </c>
      <c r="J25" s="151"/>
      <c r="K25" s="35">
        <v>0</v>
      </c>
      <c r="L25" s="36">
        <v>0</v>
      </c>
      <c r="M25" s="55">
        <f t="shared" si="1"/>
        <v>0</v>
      </c>
    </row>
    <row r="26" spans="1:13" ht="19.5" customHeight="1" x14ac:dyDescent="0.15">
      <c r="A26" s="225"/>
      <c r="B26" s="205" t="s">
        <v>37</v>
      </c>
      <c r="C26" s="206"/>
      <c r="D26" s="207"/>
      <c r="E26" s="71" t="s">
        <v>23</v>
      </c>
      <c r="F26" s="72">
        <v>37.299999999999997</v>
      </c>
      <c r="G26" s="73">
        <f>Ⅱ!K26</f>
        <v>0</v>
      </c>
      <c r="H26" s="74">
        <f>Ⅱ!L26</f>
        <v>0</v>
      </c>
      <c r="I26" s="150">
        <f t="shared" si="0"/>
        <v>0</v>
      </c>
      <c r="J26" s="151"/>
      <c r="K26" s="35">
        <v>0</v>
      </c>
      <c r="L26" s="36">
        <v>0</v>
      </c>
      <c r="M26" s="55">
        <f t="shared" si="1"/>
        <v>0</v>
      </c>
    </row>
    <row r="27" spans="1:13" ht="19.5" customHeight="1" x14ac:dyDescent="0.15">
      <c r="A27" s="225"/>
      <c r="B27" s="205" t="s">
        <v>38</v>
      </c>
      <c r="C27" s="206"/>
      <c r="D27" s="207"/>
      <c r="E27" s="71" t="s">
        <v>28</v>
      </c>
      <c r="F27" s="72">
        <v>21.1</v>
      </c>
      <c r="G27" s="73">
        <f>Ⅱ!K27</f>
        <v>0</v>
      </c>
      <c r="H27" s="74">
        <f>Ⅱ!L27</f>
        <v>0</v>
      </c>
      <c r="I27" s="150">
        <f t="shared" si="0"/>
        <v>0</v>
      </c>
      <c r="J27" s="151"/>
      <c r="K27" s="35">
        <v>0</v>
      </c>
      <c r="L27" s="36">
        <v>0</v>
      </c>
      <c r="M27" s="55">
        <f t="shared" si="1"/>
        <v>0</v>
      </c>
    </row>
    <row r="28" spans="1:13" ht="19.5" customHeight="1" x14ac:dyDescent="0.15">
      <c r="A28" s="225"/>
      <c r="B28" s="205" t="s">
        <v>39</v>
      </c>
      <c r="C28" s="206"/>
      <c r="D28" s="207"/>
      <c r="E28" s="71" t="s">
        <v>28</v>
      </c>
      <c r="F28" s="72">
        <v>3.41</v>
      </c>
      <c r="G28" s="73">
        <f>Ⅱ!K28</f>
        <v>0</v>
      </c>
      <c r="H28" s="74">
        <f>Ⅱ!L28</f>
        <v>0</v>
      </c>
      <c r="I28" s="150">
        <f t="shared" si="0"/>
        <v>0</v>
      </c>
      <c r="J28" s="151"/>
      <c r="K28" s="35">
        <v>0</v>
      </c>
      <c r="L28" s="36">
        <v>0</v>
      </c>
      <c r="M28" s="55">
        <f t="shared" si="1"/>
        <v>0</v>
      </c>
    </row>
    <row r="29" spans="1:13" ht="19.5" customHeight="1" x14ac:dyDescent="0.15">
      <c r="A29" s="225"/>
      <c r="B29" s="205" t="s">
        <v>40</v>
      </c>
      <c r="C29" s="206"/>
      <c r="D29" s="207"/>
      <c r="E29" s="71" t="s">
        <v>28</v>
      </c>
      <c r="F29" s="72">
        <v>8.41</v>
      </c>
      <c r="G29" s="73">
        <f>Ⅱ!K29</f>
        <v>0</v>
      </c>
      <c r="H29" s="74">
        <f>Ⅱ!L29</f>
        <v>0</v>
      </c>
      <c r="I29" s="150">
        <f t="shared" si="0"/>
        <v>0</v>
      </c>
      <c r="J29" s="151"/>
      <c r="K29" s="35">
        <v>0</v>
      </c>
      <c r="L29" s="36">
        <v>0</v>
      </c>
      <c r="M29" s="55">
        <f t="shared" si="1"/>
        <v>0</v>
      </c>
    </row>
    <row r="30" spans="1:13" ht="19.5" customHeight="1" x14ac:dyDescent="0.15">
      <c r="A30" s="225"/>
      <c r="B30" s="211" t="s">
        <v>41</v>
      </c>
      <c r="C30" s="205" t="s">
        <v>42</v>
      </c>
      <c r="D30" s="207"/>
      <c r="E30" s="71" t="s">
        <v>28</v>
      </c>
      <c r="F30" s="78"/>
      <c r="G30" s="73">
        <f>Ⅱ!K30</f>
        <v>0</v>
      </c>
      <c r="H30" s="74">
        <f>Ⅱ!L30</f>
        <v>0</v>
      </c>
      <c r="I30" s="150">
        <f t="shared" si="0"/>
        <v>0</v>
      </c>
      <c r="J30" s="151"/>
      <c r="K30" s="35">
        <v>0</v>
      </c>
      <c r="L30" s="36">
        <v>0</v>
      </c>
      <c r="M30" s="55">
        <f t="shared" si="1"/>
        <v>0</v>
      </c>
    </row>
    <row r="31" spans="1:13" ht="19.5" customHeight="1" x14ac:dyDescent="0.15">
      <c r="A31" s="225"/>
      <c r="B31" s="212"/>
      <c r="C31" s="205"/>
      <c r="D31" s="207"/>
      <c r="E31" s="71"/>
      <c r="F31" s="78"/>
      <c r="G31" s="73">
        <f>Ⅱ!K31</f>
        <v>0</v>
      </c>
      <c r="H31" s="74">
        <f>Ⅱ!L31</f>
        <v>0</v>
      </c>
      <c r="I31" s="150">
        <f t="shared" si="0"/>
        <v>0</v>
      </c>
      <c r="J31" s="151"/>
      <c r="K31" s="35">
        <v>0</v>
      </c>
      <c r="L31" s="36">
        <v>0</v>
      </c>
      <c r="M31" s="55">
        <f t="shared" si="1"/>
        <v>0</v>
      </c>
    </row>
    <row r="32" spans="1:13" ht="19.5" customHeight="1" x14ac:dyDescent="0.15">
      <c r="A32" s="225"/>
      <c r="B32" s="213"/>
      <c r="C32" s="205"/>
      <c r="D32" s="207"/>
      <c r="E32" s="71"/>
      <c r="F32" s="78"/>
      <c r="G32" s="73">
        <f>Ⅱ!K32</f>
        <v>0</v>
      </c>
      <c r="H32" s="74">
        <f>Ⅱ!L32</f>
        <v>0</v>
      </c>
      <c r="I32" s="150">
        <f t="shared" si="0"/>
        <v>0</v>
      </c>
      <c r="J32" s="151"/>
      <c r="K32" s="35">
        <v>0</v>
      </c>
      <c r="L32" s="36">
        <v>0</v>
      </c>
      <c r="M32" s="55">
        <f t="shared" si="1"/>
        <v>0</v>
      </c>
    </row>
    <row r="33" spans="1:15" ht="19.5" customHeight="1" x14ac:dyDescent="0.15">
      <c r="A33" s="225"/>
      <c r="B33" s="205" t="s">
        <v>43</v>
      </c>
      <c r="C33" s="206"/>
      <c r="D33" s="207"/>
      <c r="E33" s="71" t="s">
        <v>44</v>
      </c>
      <c r="F33" s="72">
        <v>1.02</v>
      </c>
      <c r="G33" s="73">
        <f>Ⅱ!K33</f>
        <v>0</v>
      </c>
      <c r="H33" s="74">
        <f>Ⅱ!L33</f>
        <v>0</v>
      </c>
      <c r="I33" s="150">
        <f t="shared" si="0"/>
        <v>0</v>
      </c>
      <c r="J33" s="151"/>
      <c r="K33" s="35">
        <v>0</v>
      </c>
      <c r="L33" s="36">
        <v>0</v>
      </c>
      <c r="M33" s="55">
        <f t="shared" si="1"/>
        <v>0</v>
      </c>
    </row>
    <row r="34" spans="1:15" ht="19.5" customHeight="1" x14ac:dyDescent="0.15">
      <c r="A34" s="225"/>
      <c r="B34" s="205" t="s">
        <v>45</v>
      </c>
      <c r="C34" s="206"/>
      <c r="D34" s="207"/>
      <c r="E34" s="71" t="s">
        <v>44</v>
      </c>
      <c r="F34" s="72">
        <v>1.36</v>
      </c>
      <c r="G34" s="73">
        <f>Ⅱ!K34</f>
        <v>0</v>
      </c>
      <c r="H34" s="74">
        <f>Ⅱ!L34</f>
        <v>0</v>
      </c>
      <c r="I34" s="150">
        <f t="shared" si="0"/>
        <v>0</v>
      </c>
      <c r="J34" s="151"/>
      <c r="K34" s="35">
        <v>0</v>
      </c>
      <c r="L34" s="36">
        <v>0</v>
      </c>
      <c r="M34" s="55">
        <f t="shared" si="1"/>
        <v>0</v>
      </c>
    </row>
    <row r="35" spans="1:15" ht="19.5" customHeight="1" x14ac:dyDescent="0.15">
      <c r="A35" s="225"/>
      <c r="B35" s="205" t="s">
        <v>46</v>
      </c>
      <c r="C35" s="206"/>
      <c r="D35" s="207"/>
      <c r="E35" s="71" t="s">
        <v>44</v>
      </c>
      <c r="F35" s="72">
        <v>1.36</v>
      </c>
      <c r="G35" s="73">
        <f>Ⅱ!K35</f>
        <v>0</v>
      </c>
      <c r="H35" s="74">
        <f>Ⅱ!L35</f>
        <v>0</v>
      </c>
      <c r="I35" s="150">
        <f t="shared" si="0"/>
        <v>0</v>
      </c>
      <c r="J35" s="151"/>
      <c r="K35" s="35">
        <v>0</v>
      </c>
      <c r="L35" s="36">
        <v>0</v>
      </c>
      <c r="M35" s="55">
        <f t="shared" si="1"/>
        <v>0</v>
      </c>
    </row>
    <row r="36" spans="1:15" ht="19.5" customHeight="1" x14ac:dyDescent="0.15">
      <c r="A36" s="226"/>
      <c r="B36" s="205" t="s">
        <v>47</v>
      </c>
      <c r="C36" s="206"/>
      <c r="D36" s="207"/>
      <c r="E36" s="71" t="s">
        <v>44</v>
      </c>
      <c r="F36" s="72">
        <v>1.36</v>
      </c>
      <c r="G36" s="73">
        <f>Ⅱ!K36</f>
        <v>0</v>
      </c>
      <c r="H36" s="74">
        <f>Ⅱ!L36</f>
        <v>0</v>
      </c>
      <c r="I36" s="150">
        <f t="shared" si="0"/>
        <v>0</v>
      </c>
      <c r="J36" s="151"/>
      <c r="K36" s="35">
        <v>0</v>
      </c>
      <c r="L36" s="36">
        <v>0</v>
      </c>
      <c r="M36" s="55">
        <f t="shared" si="1"/>
        <v>0</v>
      </c>
    </row>
    <row r="37" spans="1:15" ht="19.5" customHeight="1" x14ac:dyDescent="0.15">
      <c r="A37" s="208" t="s">
        <v>48</v>
      </c>
      <c r="B37" s="211" t="s">
        <v>49</v>
      </c>
      <c r="C37" s="44" t="s">
        <v>50</v>
      </c>
      <c r="D37" s="43"/>
      <c r="E37" s="71" t="s">
        <v>51</v>
      </c>
      <c r="F37" s="72">
        <v>9.9700000000000006</v>
      </c>
      <c r="G37" s="73">
        <f>Ⅱ!K37</f>
        <v>17520</v>
      </c>
      <c r="H37" s="74">
        <f>Ⅱ!L37</f>
        <v>2000</v>
      </c>
      <c r="I37" s="150">
        <f t="shared" si="0"/>
        <v>154734.40000000002</v>
      </c>
      <c r="J37" s="151"/>
      <c r="K37" s="35">
        <v>13850</v>
      </c>
      <c r="L37" s="36">
        <v>2000</v>
      </c>
      <c r="M37" s="55">
        <f t="shared" si="1"/>
        <v>118144.50000000001</v>
      </c>
    </row>
    <row r="38" spans="1:15" ht="19.5" customHeight="1" x14ac:dyDescent="0.15">
      <c r="A38" s="209"/>
      <c r="B38" s="212"/>
      <c r="C38" s="46"/>
      <c r="D38" s="61" t="s">
        <v>99</v>
      </c>
      <c r="E38" s="71" t="s">
        <v>51</v>
      </c>
      <c r="F38" s="72">
        <v>9.9700000000000006</v>
      </c>
      <c r="G38" s="73">
        <f>Ⅱ!K38</f>
        <v>11880</v>
      </c>
      <c r="H38" s="124">
        <f>Ⅱ!L38</f>
        <v>700</v>
      </c>
      <c r="I38" s="214"/>
      <c r="J38" s="215"/>
      <c r="K38" s="35">
        <v>9450</v>
      </c>
      <c r="L38" s="111">
        <v>700</v>
      </c>
      <c r="M38" s="79"/>
    </row>
    <row r="39" spans="1:15" ht="19.5" customHeight="1" x14ac:dyDescent="0.15">
      <c r="A39" s="209"/>
      <c r="B39" s="212"/>
      <c r="C39" s="45"/>
      <c r="D39" s="61" t="s">
        <v>92</v>
      </c>
      <c r="E39" s="71" t="s">
        <v>51</v>
      </c>
      <c r="F39" s="72">
        <v>9.9700000000000006</v>
      </c>
      <c r="G39" s="73">
        <f>Ⅱ!K39</f>
        <v>5640</v>
      </c>
      <c r="H39" s="124">
        <f>L39</f>
        <v>1300</v>
      </c>
      <c r="I39" s="214"/>
      <c r="J39" s="215"/>
      <c r="K39" s="35">
        <f>K37-K38</f>
        <v>4400</v>
      </c>
      <c r="L39" s="111">
        <f>L37-L38</f>
        <v>1300</v>
      </c>
      <c r="M39" s="79"/>
    </row>
    <row r="40" spans="1:15" ht="19.5" customHeight="1" x14ac:dyDescent="0.15">
      <c r="A40" s="209"/>
      <c r="B40" s="213"/>
      <c r="C40" s="205" t="s">
        <v>52</v>
      </c>
      <c r="D40" s="207"/>
      <c r="E40" s="71" t="s">
        <v>51</v>
      </c>
      <c r="F40" s="72">
        <v>9.2799999999999994</v>
      </c>
      <c r="G40" s="73">
        <f>Ⅱ!K40</f>
        <v>8910</v>
      </c>
      <c r="H40" s="74">
        <f>Ⅱ!L40</f>
        <v>0</v>
      </c>
      <c r="I40" s="150">
        <f t="shared" si="0"/>
        <v>82684.799999999988</v>
      </c>
      <c r="J40" s="151"/>
      <c r="K40" s="35">
        <v>8500</v>
      </c>
      <c r="L40" s="36">
        <v>0</v>
      </c>
      <c r="M40" s="55">
        <f t="shared" si="1"/>
        <v>78880</v>
      </c>
    </row>
    <row r="41" spans="1:15" ht="19.5" customHeight="1" x14ac:dyDescent="0.15">
      <c r="A41" s="209"/>
      <c r="B41" s="211" t="s">
        <v>53</v>
      </c>
      <c r="C41" s="205" t="s">
        <v>54</v>
      </c>
      <c r="D41" s="207"/>
      <c r="E41" s="71" t="s">
        <v>51</v>
      </c>
      <c r="F41" s="72">
        <v>9.76</v>
      </c>
      <c r="G41" s="73">
        <f>Ⅱ!K41</f>
        <v>0</v>
      </c>
      <c r="H41" s="74">
        <f>Ⅱ!L41</f>
        <v>0</v>
      </c>
      <c r="I41" s="150">
        <f t="shared" si="0"/>
        <v>0</v>
      </c>
      <c r="J41" s="151"/>
      <c r="K41" s="35">
        <v>0</v>
      </c>
      <c r="L41" s="36">
        <v>0</v>
      </c>
      <c r="M41" s="55">
        <f t="shared" si="1"/>
        <v>0</v>
      </c>
    </row>
    <row r="42" spans="1:15" ht="20.100000000000001" customHeight="1" x14ac:dyDescent="0.15">
      <c r="A42" s="209"/>
      <c r="B42" s="213"/>
      <c r="C42" s="205" t="s">
        <v>75</v>
      </c>
      <c r="D42" s="207"/>
      <c r="E42" s="71" t="s">
        <v>51</v>
      </c>
      <c r="F42" s="80">
        <v>9.76</v>
      </c>
      <c r="G42" s="73">
        <f>Ⅱ!K42</f>
        <v>0</v>
      </c>
      <c r="H42" s="74">
        <f>Ⅱ!L42</f>
        <v>0</v>
      </c>
      <c r="I42" s="150">
        <f>(-H42)*$F42</f>
        <v>0</v>
      </c>
      <c r="J42" s="151"/>
      <c r="K42" s="35">
        <v>0</v>
      </c>
      <c r="L42" s="36">
        <v>0</v>
      </c>
      <c r="M42" s="55">
        <f>(-L42)*$F42</f>
        <v>0</v>
      </c>
    </row>
    <row r="43" spans="1:15" ht="24" customHeight="1" thickBot="1" x14ac:dyDescent="0.2">
      <c r="A43" s="210"/>
      <c r="B43" s="216" t="s">
        <v>55</v>
      </c>
      <c r="C43" s="216"/>
      <c r="D43" s="217"/>
      <c r="E43" s="71" t="s">
        <v>51</v>
      </c>
      <c r="F43" s="71" t="s">
        <v>56</v>
      </c>
      <c r="G43" s="81">
        <f>Ⅱ!K43</f>
        <v>26430</v>
      </c>
      <c r="H43" s="82">
        <f>Ⅱ!L43</f>
        <v>2000</v>
      </c>
      <c r="I43" s="218" t="s">
        <v>56</v>
      </c>
      <c r="J43" s="219"/>
      <c r="K43" s="112">
        <f>SUM(K37,K40+K41)</f>
        <v>22350</v>
      </c>
      <c r="L43" s="113">
        <f>SUM(L37,L40+L41)</f>
        <v>2000</v>
      </c>
      <c r="M43" s="122" t="s">
        <v>56</v>
      </c>
    </row>
    <row r="44" spans="1:15" ht="22.5" customHeight="1" thickTop="1" x14ac:dyDescent="0.15">
      <c r="A44" s="190" t="s">
        <v>70</v>
      </c>
      <c r="B44" s="191"/>
      <c r="C44" s="191"/>
      <c r="D44" s="192"/>
      <c r="E44" s="83" t="s">
        <v>57</v>
      </c>
      <c r="F44" s="84"/>
      <c r="G44" s="114"/>
      <c r="H44" s="115"/>
      <c r="I44" s="193">
        <f>SUM(I8:J42)</f>
        <v>1209094.4000000001</v>
      </c>
      <c r="J44" s="194"/>
      <c r="K44" s="114"/>
      <c r="L44" s="115"/>
      <c r="M44" s="129">
        <f>SUM(M8:M42)</f>
        <v>1168699.7000000002</v>
      </c>
    </row>
    <row r="45" spans="1:15" ht="24" customHeight="1" x14ac:dyDescent="0.15">
      <c r="A45" s="195" t="s">
        <v>71</v>
      </c>
      <c r="B45" s="196"/>
      <c r="C45" s="196"/>
      <c r="D45" s="197"/>
      <c r="E45" s="85" t="s">
        <v>58</v>
      </c>
      <c r="F45" s="86"/>
      <c r="G45" s="116" t="s">
        <v>59</v>
      </c>
      <c r="H45" s="117"/>
      <c r="I45" s="198">
        <f>ROUND(I44*0.0258,1)</f>
        <v>31194.6</v>
      </c>
      <c r="J45" s="199"/>
      <c r="K45" s="116" t="s">
        <v>60</v>
      </c>
      <c r="L45" s="117"/>
      <c r="M45" s="87">
        <f>ROUND(M44*0.0258,1)</f>
        <v>30152.5</v>
      </c>
    </row>
    <row r="46" spans="1:15" s="8" customFormat="1" ht="23.25" hidden="1" customHeight="1" x14ac:dyDescent="0.15">
      <c r="A46" s="200" t="s">
        <v>72</v>
      </c>
      <c r="B46" s="201"/>
      <c r="C46" s="202"/>
      <c r="D46" s="42"/>
      <c r="E46" s="89" t="str">
        <f>"kl/"&amp;E7</f>
        <v>kl/トン</v>
      </c>
      <c r="F46" s="90"/>
      <c r="G46" s="118"/>
      <c r="H46" s="119"/>
      <c r="I46" s="203">
        <f>I45/H7</f>
        <v>10.398199999999999</v>
      </c>
      <c r="J46" s="204"/>
      <c r="K46" s="118"/>
      <c r="L46" s="119"/>
      <c r="M46" s="91">
        <f>M45/L7</f>
        <v>10.050833333333333</v>
      </c>
      <c r="N46" s="12"/>
      <c r="O46" s="12"/>
    </row>
    <row r="47" spans="1:15" s="8" customFormat="1" ht="23.25" customHeight="1" thickBot="1" x14ac:dyDescent="0.2">
      <c r="A47" s="187" t="s">
        <v>72</v>
      </c>
      <c r="B47" s="188"/>
      <c r="C47" s="188"/>
      <c r="D47" s="189"/>
      <c r="E47" s="92" t="str">
        <f>"kl/"&amp;E7</f>
        <v>kl/トン</v>
      </c>
      <c r="F47" s="93"/>
      <c r="G47" s="120"/>
      <c r="H47" s="126"/>
      <c r="I47" s="133">
        <f>IF(I46&gt;1,ROUND(I46,2),--TEXT(I46,"0.0e+000"))</f>
        <v>10.4</v>
      </c>
      <c r="J47" s="134"/>
      <c r="K47" s="120"/>
      <c r="L47" s="121"/>
      <c r="M47" s="94">
        <f>IF(M46&gt;1,ROUND(M46,2),--TEXT(M46,"0.0e+000"))</f>
        <v>10.050000000000001</v>
      </c>
      <c r="N47" s="12"/>
      <c r="O47" s="12"/>
    </row>
    <row r="48" spans="1:15" ht="19.5" customHeight="1" x14ac:dyDescent="0.15">
      <c r="A48" s="9"/>
      <c r="B48" s="38" t="s">
        <v>84</v>
      </c>
      <c r="C48" s="10" t="s">
        <v>80</v>
      </c>
      <c r="D48" s="10"/>
      <c r="E48" s="11"/>
      <c r="F48" s="11"/>
      <c r="G48" s="11"/>
      <c r="H48" s="11"/>
      <c r="I48" s="11"/>
      <c r="J48" s="11"/>
      <c r="K48" s="12"/>
      <c r="L48" s="12"/>
      <c r="M48" s="12"/>
    </row>
    <row r="49" spans="1:15" ht="14.25" customHeight="1" x14ac:dyDescent="0.15">
      <c r="A49" s="13"/>
      <c r="B49" s="14" t="s">
        <v>77</v>
      </c>
      <c r="C49" s="14" t="s">
        <v>81</v>
      </c>
      <c r="D49" s="14"/>
      <c r="E49" s="13"/>
      <c r="F49" s="13"/>
      <c r="G49" s="13"/>
      <c r="H49" s="13"/>
      <c r="I49" s="13"/>
      <c r="J49" s="13"/>
      <c r="K49" s="13"/>
      <c r="L49" s="13"/>
      <c r="M49" s="13"/>
    </row>
    <row r="50" spans="1:15" ht="14.25" customHeight="1" x14ac:dyDescent="0.15">
      <c r="A50" s="15"/>
      <c r="B50" s="15" t="s">
        <v>77</v>
      </c>
      <c r="C50" s="15" t="s">
        <v>82</v>
      </c>
      <c r="D50" s="15"/>
      <c r="E50" s="15"/>
      <c r="F50" s="15"/>
      <c r="G50" s="15"/>
      <c r="H50" s="15"/>
      <c r="I50" s="15"/>
      <c r="J50" s="15"/>
      <c r="K50" s="15"/>
      <c r="L50" s="15"/>
      <c r="M50" s="15"/>
    </row>
    <row r="51" spans="1:15" ht="14.25" customHeight="1" x14ac:dyDescent="0.15">
      <c r="A51" s="15"/>
      <c r="B51" s="15" t="s">
        <v>77</v>
      </c>
      <c r="C51" s="15" t="s">
        <v>83</v>
      </c>
      <c r="D51" s="15"/>
      <c r="E51" s="15"/>
      <c r="F51" s="15"/>
      <c r="G51" s="15"/>
      <c r="H51" s="15"/>
      <c r="I51" s="15"/>
      <c r="J51" s="15"/>
      <c r="K51" s="15"/>
      <c r="L51" s="15"/>
      <c r="M51" s="15"/>
    </row>
    <row r="52" spans="1:15" ht="14.25" customHeight="1" x14ac:dyDescent="0.15">
      <c r="A52" s="15"/>
      <c r="B52" s="37" t="s">
        <v>77</v>
      </c>
      <c r="C52" s="15" t="s">
        <v>78</v>
      </c>
      <c r="D52" s="15"/>
      <c r="E52" s="15"/>
      <c r="F52" s="15"/>
      <c r="G52" s="15"/>
      <c r="H52" s="15"/>
      <c r="I52" s="15"/>
      <c r="J52" s="15"/>
      <c r="K52" s="15"/>
      <c r="L52" s="15"/>
      <c r="M52" s="15"/>
    </row>
    <row r="53" spans="1:15" ht="12" customHeight="1" x14ac:dyDescent="0.15">
      <c r="A53" s="15"/>
      <c r="B53" s="37" t="s">
        <v>77</v>
      </c>
      <c r="C53" s="15" t="s">
        <v>79</v>
      </c>
      <c r="D53" s="15"/>
      <c r="E53" s="15"/>
      <c r="F53" s="15"/>
      <c r="G53" s="15"/>
      <c r="H53" s="15"/>
      <c r="I53" s="15"/>
      <c r="J53" s="15"/>
      <c r="K53" s="15"/>
      <c r="L53" s="15"/>
      <c r="M53" s="15"/>
    </row>
    <row r="54" spans="1:15" ht="13.5" customHeight="1" thickBot="1" x14ac:dyDescent="0.2">
      <c r="A54" s="15"/>
      <c r="B54" s="15"/>
      <c r="C54" s="15"/>
      <c r="D54" s="15"/>
      <c r="E54" s="15"/>
      <c r="F54" s="15"/>
      <c r="G54" s="15"/>
      <c r="H54" s="15"/>
      <c r="I54" s="15"/>
      <c r="J54" s="15"/>
      <c r="K54" s="15"/>
      <c r="L54" s="15"/>
      <c r="M54" s="15"/>
    </row>
    <row r="55" spans="1:15" s="30" customFormat="1" ht="21" customHeight="1" x14ac:dyDescent="0.15">
      <c r="A55" s="23"/>
      <c r="B55" s="24" t="s">
        <v>61</v>
      </c>
      <c r="C55" s="24"/>
      <c r="D55" s="24"/>
      <c r="E55" s="24"/>
      <c r="F55" s="25" t="s">
        <v>62</v>
      </c>
      <c r="G55" s="39">
        <f>ROUND((I45-M45)/Ⅱ!I45*100,1)</f>
        <v>3.3</v>
      </c>
      <c r="H55" s="26" t="s">
        <v>63</v>
      </c>
      <c r="I55" s="24" t="s">
        <v>110</v>
      </c>
      <c r="J55" s="24"/>
      <c r="K55" s="27"/>
      <c r="L55" s="28"/>
      <c r="M55" s="29"/>
      <c r="N55" s="28"/>
      <c r="O55" s="28"/>
    </row>
    <row r="56" spans="1:15" s="30" customFormat="1" ht="21" customHeight="1" thickBot="1" x14ac:dyDescent="0.2">
      <c r="A56" s="23"/>
      <c r="B56" s="23"/>
      <c r="C56" s="23"/>
      <c r="D56" s="23"/>
      <c r="E56" s="23"/>
      <c r="F56" s="31" t="s">
        <v>64</v>
      </c>
      <c r="G56" s="40">
        <f>ROUND(I45-M45,1)</f>
        <v>1042.0999999999999</v>
      </c>
      <c r="H56" s="32" t="s">
        <v>58</v>
      </c>
      <c r="I56" s="24" t="s">
        <v>74</v>
      </c>
      <c r="J56" s="24"/>
      <c r="K56" s="33"/>
      <c r="L56" s="28"/>
      <c r="M56" s="28"/>
      <c r="N56" s="28"/>
      <c r="O56" s="28"/>
    </row>
    <row r="57" spans="1:15" ht="14.25" thickBot="1" x14ac:dyDescent="0.2">
      <c r="A57" s="16"/>
      <c r="B57" s="16"/>
      <c r="C57" s="16"/>
      <c r="D57" s="16"/>
      <c r="E57" s="16"/>
      <c r="F57" s="17"/>
      <c r="G57" s="18"/>
      <c r="H57" s="19"/>
      <c r="I57" s="16"/>
      <c r="J57" s="16"/>
      <c r="K57" s="16"/>
      <c r="L57" s="16"/>
      <c r="M57" s="16"/>
    </row>
    <row r="58" spans="1:15" s="30" customFormat="1" ht="18" customHeight="1" x14ac:dyDescent="0.15">
      <c r="A58" s="28"/>
      <c r="B58" s="24" t="s">
        <v>65</v>
      </c>
      <c r="C58" s="28"/>
      <c r="D58" s="28"/>
      <c r="E58" s="28"/>
      <c r="F58" s="25" t="s">
        <v>68</v>
      </c>
      <c r="G58" s="52">
        <f>ROUND(G59/(Ⅱ!G43-Ⅱ!H43)*100,1)</f>
        <v>17</v>
      </c>
      <c r="H58" s="26" t="s">
        <v>69</v>
      </c>
      <c r="I58" s="34" t="s">
        <v>111</v>
      </c>
      <c r="J58" s="28"/>
      <c r="K58" s="28"/>
      <c r="L58" s="28"/>
      <c r="M58" s="28"/>
      <c r="N58" s="28"/>
      <c r="O58" s="28"/>
    </row>
    <row r="59" spans="1:15" s="30" customFormat="1" ht="18" customHeight="1" thickBot="1" x14ac:dyDescent="0.2">
      <c r="A59" s="28"/>
      <c r="C59" s="28"/>
      <c r="D59" s="28"/>
      <c r="E59" s="28"/>
      <c r="F59" s="31" t="s">
        <v>66</v>
      </c>
      <c r="G59" s="53">
        <f>ROUND((G43-H43)-(K43-L43),1)</f>
        <v>4080</v>
      </c>
      <c r="H59" s="32" t="s">
        <v>67</v>
      </c>
      <c r="I59" s="34" t="s">
        <v>85</v>
      </c>
      <c r="J59" s="28"/>
      <c r="K59" s="28"/>
      <c r="L59" s="28"/>
      <c r="M59" s="28"/>
      <c r="N59" s="28"/>
      <c r="O59" s="28"/>
    </row>
    <row r="60" spans="1:15" ht="13.5" customHeight="1" thickBot="1" x14ac:dyDescent="0.2">
      <c r="A60" s="15"/>
      <c r="B60" s="15"/>
      <c r="C60" s="15"/>
      <c r="D60" s="15"/>
      <c r="E60" s="15"/>
      <c r="F60" s="15"/>
      <c r="G60" s="15"/>
      <c r="H60" s="15"/>
      <c r="I60" s="15"/>
      <c r="J60" s="15"/>
      <c r="K60" s="15"/>
      <c r="L60" s="15"/>
      <c r="M60" s="15"/>
    </row>
    <row r="61" spans="1:15" s="30" customFormat="1" ht="21" customHeight="1" x14ac:dyDescent="0.15">
      <c r="A61" s="23"/>
      <c r="B61" s="24" t="s">
        <v>97</v>
      </c>
      <c r="C61" s="24"/>
      <c r="D61" s="24"/>
      <c r="E61" s="24"/>
      <c r="F61" s="25" t="s">
        <v>88</v>
      </c>
      <c r="G61" s="96">
        <f>ROUND((((G38-H38)-(K38-L38))/(Ⅱ!G38-Ⅱ!H38))*100,1)</f>
        <v>17.100000000000001</v>
      </c>
      <c r="H61" s="26" t="s">
        <v>69</v>
      </c>
      <c r="I61" s="24" t="s">
        <v>106</v>
      </c>
      <c r="J61" s="24"/>
      <c r="K61" s="27"/>
      <c r="L61" s="28"/>
      <c r="M61" s="29"/>
      <c r="N61" s="28"/>
      <c r="O61" s="28"/>
    </row>
    <row r="62" spans="1:15" s="30" customFormat="1" ht="21" customHeight="1" thickBot="1" x14ac:dyDescent="0.2">
      <c r="A62" s="23"/>
      <c r="B62" s="24"/>
      <c r="C62" s="24"/>
      <c r="D62" s="24"/>
      <c r="E62" s="24"/>
      <c r="F62" s="31" t="s">
        <v>87</v>
      </c>
      <c r="G62" s="95">
        <f>ROUND(G38-K38,2)</f>
        <v>2430</v>
      </c>
      <c r="H62" s="32" t="s">
        <v>67</v>
      </c>
      <c r="I62" s="24" t="s">
        <v>86</v>
      </c>
      <c r="J62" s="24"/>
      <c r="K62" s="27"/>
      <c r="L62" s="28"/>
      <c r="M62" s="29"/>
      <c r="N62" s="28"/>
      <c r="O62" s="28"/>
    </row>
    <row r="63" spans="1:15" ht="13.5" customHeight="1" x14ac:dyDescent="0.15">
      <c r="A63" s="15"/>
      <c r="B63" s="15"/>
      <c r="C63" s="15"/>
      <c r="D63" s="15"/>
      <c r="E63" s="15"/>
      <c r="F63" s="15"/>
      <c r="G63" s="15"/>
      <c r="H63" s="15"/>
      <c r="I63" s="15"/>
      <c r="J63" s="15"/>
      <c r="K63" s="15"/>
      <c r="L63" s="15"/>
      <c r="M63" s="15"/>
    </row>
    <row r="64" spans="1:15" s="30" customFormat="1" ht="21" customHeight="1" x14ac:dyDescent="0.15">
      <c r="A64" s="23"/>
      <c r="B64" s="23"/>
      <c r="C64" s="23"/>
      <c r="D64" s="28"/>
      <c r="E64" s="28"/>
      <c r="F64" s="28"/>
      <c r="G64" s="28"/>
      <c r="H64" s="28"/>
      <c r="I64" s="28"/>
      <c r="J64" s="28"/>
      <c r="K64" s="28"/>
      <c r="L64" s="28"/>
      <c r="M64" s="28"/>
      <c r="N64" s="28"/>
      <c r="O64" s="28"/>
    </row>
    <row r="65" spans="1:15" s="30" customFormat="1" ht="21" customHeight="1" x14ac:dyDescent="0.15">
      <c r="A65" s="23"/>
      <c r="B65" s="24"/>
      <c r="C65" s="24"/>
      <c r="D65" s="28"/>
      <c r="E65" s="28"/>
      <c r="F65" s="28"/>
      <c r="G65" s="28"/>
      <c r="H65" s="28"/>
      <c r="I65" s="28"/>
      <c r="J65" s="28"/>
      <c r="K65" s="28"/>
      <c r="L65" s="28"/>
      <c r="M65" s="29"/>
      <c r="N65" s="28"/>
      <c r="O65" s="28"/>
    </row>
    <row r="66" spans="1:15" x14ac:dyDescent="0.15">
      <c r="A66" s="16"/>
      <c r="B66" s="16"/>
      <c r="C66" s="16"/>
      <c r="D66" s="16"/>
      <c r="E66" s="16"/>
      <c r="F66" s="16"/>
      <c r="G66" s="16"/>
      <c r="H66" s="16"/>
      <c r="I66" s="16"/>
      <c r="J66" s="16"/>
      <c r="K66" s="16"/>
      <c r="L66" s="16"/>
      <c r="M66" s="16"/>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H37 G40:H43 G39:H39 G38:J38 M38 L7 I39:M3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85" zoomScaleNormal="85" zoomScaleSheetLayoutView="100" workbookViewId="0">
      <selection activeCell="M44" sqref="M44"/>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4.625"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56" t="s">
        <v>93</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228" t="s">
        <v>0</v>
      </c>
      <c r="F4" s="231" t="s">
        <v>1</v>
      </c>
      <c r="G4" s="234" t="s">
        <v>91</v>
      </c>
      <c r="H4" s="235"/>
      <c r="I4" s="235"/>
      <c r="J4" s="236"/>
      <c r="K4" s="234" t="s">
        <v>103</v>
      </c>
      <c r="L4" s="235"/>
      <c r="M4" s="237"/>
    </row>
    <row r="5" spans="1:13" ht="51" customHeight="1" x14ac:dyDescent="0.15">
      <c r="A5" s="22"/>
      <c r="B5" s="9"/>
      <c r="C5" s="9"/>
      <c r="D5" s="9"/>
      <c r="E5" s="229"/>
      <c r="F5" s="232"/>
      <c r="G5" s="63" t="s">
        <v>2</v>
      </c>
      <c r="H5" s="64" t="s">
        <v>3</v>
      </c>
      <c r="I5" s="238" t="s">
        <v>4</v>
      </c>
      <c r="J5" s="239"/>
      <c r="K5" s="63" t="s">
        <v>5</v>
      </c>
      <c r="L5" s="64" t="s">
        <v>6</v>
      </c>
      <c r="M5" s="65" t="s">
        <v>7</v>
      </c>
    </row>
    <row r="6" spans="1:13" ht="32.25" customHeight="1" thickBot="1" x14ac:dyDescent="0.2">
      <c r="A6" s="22"/>
      <c r="B6" s="9"/>
      <c r="C6" s="9"/>
      <c r="D6" s="9"/>
      <c r="E6" s="230"/>
      <c r="F6" s="233"/>
      <c r="G6" s="66" t="s">
        <v>8</v>
      </c>
      <c r="H6" s="67" t="s">
        <v>8</v>
      </c>
      <c r="I6" s="240" t="s">
        <v>9</v>
      </c>
      <c r="J6" s="241"/>
      <c r="K6" s="66" t="s">
        <v>8</v>
      </c>
      <c r="L6" s="67" t="s">
        <v>8</v>
      </c>
      <c r="M6" s="68" t="s">
        <v>9</v>
      </c>
    </row>
    <row r="7" spans="1:13" ht="24.75" customHeight="1" thickTop="1" x14ac:dyDescent="0.15">
      <c r="A7" s="161" t="s">
        <v>10</v>
      </c>
      <c r="B7" s="162"/>
      <c r="C7" s="163"/>
      <c r="D7" s="57"/>
      <c r="E7" s="69" t="s">
        <v>11</v>
      </c>
      <c r="F7" s="70"/>
      <c r="G7" s="123" t="s">
        <v>12</v>
      </c>
      <c r="H7" s="164">
        <v>3000</v>
      </c>
      <c r="I7" s="164"/>
      <c r="J7" s="165"/>
      <c r="K7" s="123"/>
      <c r="L7" s="164">
        <f>H7</f>
        <v>3000</v>
      </c>
      <c r="M7" s="227"/>
    </row>
    <row r="8" spans="1:13" ht="19.5" customHeight="1" x14ac:dyDescent="0.15">
      <c r="A8" s="168" t="s">
        <v>13</v>
      </c>
      <c r="B8" s="147" t="s">
        <v>14</v>
      </c>
      <c r="C8" s="148"/>
      <c r="D8" s="149"/>
      <c r="E8" s="71" t="s">
        <v>15</v>
      </c>
      <c r="F8" s="72">
        <v>38.200000000000003</v>
      </c>
      <c r="G8" s="73">
        <f>Ⅱ!G8</f>
        <v>0</v>
      </c>
      <c r="H8" s="74">
        <f>Ⅱ!H8</f>
        <v>0</v>
      </c>
      <c r="I8" s="150">
        <f>(G8-H8)*$F8</f>
        <v>0</v>
      </c>
      <c r="J8" s="151"/>
      <c r="K8" s="73">
        <f>Ⅲ!K8</f>
        <v>0</v>
      </c>
      <c r="L8" s="74">
        <f>Ⅲ!L8</f>
        <v>0</v>
      </c>
      <c r="M8" s="75">
        <f>(K8-L8)*$F8</f>
        <v>0</v>
      </c>
    </row>
    <row r="9" spans="1:13" ht="19.5" customHeight="1" x14ac:dyDescent="0.15">
      <c r="A9" s="169"/>
      <c r="B9" s="147" t="s">
        <v>98</v>
      </c>
      <c r="C9" s="148"/>
      <c r="D9" s="149"/>
      <c r="E9" s="71" t="s">
        <v>15</v>
      </c>
      <c r="F9" s="72">
        <v>35.299999999999997</v>
      </c>
      <c r="G9" s="73">
        <f>Ⅱ!G9</f>
        <v>0</v>
      </c>
      <c r="H9" s="74">
        <f>Ⅱ!H9</f>
        <v>0</v>
      </c>
      <c r="I9" s="150">
        <f t="shared" ref="I9:I41" si="0">(G9-H9)*$F9</f>
        <v>0</v>
      </c>
      <c r="J9" s="151"/>
      <c r="K9" s="73">
        <f>Ⅲ!K9</f>
        <v>0</v>
      </c>
      <c r="L9" s="74">
        <f>Ⅲ!L9</f>
        <v>0</v>
      </c>
      <c r="M9" s="75">
        <f>(K9-L9)*$F9</f>
        <v>0</v>
      </c>
    </row>
    <row r="10" spans="1:13" ht="19.5" customHeight="1" x14ac:dyDescent="0.15">
      <c r="A10" s="169"/>
      <c r="B10" s="147" t="s">
        <v>16</v>
      </c>
      <c r="C10" s="148"/>
      <c r="D10" s="149"/>
      <c r="E10" s="71" t="s">
        <v>15</v>
      </c>
      <c r="F10" s="72">
        <v>34.6</v>
      </c>
      <c r="G10" s="73">
        <f>Ⅱ!G10</f>
        <v>0</v>
      </c>
      <c r="H10" s="74">
        <f>Ⅱ!H10</f>
        <v>0</v>
      </c>
      <c r="I10" s="150">
        <f t="shared" si="0"/>
        <v>0</v>
      </c>
      <c r="J10" s="151"/>
      <c r="K10" s="73">
        <f>Ⅲ!K10</f>
        <v>0</v>
      </c>
      <c r="L10" s="74">
        <f>Ⅲ!L10</f>
        <v>0</v>
      </c>
      <c r="M10" s="75">
        <f t="shared" ref="M10:M41" si="1">(K10-L10)*$F10</f>
        <v>0</v>
      </c>
    </row>
    <row r="11" spans="1:13" ht="19.5" customHeight="1" x14ac:dyDescent="0.15">
      <c r="A11" s="169"/>
      <c r="B11" s="147" t="s">
        <v>17</v>
      </c>
      <c r="C11" s="148"/>
      <c r="D11" s="149"/>
      <c r="E11" s="71" t="s">
        <v>15</v>
      </c>
      <c r="F11" s="72">
        <v>33.6</v>
      </c>
      <c r="G11" s="73">
        <f>Ⅱ!G11</f>
        <v>0</v>
      </c>
      <c r="H11" s="74">
        <f>Ⅱ!H11</f>
        <v>0</v>
      </c>
      <c r="I11" s="150">
        <f t="shared" si="0"/>
        <v>0</v>
      </c>
      <c r="J11" s="151"/>
      <c r="K11" s="73">
        <f>Ⅲ!K11</f>
        <v>0</v>
      </c>
      <c r="L11" s="74">
        <f>Ⅲ!L11</f>
        <v>0</v>
      </c>
      <c r="M11" s="75">
        <f t="shared" si="1"/>
        <v>0</v>
      </c>
    </row>
    <row r="12" spans="1:13" ht="19.5" customHeight="1" x14ac:dyDescent="0.15">
      <c r="A12" s="169"/>
      <c r="B12" s="147" t="s">
        <v>18</v>
      </c>
      <c r="C12" s="148"/>
      <c r="D12" s="149"/>
      <c r="E12" s="71" t="s">
        <v>15</v>
      </c>
      <c r="F12" s="72">
        <v>36.700000000000003</v>
      </c>
      <c r="G12" s="73">
        <f>Ⅱ!G12</f>
        <v>0</v>
      </c>
      <c r="H12" s="74">
        <f>Ⅱ!H12</f>
        <v>0</v>
      </c>
      <c r="I12" s="150">
        <f t="shared" si="0"/>
        <v>0</v>
      </c>
      <c r="J12" s="151"/>
      <c r="K12" s="73">
        <f>Ⅲ!K12</f>
        <v>0</v>
      </c>
      <c r="L12" s="74">
        <f>Ⅲ!L12</f>
        <v>0</v>
      </c>
      <c r="M12" s="75">
        <f t="shared" si="1"/>
        <v>0</v>
      </c>
    </row>
    <row r="13" spans="1:13" ht="19.5" customHeight="1" x14ac:dyDescent="0.15">
      <c r="A13" s="169"/>
      <c r="B13" s="147" t="s">
        <v>19</v>
      </c>
      <c r="C13" s="148"/>
      <c r="D13" s="149"/>
      <c r="E13" s="71" t="s">
        <v>15</v>
      </c>
      <c r="F13" s="72">
        <v>37.700000000000003</v>
      </c>
      <c r="G13" s="73">
        <f>Ⅱ!G13</f>
        <v>0</v>
      </c>
      <c r="H13" s="74">
        <f>Ⅱ!H13</f>
        <v>0</v>
      </c>
      <c r="I13" s="150">
        <f t="shared" si="0"/>
        <v>0</v>
      </c>
      <c r="J13" s="151"/>
      <c r="K13" s="73">
        <f>Ⅲ!K13</f>
        <v>0</v>
      </c>
      <c r="L13" s="74">
        <f>Ⅲ!L13</f>
        <v>0</v>
      </c>
      <c r="M13" s="75">
        <f t="shared" si="1"/>
        <v>0</v>
      </c>
    </row>
    <row r="14" spans="1:13" ht="19.5" customHeight="1" x14ac:dyDescent="0.15">
      <c r="A14" s="169"/>
      <c r="B14" s="147" t="s">
        <v>20</v>
      </c>
      <c r="C14" s="148"/>
      <c r="D14" s="149"/>
      <c r="E14" s="71" t="s">
        <v>15</v>
      </c>
      <c r="F14" s="72">
        <v>39.1</v>
      </c>
      <c r="G14" s="73">
        <f>Ⅱ!G14</f>
        <v>0</v>
      </c>
      <c r="H14" s="74">
        <f>Ⅱ!H14</f>
        <v>0</v>
      </c>
      <c r="I14" s="150">
        <f t="shared" si="0"/>
        <v>0</v>
      </c>
      <c r="J14" s="151"/>
      <c r="K14" s="73">
        <f>Ⅲ!K14</f>
        <v>0</v>
      </c>
      <c r="L14" s="74">
        <f>Ⅲ!L14</f>
        <v>0</v>
      </c>
      <c r="M14" s="75">
        <f t="shared" si="1"/>
        <v>0</v>
      </c>
    </row>
    <row r="15" spans="1:13" ht="19.5" customHeight="1" x14ac:dyDescent="0.15">
      <c r="A15" s="169"/>
      <c r="B15" s="147" t="s">
        <v>21</v>
      </c>
      <c r="C15" s="148"/>
      <c r="D15" s="149"/>
      <c r="E15" s="71" t="s">
        <v>15</v>
      </c>
      <c r="F15" s="72">
        <v>41.9</v>
      </c>
      <c r="G15" s="73">
        <f>Ⅱ!G15</f>
        <v>20906</v>
      </c>
      <c r="H15" s="74">
        <f>Ⅱ!H15</f>
        <v>0</v>
      </c>
      <c r="I15" s="150">
        <f t="shared" si="0"/>
        <v>875961.4</v>
      </c>
      <c r="J15" s="151"/>
      <c r="K15" s="73">
        <f>Ⅲ!K15</f>
        <v>20906</v>
      </c>
      <c r="L15" s="74">
        <f>Ⅲ!L15</f>
        <v>0</v>
      </c>
      <c r="M15" s="75">
        <f>(K15-L15)*$F15</f>
        <v>875961.4</v>
      </c>
    </row>
    <row r="16" spans="1:13" ht="19.5" customHeight="1" x14ac:dyDescent="0.15">
      <c r="A16" s="169"/>
      <c r="B16" s="147" t="s">
        <v>22</v>
      </c>
      <c r="C16" s="148"/>
      <c r="D16" s="149"/>
      <c r="E16" s="71" t="s">
        <v>23</v>
      </c>
      <c r="F16" s="72">
        <v>40.9</v>
      </c>
      <c r="G16" s="73">
        <f>Ⅱ!G16</f>
        <v>0</v>
      </c>
      <c r="H16" s="74">
        <f>Ⅱ!H16</f>
        <v>0</v>
      </c>
      <c r="I16" s="150">
        <f t="shared" si="0"/>
        <v>0</v>
      </c>
      <c r="J16" s="151"/>
      <c r="K16" s="73">
        <f>Ⅲ!K16</f>
        <v>0</v>
      </c>
      <c r="L16" s="74">
        <f>Ⅲ!L16</f>
        <v>0</v>
      </c>
      <c r="M16" s="75">
        <f t="shared" si="1"/>
        <v>0</v>
      </c>
    </row>
    <row r="17" spans="1:13" ht="19.5" customHeight="1" x14ac:dyDescent="0.15">
      <c r="A17" s="169"/>
      <c r="B17" s="147" t="s">
        <v>24</v>
      </c>
      <c r="C17" s="148"/>
      <c r="D17" s="149"/>
      <c r="E17" s="71" t="s">
        <v>23</v>
      </c>
      <c r="F17" s="72">
        <v>29.9</v>
      </c>
      <c r="G17" s="73">
        <f>Ⅱ!G17</f>
        <v>0</v>
      </c>
      <c r="H17" s="74">
        <f>Ⅱ!H17</f>
        <v>0</v>
      </c>
      <c r="I17" s="150">
        <f t="shared" si="0"/>
        <v>0</v>
      </c>
      <c r="J17" s="151"/>
      <c r="K17" s="73">
        <f>Ⅲ!K17</f>
        <v>0</v>
      </c>
      <c r="L17" s="74">
        <f>Ⅲ!L17</f>
        <v>0</v>
      </c>
      <c r="M17" s="75">
        <f t="shared" si="1"/>
        <v>0</v>
      </c>
    </row>
    <row r="18" spans="1:13" ht="19.5" customHeight="1" x14ac:dyDescent="0.15">
      <c r="A18" s="169"/>
      <c r="B18" s="160" t="s">
        <v>25</v>
      </c>
      <c r="C18" s="147" t="s">
        <v>26</v>
      </c>
      <c r="D18" s="149"/>
      <c r="E18" s="76" t="s">
        <v>23</v>
      </c>
      <c r="F18" s="72">
        <v>50.8</v>
      </c>
      <c r="G18" s="73">
        <f>Ⅱ!G18</f>
        <v>0</v>
      </c>
      <c r="H18" s="74">
        <f>Ⅱ!H18</f>
        <v>0</v>
      </c>
      <c r="I18" s="150">
        <f t="shared" si="0"/>
        <v>0</v>
      </c>
      <c r="J18" s="151"/>
      <c r="K18" s="73">
        <f>Ⅲ!K18</f>
        <v>0</v>
      </c>
      <c r="L18" s="74">
        <f>Ⅲ!L18</f>
        <v>0</v>
      </c>
      <c r="M18" s="75">
        <f t="shared" si="1"/>
        <v>0</v>
      </c>
    </row>
    <row r="19" spans="1:13" ht="19.5" customHeight="1" x14ac:dyDescent="0.15">
      <c r="A19" s="169"/>
      <c r="B19" s="160"/>
      <c r="C19" s="147" t="s">
        <v>27</v>
      </c>
      <c r="D19" s="149"/>
      <c r="E19" s="76" t="s">
        <v>28</v>
      </c>
      <c r="F19" s="72">
        <v>44.9</v>
      </c>
      <c r="G19" s="73">
        <f>Ⅱ!G19</f>
        <v>0</v>
      </c>
      <c r="H19" s="74">
        <f>Ⅱ!H19</f>
        <v>0</v>
      </c>
      <c r="I19" s="150">
        <f t="shared" si="0"/>
        <v>0</v>
      </c>
      <c r="J19" s="151"/>
      <c r="K19" s="73">
        <f>Ⅲ!K19</f>
        <v>0</v>
      </c>
      <c r="L19" s="74">
        <f>Ⅲ!L19</f>
        <v>0</v>
      </c>
      <c r="M19" s="75">
        <f t="shared" si="1"/>
        <v>0</v>
      </c>
    </row>
    <row r="20" spans="1:13" ht="19.5" customHeight="1" x14ac:dyDescent="0.15">
      <c r="A20" s="169"/>
      <c r="B20" s="160" t="s">
        <v>29</v>
      </c>
      <c r="C20" s="147" t="s">
        <v>30</v>
      </c>
      <c r="D20" s="149"/>
      <c r="E20" s="76" t="s">
        <v>23</v>
      </c>
      <c r="F20" s="72">
        <v>54.6</v>
      </c>
      <c r="G20" s="73">
        <f>Ⅱ!G20</f>
        <v>1753</v>
      </c>
      <c r="H20" s="74">
        <f>Ⅱ!H20</f>
        <v>0</v>
      </c>
      <c r="I20" s="150">
        <f t="shared" si="0"/>
        <v>95713.8</v>
      </c>
      <c r="J20" s="151"/>
      <c r="K20" s="73">
        <f>Ⅲ!K20</f>
        <v>1753</v>
      </c>
      <c r="L20" s="74">
        <f>Ⅲ!L20</f>
        <v>0</v>
      </c>
      <c r="M20" s="75">
        <f t="shared" si="1"/>
        <v>95713.8</v>
      </c>
    </row>
    <row r="21" spans="1:13" ht="19.5" customHeight="1" x14ac:dyDescent="0.15">
      <c r="A21" s="169"/>
      <c r="B21" s="160"/>
      <c r="C21" s="147" t="s">
        <v>31</v>
      </c>
      <c r="D21" s="149"/>
      <c r="E21" s="76" t="s">
        <v>28</v>
      </c>
      <c r="F21" s="72">
        <v>43.5</v>
      </c>
      <c r="G21" s="73">
        <f>Ⅱ!G21</f>
        <v>0</v>
      </c>
      <c r="H21" s="74">
        <f>Ⅱ!H21</f>
        <v>0</v>
      </c>
      <c r="I21" s="150">
        <f t="shared" si="0"/>
        <v>0</v>
      </c>
      <c r="J21" s="151"/>
      <c r="K21" s="73">
        <f>Ⅲ!K21</f>
        <v>0</v>
      </c>
      <c r="L21" s="74">
        <f>Ⅲ!L21</f>
        <v>0</v>
      </c>
      <c r="M21" s="75">
        <f t="shared" si="1"/>
        <v>0</v>
      </c>
    </row>
    <row r="22" spans="1:13" ht="19.5" customHeight="1" x14ac:dyDescent="0.15">
      <c r="A22" s="169"/>
      <c r="B22" s="160" t="s">
        <v>32</v>
      </c>
      <c r="C22" s="147" t="s">
        <v>33</v>
      </c>
      <c r="D22" s="149"/>
      <c r="E22" s="76" t="s">
        <v>23</v>
      </c>
      <c r="F22" s="72">
        <v>29</v>
      </c>
      <c r="G22" s="73">
        <f>Ⅱ!G22</f>
        <v>0</v>
      </c>
      <c r="H22" s="74">
        <f>Ⅱ!H22</f>
        <v>0</v>
      </c>
      <c r="I22" s="150">
        <f t="shared" si="0"/>
        <v>0</v>
      </c>
      <c r="J22" s="151"/>
      <c r="K22" s="73">
        <f>Ⅲ!K22</f>
        <v>0</v>
      </c>
      <c r="L22" s="74">
        <f>Ⅲ!L22</f>
        <v>0</v>
      </c>
      <c r="M22" s="75">
        <f t="shared" si="1"/>
        <v>0</v>
      </c>
    </row>
    <row r="23" spans="1:13" ht="19.5" customHeight="1" x14ac:dyDescent="0.15">
      <c r="A23" s="169"/>
      <c r="B23" s="160"/>
      <c r="C23" s="147" t="s">
        <v>34</v>
      </c>
      <c r="D23" s="149"/>
      <c r="E23" s="76" t="s">
        <v>23</v>
      </c>
      <c r="F23" s="72">
        <v>25.7</v>
      </c>
      <c r="G23" s="73">
        <f>Ⅱ!G23</f>
        <v>0</v>
      </c>
      <c r="H23" s="74">
        <f>Ⅱ!H23</f>
        <v>0</v>
      </c>
      <c r="I23" s="150">
        <f t="shared" si="0"/>
        <v>0</v>
      </c>
      <c r="J23" s="151"/>
      <c r="K23" s="73">
        <f>Ⅲ!K23</f>
        <v>0</v>
      </c>
      <c r="L23" s="74">
        <f>Ⅲ!L23</f>
        <v>0</v>
      </c>
      <c r="M23" s="75">
        <f t="shared" si="1"/>
        <v>0</v>
      </c>
    </row>
    <row r="24" spans="1:13" ht="19.5" customHeight="1" x14ac:dyDescent="0.15">
      <c r="A24" s="169"/>
      <c r="B24" s="160"/>
      <c r="C24" s="147" t="s">
        <v>35</v>
      </c>
      <c r="D24" s="149"/>
      <c r="E24" s="76" t="s">
        <v>23</v>
      </c>
      <c r="F24" s="72">
        <v>26.9</v>
      </c>
      <c r="G24" s="73">
        <f>Ⅱ!G24</f>
        <v>0</v>
      </c>
      <c r="H24" s="74">
        <f>Ⅱ!H24</f>
        <v>0</v>
      </c>
      <c r="I24" s="150">
        <f t="shared" si="0"/>
        <v>0</v>
      </c>
      <c r="J24" s="151"/>
      <c r="K24" s="73">
        <f>Ⅲ!K24</f>
        <v>0</v>
      </c>
      <c r="L24" s="74">
        <f>Ⅲ!L24</f>
        <v>0</v>
      </c>
      <c r="M24" s="75">
        <f t="shared" si="1"/>
        <v>0</v>
      </c>
    </row>
    <row r="25" spans="1:13" ht="19.5" customHeight="1" x14ac:dyDescent="0.15">
      <c r="A25" s="169"/>
      <c r="B25" s="147" t="s">
        <v>36</v>
      </c>
      <c r="C25" s="148"/>
      <c r="D25" s="149"/>
      <c r="E25" s="77" t="s">
        <v>23</v>
      </c>
      <c r="F25" s="72">
        <v>29.4</v>
      </c>
      <c r="G25" s="73">
        <f>Ⅱ!G25</f>
        <v>0</v>
      </c>
      <c r="H25" s="74">
        <f>Ⅱ!H25</f>
        <v>0</v>
      </c>
      <c r="I25" s="150">
        <f t="shared" si="0"/>
        <v>0</v>
      </c>
      <c r="J25" s="151"/>
      <c r="K25" s="73">
        <f>Ⅲ!K25</f>
        <v>0</v>
      </c>
      <c r="L25" s="74">
        <f>Ⅲ!L25</f>
        <v>0</v>
      </c>
      <c r="M25" s="75">
        <f t="shared" si="1"/>
        <v>0</v>
      </c>
    </row>
    <row r="26" spans="1:13" ht="19.5" customHeight="1" x14ac:dyDescent="0.15">
      <c r="A26" s="169"/>
      <c r="B26" s="147" t="s">
        <v>37</v>
      </c>
      <c r="C26" s="148"/>
      <c r="D26" s="149"/>
      <c r="E26" s="71" t="s">
        <v>23</v>
      </c>
      <c r="F26" s="72">
        <v>37.299999999999997</v>
      </c>
      <c r="G26" s="73">
        <f>Ⅱ!G26</f>
        <v>0</v>
      </c>
      <c r="H26" s="74">
        <f>Ⅱ!H26</f>
        <v>0</v>
      </c>
      <c r="I26" s="150">
        <f t="shared" si="0"/>
        <v>0</v>
      </c>
      <c r="J26" s="151"/>
      <c r="K26" s="73">
        <f>Ⅲ!K26</f>
        <v>0</v>
      </c>
      <c r="L26" s="74">
        <f>Ⅲ!L26</f>
        <v>0</v>
      </c>
      <c r="M26" s="75">
        <f t="shared" si="1"/>
        <v>0</v>
      </c>
    </row>
    <row r="27" spans="1:13" ht="19.5" customHeight="1" x14ac:dyDescent="0.15">
      <c r="A27" s="169"/>
      <c r="B27" s="147" t="s">
        <v>38</v>
      </c>
      <c r="C27" s="148"/>
      <c r="D27" s="149"/>
      <c r="E27" s="71" t="s">
        <v>28</v>
      </c>
      <c r="F27" s="72">
        <v>21.1</v>
      </c>
      <c r="G27" s="73">
        <f>Ⅱ!G27</f>
        <v>0</v>
      </c>
      <c r="H27" s="74">
        <f>Ⅱ!H27</f>
        <v>0</v>
      </c>
      <c r="I27" s="150">
        <f t="shared" si="0"/>
        <v>0</v>
      </c>
      <c r="J27" s="151"/>
      <c r="K27" s="73">
        <f>Ⅲ!K27</f>
        <v>0</v>
      </c>
      <c r="L27" s="74">
        <f>Ⅲ!L27</f>
        <v>0</v>
      </c>
      <c r="M27" s="75">
        <f t="shared" si="1"/>
        <v>0</v>
      </c>
    </row>
    <row r="28" spans="1:13" ht="19.5" customHeight="1" x14ac:dyDescent="0.15">
      <c r="A28" s="169"/>
      <c r="B28" s="147" t="s">
        <v>39</v>
      </c>
      <c r="C28" s="148"/>
      <c r="D28" s="149"/>
      <c r="E28" s="71" t="s">
        <v>28</v>
      </c>
      <c r="F28" s="72">
        <v>3.41</v>
      </c>
      <c r="G28" s="73">
        <f>Ⅱ!G28</f>
        <v>0</v>
      </c>
      <c r="H28" s="74">
        <f>Ⅱ!H28</f>
        <v>0</v>
      </c>
      <c r="I28" s="150">
        <f t="shared" si="0"/>
        <v>0</v>
      </c>
      <c r="J28" s="151"/>
      <c r="K28" s="73">
        <f>Ⅲ!K28</f>
        <v>0</v>
      </c>
      <c r="L28" s="74">
        <f>Ⅲ!L28</f>
        <v>0</v>
      </c>
      <c r="M28" s="75">
        <f t="shared" si="1"/>
        <v>0</v>
      </c>
    </row>
    <row r="29" spans="1:13" ht="19.5" customHeight="1" x14ac:dyDescent="0.15">
      <c r="A29" s="169"/>
      <c r="B29" s="147" t="s">
        <v>40</v>
      </c>
      <c r="C29" s="148"/>
      <c r="D29" s="149"/>
      <c r="E29" s="71" t="s">
        <v>28</v>
      </c>
      <c r="F29" s="72">
        <v>8.41</v>
      </c>
      <c r="G29" s="73">
        <f>Ⅱ!G29</f>
        <v>0</v>
      </c>
      <c r="H29" s="74">
        <f>Ⅱ!H29</f>
        <v>0</v>
      </c>
      <c r="I29" s="150">
        <f t="shared" si="0"/>
        <v>0</v>
      </c>
      <c r="J29" s="151"/>
      <c r="K29" s="73">
        <f>Ⅲ!K29</f>
        <v>0</v>
      </c>
      <c r="L29" s="74">
        <f>Ⅲ!L29</f>
        <v>0</v>
      </c>
      <c r="M29" s="75">
        <f t="shared" si="1"/>
        <v>0</v>
      </c>
    </row>
    <row r="30" spans="1:13" ht="19.5" customHeight="1" x14ac:dyDescent="0.15">
      <c r="A30" s="169"/>
      <c r="B30" s="155" t="s">
        <v>41</v>
      </c>
      <c r="C30" s="147" t="s">
        <v>42</v>
      </c>
      <c r="D30" s="149"/>
      <c r="E30" s="71" t="s">
        <v>28</v>
      </c>
      <c r="F30" s="78"/>
      <c r="G30" s="73">
        <f>Ⅱ!G30</f>
        <v>0</v>
      </c>
      <c r="H30" s="74">
        <f>Ⅱ!H30</f>
        <v>0</v>
      </c>
      <c r="I30" s="150">
        <f t="shared" si="0"/>
        <v>0</v>
      </c>
      <c r="J30" s="151"/>
      <c r="K30" s="73">
        <f>Ⅲ!K30</f>
        <v>0</v>
      </c>
      <c r="L30" s="74">
        <f>Ⅲ!L30</f>
        <v>0</v>
      </c>
      <c r="M30" s="75">
        <f t="shared" si="1"/>
        <v>0</v>
      </c>
    </row>
    <row r="31" spans="1:13" ht="19.5" customHeight="1" x14ac:dyDescent="0.15">
      <c r="A31" s="169"/>
      <c r="B31" s="156"/>
      <c r="C31" s="147"/>
      <c r="D31" s="149"/>
      <c r="E31" s="71"/>
      <c r="F31" s="78"/>
      <c r="G31" s="73">
        <f>Ⅱ!G31</f>
        <v>0</v>
      </c>
      <c r="H31" s="74">
        <f>Ⅱ!H31</f>
        <v>0</v>
      </c>
      <c r="I31" s="150">
        <f t="shared" si="0"/>
        <v>0</v>
      </c>
      <c r="J31" s="151"/>
      <c r="K31" s="73">
        <f>Ⅲ!K31</f>
        <v>0</v>
      </c>
      <c r="L31" s="74">
        <f>Ⅲ!L31</f>
        <v>0</v>
      </c>
      <c r="M31" s="75">
        <f t="shared" si="1"/>
        <v>0</v>
      </c>
    </row>
    <row r="32" spans="1:13" ht="19.5" customHeight="1" x14ac:dyDescent="0.15">
      <c r="A32" s="169"/>
      <c r="B32" s="157"/>
      <c r="C32" s="147"/>
      <c r="D32" s="149"/>
      <c r="E32" s="71"/>
      <c r="F32" s="78"/>
      <c r="G32" s="73">
        <f>Ⅱ!G32</f>
        <v>0</v>
      </c>
      <c r="H32" s="74">
        <f>Ⅱ!H32</f>
        <v>0</v>
      </c>
      <c r="I32" s="150">
        <f t="shared" si="0"/>
        <v>0</v>
      </c>
      <c r="J32" s="151"/>
      <c r="K32" s="73">
        <f>Ⅲ!K32</f>
        <v>0</v>
      </c>
      <c r="L32" s="74">
        <f>Ⅲ!L32</f>
        <v>0</v>
      </c>
      <c r="M32" s="75">
        <f t="shared" si="1"/>
        <v>0</v>
      </c>
    </row>
    <row r="33" spans="1:15" ht="19.5" customHeight="1" x14ac:dyDescent="0.15">
      <c r="A33" s="169"/>
      <c r="B33" s="147" t="s">
        <v>43</v>
      </c>
      <c r="C33" s="148"/>
      <c r="D33" s="149"/>
      <c r="E33" s="71" t="s">
        <v>44</v>
      </c>
      <c r="F33" s="72">
        <v>1.02</v>
      </c>
      <c r="G33" s="73">
        <f>Ⅱ!G33</f>
        <v>0</v>
      </c>
      <c r="H33" s="74">
        <f>Ⅱ!H33</f>
        <v>0</v>
      </c>
      <c r="I33" s="150">
        <f t="shared" si="0"/>
        <v>0</v>
      </c>
      <c r="J33" s="151"/>
      <c r="K33" s="73">
        <f>Ⅲ!K33</f>
        <v>0</v>
      </c>
      <c r="L33" s="74">
        <f>Ⅲ!L33</f>
        <v>0</v>
      </c>
      <c r="M33" s="75">
        <f t="shared" si="1"/>
        <v>0</v>
      </c>
    </row>
    <row r="34" spans="1:15" ht="19.5" customHeight="1" x14ac:dyDescent="0.15">
      <c r="A34" s="169"/>
      <c r="B34" s="147" t="s">
        <v>45</v>
      </c>
      <c r="C34" s="148"/>
      <c r="D34" s="149"/>
      <c r="E34" s="71" t="s">
        <v>44</v>
      </c>
      <c r="F34" s="72">
        <v>1.36</v>
      </c>
      <c r="G34" s="73">
        <f>Ⅱ!G34</f>
        <v>0</v>
      </c>
      <c r="H34" s="74">
        <f>Ⅱ!H34</f>
        <v>0</v>
      </c>
      <c r="I34" s="150">
        <f t="shared" si="0"/>
        <v>0</v>
      </c>
      <c r="J34" s="151"/>
      <c r="K34" s="73">
        <f>Ⅲ!K34</f>
        <v>0</v>
      </c>
      <c r="L34" s="74">
        <f>Ⅲ!L34</f>
        <v>0</v>
      </c>
      <c r="M34" s="75">
        <f t="shared" si="1"/>
        <v>0</v>
      </c>
    </row>
    <row r="35" spans="1:15" ht="19.5" customHeight="1" x14ac:dyDescent="0.15">
      <c r="A35" s="169"/>
      <c r="B35" s="147" t="s">
        <v>46</v>
      </c>
      <c r="C35" s="148"/>
      <c r="D35" s="149"/>
      <c r="E35" s="71" t="s">
        <v>44</v>
      </c>
      <c r="F35" s="72">
        <v>1.36</v>
      </c>
      <c r="G35" s="73">
        <f>Ⅱ!G35</f>
        <v>0</v>
      </c>
      <c r="H35" s="74">
        <f>Ⅱ!H35</f>
        <v>0</v>
      </c>
      <c r="I35" s="150">
        <f t="shared" si="0"/>
        <v>0</v>
      </c>
      <c r="J35" s="151"/>
      <c r="K35" s="73">
        <f>Ⅲ!K35</f>
        <v>0</v>
      </c>
      <c r="L35" s="74">
        <f>Ⅲ!L35</f>
        <v>0</v>
      </c>
      <c r="M35" s="75">
        <f t="shared" si="1"/>
        <v>0</v>
      </c>
    </row>
    <row r="36" spans="1:15" ht="19.5" customHeight="1" x14ac:dyDescent="0.15">
      <c r="A36" s="170"/>
      <c r="B36" s="147" t="s">
        <v>47</v>
      </c>
      <c r="C36" s="148"/>
      <c r="D36" s="149"/>
      <c r="E36" s="71" t="s">
        <v>44</v>
      </c>
      <c r="F36" s="72">
        <v>1.36</v>
      </c>
      <c r="G36" s="73">
        <f>Ⅱ!G36</f>
        <v>0</v>
      </c>
      <c r="H36" s="74">
        <f>Ⅱ!H36</f>
        <v>0</v>
      </c>
      <c r="I36" s="150">
        <f t="shared" si="0"/>
        <v>0</v>
      </c>
      <c r="J36" s="151"/>
      <c r="K36" s="73">
        <f>Ⅲ!K36</f>
        <v>0</v>
      </c>
      <c r="L36" s="74">
        <f>Ⅲ!L36</f>
        <v>0</v>
      </c>
      <c r="M36" s="75">
        <f t="shared" si="1"/>
        <v>0</v>
      </c>
    </row>
    <row r="37" spans="1:15" ht="19.5" customHeight="1" x14ac:dyDescent="0.15">
      <c r="A37" s="152" t="s">
        <v>48</v>
      </c>
      <c r="B37" s="155" t="s">
        <v>49</v>
      </c>
      <c r="C37" s="58" t="s">
        <v>50</v>
      </c>
      <c r="D37" s="59"/>
      <c r="E37" s="71" t="s">
        <v>51</v>
      </c>
      <c r="F37" s="72">
        <v>9.9700000000000006</v>
      </c>
      <c r="G37" s="73">
        <f>Ⅱ!G37</f>
        <v>21530</v>
      </c>
      <c r="H37" s="74">
        <f>Ⅱ!H37</f>
        <v>2000</v>
      </c>
      <c r="I37" s="150">
        <f t="shared" si="0"/>
        <v>194714.1</v>
      </c>
      <c r="J37" s="151"/>
      <c r="K37" s="73">
        <f>Ⅲ!K37</f>
        <v>13850</v>
      </c>
      <c r="L37" s="74">
        <f>Ⅲ!L37</f>
        <v>2000</v>
      </c>
      <c r="M37" s="75">
        <f t="shared" si="1"/>
        <v>118144.50000000001</v>
      </c>
    </row>
    <row r="38" spans="1:15" ht="19.5" customHeight="1" x14ac:dyDescent="0.15">
      <c r="A38" s="153"/>
      <c r="B38" s="156"/>
      <c r="C38" s="60"/>
      <c r="D38" s="61" t="s">
        <v>99</v>
      </c>
      <c r="E38" s="71" t="s">
        <v>51</v>
      </c>
      <c r="F38" s="72">
        <v>9.9700000000000006</v>
      </c>
      <c r="G38" s="73">
        <f>Ⅱ!G38</f>
        <v>14952</v>
      </c>
      <c r="H38" s="124">
        <f>Ⅱ!H38</f>
        <v>700</v>
      </c>
      <c r="I38" s="214"/>
      <c r="J38" s="215"/>
      <c r="K38" s="73">
        <f>Ⅲ!K38</f>
        <v>9450</v>
      </c>
      <c r="L38" s="124">
        <f>Ⅲ!L38</f>
        <v>700</v>
      </c>
      <c r="M38" s="79"/>
    </row>
    <row r="39" spans="1:15" ht="19.5" customHeight="1" x14ac:dyDescent="0.15">
      <c r="A39" s="153"/>
      <c r="B39" s="156"/>
      <c r="C39" s="62"/>
      <c r="D39" s="61" t="s">
        <v>92</v>
      </c>
      <c r="E39" s="71" t="s">
        <v>51</v>
      </c>
      <c r="F39" s="72">
        <v>9.9700000000000006</v>
      </c>
      <c r="G39" s="73">
        <f>Ⅱ!G39</f>
        <v>6578</v>
      </c>
      <c r="H39" s="124">
        <f>Ⅱ!H39</f>
        <v>1300</v>
      </c>
      <c r="I39" s="214"/>
      <c r="J39" s="215"/>
      <c r="K39" s="73">
        <f>Ⅲ!K39</f>
        <v>4400</v>
      </c>
      <c r="L39" s="124">
        <f>Ⅲ!L39</f>
        <v>1300</v>
      </c>
      <c r="M39" s="79"/>
    </row>
    <row r="40" spans="1:15" ht="19.5" customHeight="1" x14ac:dyDescent="0.15">
      <c r="A40" s="153"/>
      <c r="B40" s="157"/>
      <c r="C40" s="147" t="s">
        <v>52</v>
      </c>
      <c r="D40" s="149"/>
      <c r="E40" s="71" t="s">
        <v>51</v>
      </c>
      <c r="F40" s="72">
        <v>9.2799999999999994</v>
      </c>
      <c r="G40" s="73">
        <f>Ⅱ!G40</f>
        <v>4500</v>
      </c>
      <c r="H40" s="74">
        <f>Ⅱ!H40</f>
        <v>0</v>
      </c>
      <c r="I40" s="150">
        <f t="shared" si="0"/>
        <v>41760</v>
      </c>
      <c r="J40" s="151"/>
      <c r="K40" s="73">
        <f>Ⅲ!K40</f>
        <v>8500</v>
      </c>
      <c r="L40" s="74">
        <f>Ⅲ!L40</f>
        <v>0</v>
      </c>
      <c r="M40" s="75">
        <f t="shared" si="1"/>
        <v>78880</v>
      </c>
    </row>
    <row r="41" spans="1:15" ht="19.5" customHeight="1" x14ac:dyDescent="0.15">
      <c r="A41" s="153"/>
      <c r="B41" s="155" t="s">
        <v>53</v>
      </c>
      <c r="C41" s="147" t="s">
        <v>54</v>
      </c>
      <c r="D41" s="149"/>
      <c r="E41" s="71" t="s">
        <v>51</v>
      </c>
      <c r="F41" s="72">
        <v>9.76</v>
      </c>
      <c r="G41" s="73">
        <f>Ⅱ!G41</f>
        <v>0</v>
      </c>
      <c r="H41" s="74">
        <f>Ⅱ!H41</f>
        <v>0</v>
      </c>
      <c r="I41" s="150">
        <f t="shared" si="0"/>
        <v>0</v>
      </c>
      <c r="J41" s="151"/>
      <c r="K41" s="73">
        <f>Ⅲ!K41</f>
        <v>0</v>
      </c>
      <c r="L41" s="74">
        <f>Ⅲ!L41</f>
        <v>0</v>
      </c>
      <c r="M41" s="75">
        <f t="shared" si="1"/>
        <v>0</v>
      </c>
    </row>
    <row r="42" spans="1:15" ht="20.100000000000001" customHeight="1" x14ac:dyDescent="0.15">
      <c r="A42" s="153"/>
      <c r="B42" s="157"/>
      <c r="C42" s="147" t="s">
        <v>75</v>
      </c>
      <c r="D42" s="149"/>
      <c r="E42" s="71" t="s">
        <v>51</v>
      </c>
      <c r="F42" s="80">
        <v>9.76</v>
      </c>
      <c r="G42" s="73">
        <f>Ⅱ!G42</f>
        <v>0</v>
      </c>
      <c r="H42" s="74">
        <f>Ⅱ!H42</f>
        <v>0</v>
      </c>
      <c r="I42" s="150">
        <f>(-H42)*$F42</f>
        <v>0</v>
      </c>
      <c r="J42" s="151"/>
      <c r="K42" s="73">
        <f>Ⅲ!K42</f>
        <v>0</v>
      </c>
      <c r="L42" s="74">
        <f>Ⅲ!L42</f>
        <v>0</v>
      </c>
      <c r="M42" s="75">
        <f>(-L42)*$F42</f>
        <v>0</v>
      </c>
    </row>
    <row r="43" spans="1:15" ht="24" customHeight="1" thickBot="1" x14ac:dyDescent="0.2">
      <c r="A43" s="154"/>
      <c r="B43" s="158" t="s">
        <v>55</v>
      </c>
      <c r="C43" s="158"/>
      <c r="D43" s="159"/>
      <c r="E43" s="71" t="s">
        <v>51</v>
      </c>
      <c r="F43" s="71" t="s">
        <v>56</v>
      </c>
      <c r="G43" s="81">
        <f>Ⅱ!G43</f>
        <v>26030</v>
      </c>
      <c r="H43" s="82">
        <f>Ⅱ!H43</f>
        <v>2000</v>
      </c>
      <c r="I43" s="218" t="s">
        <v>56</v>
      </c>
      <c r="J43" s="219"/>
      <c r="K43" s="81">
        <f>Ⅲ!K43</f>
        <v>22350</v>
      </c>
      <c r="L43" s="82">
        <f>Ⅲ!L43</f>
        <v>2000</v>
      </c>
      <c r="M43" s="125" t="s">
        <v>56</v>
      </c>
    </row>
    <row r="44" spans="1:15" ht="22.5" customHeight="1" thickTop="1" x14ac:dyDescent="0.15">
      <c r="A44" s="135" t="s">
        <v>70</v>
      </c>
      <c r="B44" s="136"/>
      <c r="C44" s="136"/>
      <c r="D44" s="137"/>
      <c r="E44" s="83" t="s">
        <v>57</v>
      </c>
      <c r="F44" s="84"/>
      <c r="G44" s="114"/>
      <c r="H44" s="115"/>
      <c r="I44" s="193">
        <f>SUM(I8:J42)</f>
        <v>1208149.3</v>
      </c>
      <c r="J44" s="194"/>
      <c r="K44" s="114"/>
      <c r="L44" s="115"/>
      <c r="M44" s="129">
        <f>SUM(M8:M42)</f>
        <v>1168699.7000000002</v>
      </c>
    </row>
    <row r="45" spans="1:15" ht="24" customHeight="1" x14ac:dyDescent="0.15">
      <c r="A45" s="140" t="s">
        <v>71</v>
      </c>
      <c r="B45" s="141"/>
      <c r="C45" s="141"/>
      <c r="D45" s="142"/>
      <c r="E45" s="85" t="s">
        <v>58</v>
      </c>
      <c r="F45" s="86"/>
      <c r="G45" s="116" t="s">
        <v>59</v>
      </c>
      <c r="H45" s="117"/>
      <c r="I45" s="198">
        <f>ROUND(I44*0.0258,1)</f>
        <v>31170.3</v>
      </c>
      <c r="J45" s="199"/>
      <c r="K45" s="116" t="s">
        <v>60</v>
      </c>
      <c r="L45" s="117"/>
      <c r="M45" s="87">
        <f>ROUND(M44*0.0258,1)</f>
        <v>30152.5</v>
      </c>
    </row>
    <row r="46" spans="1:15" s="8" customFormat="1" ht="23.25" hidden="1" customHeight="1" x14ac:dyDescent="0.15">
      <c r="A46" s="140" t="s">
        <v>72</v>
      </c>
      <c r="B46" s="141"/>
      <c r="C46" s="142"/>
      <c r="D46" s="88"/>
      <c r="E46" s="89" t="str">
        <f>"kl/"&amp;E7</f>
        <v>kl/トン</v>
      </c>
      <c r="F46" s="90"/>
      <c r="G46" s="118"/>
      <c r="H46" s="119"/>
      <c r="I46" s="203">
        <f>I45/H7</f>
        <v>10.3901</v>
      </c>
      <c r="J46" s="204"/>
      <c r="K46" s="118"/>
      <c r="L46" s="119"/>
      <c r="M46" s="91">
        <f>M45/L7</f>
        <v>10.050833333333333</v>
      </c>
      <c r="N46" s="12"/>
      <c r="O46" s="12"/>
    </row>
    <row r="47" spans="1:15" s="8" customFormat="1" ht="23.25" customHeight="1" thickBot="1" x14ac:dyDescent="0.2">
      <c r="A47" s="130" t="s">
        <v>72</v>
      </c>
      <c r="B47" s="131"/>
      <c r="C47" s="131"/>
      <c r="D47" s="132"/>
      <c r="E47" s="92" t="str">
        <f>"kl/"&amp;E7</f>
        <v>kl/トン</v>
      </c>
      <c r="F47" s="93"/>
      <c r="G47" s="120"/>
      <c r="H47" s="126"/>
      <c r="I47" s="133">
        <f>IF(I46&gt;1,ROUND(I46,2),--TEXT(I46,"0.0e+000"))</f>
        <v>10.39</v>
      </c>
      <c r="J47" s="134"/>
      <c r="K47" s="120"/>
      <c r="L47" s="121"/>
      <c r="M47" s="94">
        <f>IF(M46&gt;1,ROUND(M46,2),--TEXT(M46,"0.0e+000"))</f>
        <v>10.050000000000001</v>
      </c>
      <c r="N47" s="12"/>
      <c r="O47" s="12"/>
    </row>
    <row r="48" spans="1:15" ht="19.5" customHeight="1" x14ac:dyDescent="0.15">
      <c r="A48" s="9"/>
      <c r="B48" s="38" t="s">
        <v>84</v>
      </c>
      <c r="C48" s="10" t="s">
        <v>80</v>
      </c>
      <c r="D48" s="10"/>
      <c r="E48" s="11"/>
      <c r="F48" s="11"/>
      <c r="G48" s="11"/>
      <c r="H48" s="11"/>
      <c r="I48" s="11"/>
      <c r="J48" s="11"/>
      <c r="K48" s="12"/>
      <c r="L48" s="12"/>
      <c r="M48" s="12"/>
    </row>
    <row r="49" spans="1:15" ht="14.25" customHeight="1" x14ac:dyDescent="0.15">
      <c r="A49" s="13"/>
      <c r="B49" s="14" t="s">
        <v>77</v>
      </c>
      <c r="C49" s="14" t="s">
        <v>81</v>
      </c>
      <c r="D49" s="14"/>
      <c r="E49" s="13"/>
      <c r="F49" s="13"/>
      <c r="G49" s="13"/>
      <c r="H49" s="13"/>
      <c r="I49" s="13"/>
      <c r="J49" s="13"/>
      <c r="K49" s="13"/>
      <c r="L49" s="13"/>
      <c r="M49" s="13"/>
    </row>
    <row r="50" spans="1:15" ht="14.25" customHeight="1" x14ac:dyDescent="0.15">
      <c r="A50" s="15"/>
      <c r="B50" s="15" t="s">
        <v>77</v>
      </c>
      <c r="C50" s="15" t="s">
        <v>82</v>
      </c>
      <c r="D50" s="15"/>
      <c r="E50" s="15"/>
      <c r="F50" s="15"/>
      <c r="G50" s="15"/>
      <c r="H50" s="15"/>
      <c r="I50" s="15"/>
      <c r="J50" s="15"/>
      <c r="K50" s="15"/>
      <c r="L50" s="15"/>
      <c r="M50" s="15"/>
    </row>
    <row r="51" spans="1:15" ht="14.25" customHeight="1" x14ac:dyDescent="0.15">
      <c r="A51" s="15"/>
      <c r="B51" s="15" t="s">
        <v>77</v>
      </c>
      <c r="C51" s="15" t="s">
        <v>83</v>
      </c>
      <c r="D51" s="15"/>
      <c r="E51" s="15"/>
      <c r="F51" s="15"/>
      <c r="G51" s="15"/>
      <c r="H51" s="15"/>
      <c r="I51" s="15"/>
      <c r="J51" s="15"/>
      <c r="K51" s="15"/>
      <c r="L51" s="15"/>
      <c r="M51" s="15"/>
    </row>
    <row r="52" spans="1:15" ht="14.25" customHeight="1" x14ac:dyDescent="0.15">
      <c r="A52" s="15"/>
      <c r="B52" s="37" t="s">
        <v>77</v>
      </c>
      <c r="C52" s="15" t="s">
        <v>78</v>
      </c>
      <c r="D52" s="15"/>
      <c r="E52" s="15"/>
      <c r="F52" s="15"/>
      <c r="G52" s="15"/>
      <c r="H52" s="15"/>
      <c r="I52" s="15"/>
      <c r="J52" s="15"/>
      <c r="K52" s="15"/>
      <c r="L52" s="15"/>
      <c r="M52" s="15"/>
    </row>
    <row r="53" spans="1:15" ht="12" customHeight="1" x14ac:dyDescent="0.15">
      <c r="A53" s="15"/>
      <c r="B53" s="37" t="s">
        <v>77</v>
      </c>
      <c r="C53" s="15" t="s">
        <v>79</v>
      </c>
      <c r="D53" s="15"/>
      <c r="E53" s="15"/>
      <c r="F53" s="15"/>
      <c r="G53" s="15"/>
      <c r="H53" s="15"/>
      <c r="I53" s="15"/>
      <c r="J53" s="15"/>
      <c r="K53" s="15"/>
      <c r="L53" s="15"/>
      <c r="M53" s="15"/>
    </row>
    <row r="54" spans="1:15" ht="13.5" customHeight="1" thickBot="1" x14ac:dyDescent="0.2">
      <c r="A54" s="15"/>
      <c r="B54" s="15"/>
      <c r="C54" s="15"/>
      <c r="D54" s="15"/>
      <c r="E54" s="15"/>
      <c r="F54" s="15"/>
      <c r="G54" s="15"/>
      <c r="H54" s="15"/>
      <c r="I54" s="15"/>
      <c r="J54" s="15"/>
      <c r="K54" s="15"/>
      <c r="L54" s="15"/>
      <c r="M54" s="15"/>
    </row>
    <row r="55" spans="1:15" s="30" customFormat="1" ht="21" customHeight="1" x14ac:dyDescent="0.15">
      <c r="A55" s="23"/>
      <c r="B55" s="24" t="s">
        <v>61</v>
      </c>
      <c r="C55" s="24"/>
      <c r="D55" s="24"/>
      <c r="E55" s="24"/>
      <c r="F55" s="25" t="s">
        <v>62</v>
      </c>
      <c r="G55" s="39">
        <f>ROUND((I45-M45)/I45*100,1)</f>
        <v>3.3</v>
      </c>
      <c r="H55" s="26" t="s">
        <v>63</v>
      </c>
      <c r="I55" s="24" t="s">
        <v>73</v>
      </c>
      <c r="J55" s="24"/>
      <c r="K55" s="27"/>
      <c r="L55" s="28"/>
      <c r="M55" s="29"/>
      <c r="N55" s="28"/>
      <c r="O55" s="28"/>
    </row>
    <row r="56" spans="1:15" s="30" customFormat="1" ht="21" customHeight="1" thickBot="1" x14ac:dyDescent="0.2">
      <c r="A56" s="23"/>
      <c r="B56" s="23"/>
      <c r="C56" s="23"/>
      <c r="D56" s="23"/>
      <c r="E56" s="23"/>
      <c r="F56" s="31" t="s">
        <v>64</v>
      </c>
      <c r="G56" s="40">
        <f>ROUND(I45-M45,1)</f>
        <v>1017.8</v>
      </c>
      <c r="H56" s="32" t="s">
        <v>58</v>
      </c>
      <c r="I56" s="24" t="s">
        <v>74</v>
      </c>
      <c r="J56" s="24"/>
      <c r="K56" s="33"/>
      <c r="L56" s="28"/>
      <c r="M56" s="28"/>
      <c r="N56" s="28"/>
      <c r="O56" s="28"/>
    </row>
    <row r="57" spans="1:15" ht="14.25" thickBot="1" x14ac:dyDescent="0.2">
      <c r="A57" s="16"/>
      <c r="B57" s="16"/>
      <c r="C57" s="16"/>
      <c r="D57" s="16"/>
      <c r="E57" s="16"/>
      <c r="F57" s="17"/>
      <c r="G57" s="18"/>
      <c r="H57" s="19"/>
      <c r="I57" s="16"/>
      <c r="J57" s="16"/>
      <c r="K57" s="16"/>
      <c r="L57" s="16"/>
      <c r="M57" s="16"/>
    </row>
    <row r="58" spans="1:15" s="30" customFormat="1" ht="18" customHeight="1" x14ac:dyDescent="0.15">
      <c r="A58" s="28"/>
      <c r="B58" s="28" t="s">
        <v>96</v>
      </c>
      <c r="C58" s="28"/>
      <c r="D58" s="28"/>
      <c r="E58" s="28"/>
      <c r="F58" s="25" t="s">
        <v>68</v>
      </c>
      <c r="G58" s="52">
        <f>ROUND(G59/(G43-H43)*100,1)</f>
        <v>15.3</v>
      </c>
      <c r="H58" s="26" t="s">
        <v>69</v>
      </c>
      <c r="I58" s="34" t="s">
        <v>76</v>
      </c>
      <c r="J58" s="28"/>
      <c r="K58" s="28"/>
      <c r="L58" s="28"/>
      <c r="M58" s="28"/>
      <c r="N58" s="28"/>
      <c r="O58" s="28"/>
    </row>
    <row r="59" spans="1:15" s="30" customFormat="1" ht="18" customHeight="1" thickBot="1" x14ac:dyDescent="0.2">
      <c r="A59" s="28"/>
      <c r="B59" s="24"/>
      <c r="C59" s="28"/>
      <c r="D59" s="28"/>
      <c r="E59" s="28"/>
      <c r="F59" s="31" t="s">
        <v>66</v>
      </c>
      <c r="G59" s="53">
        <f>ROUND((G43-H43)-(K43-L43),1)</f>
        <v>3680</v>
      </c>
      <c r="H59" s="32" t="s">
        <v>67</v>
      </c>
      <c r="I59" s="34" t="s">
        <v>85</v>
      </c>
      <c r="J59" s="28"/>
      <c r="K59" s="28"/>
      <c r="L59" s="28"/>
      <c r="M59" s="28"/>
      <c r="N59" s="28"/>
      <c r="O59" s="28"/>
    </row>
    <row r="60" spans="1:15" ht="13.5" customHeight="1" thickBot="1" x14ac:dyDescent="0.2">
      <c r="A60" s="15"/>
      <c r="B60" s="15"/>
      <c r="C60" s="15"/>
      <c r="D60" s="15"/>
      <c r="E60" s="15"/>
      <c r="F60" s="15"/>
      <c r="G60" s="15"/>
      <c r="H60" s="15"/>
      <c r="I60" s="15"/>
      <c r="J60" s="15"/>
      <c r="K60" s="15"/>
      <c r="L60" s="15"/>
      <c r="M60" s="15"/>
    </row>
    <row r="61" spans="1:15" s="30" customFormat="1" ht="21" customHeight="1" x14ac:dyDescent="0.15">
      <c r="A61" s="23"/>
      <c r="B61" s="24" t="s">
        <v>97</v>
      </c>
      <c r="C61" s="24"/>
      <c r="D61" s="24"/>
      <c r="E61" s="24"/>
      <c r="F61" s="25" t="s">
        <v>88</v>
      </c>
      <c r="G61" s="96">
        <f>ROUND((((G38-H38)-(K38-L38))/(G38-H38))*100,1)</f>
        <v>38.6</v>
      </c>
      <c r="H61" s="26" t="s">
        <v>69</v>
      </c>
      <c r="I61" s="24" t="s">
        <v>101</v>
      </c>
      <c r="J61" s="24"/>
      <c r="K61" s="27"/>
      <c r="L61" s="28"/>
      <c r="M61" s="29"/>
      <c r="N61" s="28"/>
      <c r="O61" s="28"/>
    </row>
    <row r="62" spans="1:15" s="30" customFormat="1" ht="21" customHeight="1" thickBot="1" x14ac:dyDescent="0.2">
      <c r="A62" s="23"/>
      <c r="B62" s="24"/>
      <c r="C62" s="24"/>
      <c r="D62" s="24"/>
      <c r="E62" s="24"/>
      <c r="F62" s="31" t="s">
        <v>87</v>
      </c>
      <c r="G62" s="95">
        <f>+G38-K38</f>
        <v>5502</v>
      </c>
      <c r="H62" s="32" t="s">
        <v>67</v>
      </c>
      <c r="I62" s="24" t="s">
        <v>86</v>
      </c>
      <c r="J62" s="24"/>
      <c r="K62" s="27"/>
      <c r="L62" s="28"/>
      <c r="M62" s="29"/>
      <c r="N62" s="28"/>
      <c r="O62" s="28"/>
    </row>
    <row r="63" spans="1:15" ht="13.5" customHeight="1" x14ac:dyDescent="0.15">
      <c r="A63" s="15"/>
      <c r="B63" s="15"/>
      <c r="C63" s="15"/>
      <c r="D63" s="15"/>
      <c r="E63" s="15"/>
      <c r="F63" s="15"/>
      <c r="G63" s="15"/>
      <c r="H63" s="15"/>
      <c r="I63" s="15"/>
      <c r="J63" s="15"/>
      <c r="K63" s="15"/>
      <c r="L63" s="15"/>
      <c r="M63" s="15"/>
    </row>
    <row r="64" spans="1:15" s="30" customFormat="1" ht="21" customHeight="1" x14ac:dyDescent="0.15">
      <c r="A64" s="23"/>
      <c r="B64" s="23"/>
      <c r="C64" s="23"/>
      <c r="D64" s="28"/>
      <c r="E64" s="28"/>
      <c r="F64" s="28"/>
      <c r="G64" s="28"/>
      <c r="H64" s="28"/>
      <c r="I64" s="28"/>
      <c r="J64" s="28"/>
      <c r="K64" s="28"/>
      <c r="L64" s="28"/>
      <c r="M64" s="28"/>
      <c r="N64" s="28"/>
      <c r="O64" s="28"/>
    </row>
    <row r="65" spans="1:15" s="30" customFormat="1" ht="21" customHeight="1" x14ac:dyDescent="0.15">
      <c r="A65" s="23"/>
      <c r="B65" s="23"/>
      <c r="C65" s="23"/>
      <c r="D65" s="28"/>
      <c r="E65" s="28"/>
      <c r="F65" s="28"/>
      <c r="G65" s="28"/>
      <c r="H65" s="28"/>
      <c r="I65" s="28"/>
      <c r="J65" s="28"/>
      <c r="K65" s="28"/>
      <c r="L65" s="28"/>
      <c r="M65" s="28"/>
      <c r="N65" s="28"/>
      <c r="O65" s="28"/>
    </row>
    <row r="66" spans="1:15" s="30" customFormat="1" ht="21" customHeight="1" x14ac:dyDescent="0.15">
      <c r="A66" s="23"/>
      <c r="B66" s="24"/>
      <c r="C66" s="24"/>
      <c r="D66" s="28"/>
      <c r="E66" s="28"/>
      <c r="F66" s="28"/>
      <c r="G66" s="28"/>
      <c r="H66" s="28"/>
      <c r="I66" s="28"/>
      <c r="J66" s="28"/>
      <c r="K66" s="28"/>
      <c r="L66" s="28"/>
      <c r="M66" s="29"/>
      <c r="N66" s="28"/>
      <c r="O66" s="28"/>
    </row>
    <row r="67" spans="1:15" x14ac:dyDescent="0.15">
      <c r="A67" s="16"/>
      <c r="B67" s="16"/>
      <c r="C67" s="16"/>
      <c r="D67" s="16"/>
      <c r="E67" s="16"/>
      <c r="F67" s="16"/>
      <c r="G67" s="16"/>
      <c r="H67" s="16"/>
      <c r="I67" s="16"/>
      <c r="J67" s="16"/>
      <c r="K67" s="16"/>
      <c r="L67" s="16"/>
      <c r="M67" s="16"/>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C40:D40"/>
    <mergeCell ref="I40:J40"/>
    <mergeCell ref="B41:B42"/>
    <mergeCell ref="C41:D41"/>
    <mergeCell ref="I39:J39"/>
    <mergeCell ref="A47:D47"/>
    <mergeCell ref="I47:J47"/>
    <mergeCell ref="I41:J41"/>
    <mergeCell ref="C42:D42"/>
    <mergeCell ref="I42:J42"/>
    <mergeCell ref="B43:D43"/>
    <mergeCell ref="I43:J43"/>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I8:L37 I40:L42 I39:J39 I38:J38 K38 K39 G8:H43 L7 L38:L39"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Ⅱ</vt:lpstr>
      <vt:lpstr>Ⅲ</vt:lpstr>
      <vt:lpstr>総括</vt:lpstr>
      <vt:lpstr>Ⅱ!Print_Area</vt:lpstr>
      <vt:lpstr>Ⅲ!Print_Area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2014-06-12T09:17:43Z</dcterms:modified>
</cp:coreProperties>
</file>