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filterPrivacy="1" defaultThemeVersion="124226"/>
  <bookViews>
    <workbookView xWindow="9540" yWindow="-15" windowWidth="9600" windowHeight="11805"/>
  </bookViews>
  <sheets>
    <sheet name="原油換算シート" sheetId="6" r:id="rId1"/>
  </sheets>
  <definedNames>
    <definedName name="_xlnm.Print_Area" localSheetId="0">原油換算シート!$A$1:$N$70</definedName>
  </definedNames>
  <calcPr calcId="145621" fullPrecision="0"/>
</workbook>
</file>

<file path=xl/calcChain.xml><?xml version="1.0" encoding="utf-8"?>
<calcChain xmlns="http://schemas.openxmlformats.org/spreadsheetml/2006/main">
  <c r="M44" i="6" l="1"/>
  <c r="A2" i="6" l="1"/>
  <c r="I44" i="6" l="1"/>
  <c r="G62" i="6" l="1"/>
  <c r="E47" i="6" l="1"/>
  <c r="G63" i="6"/>
  <c r="H39" i="6" l="1"/>
  <c r="G39" i="6"/>
  <c r="K39" i="6" l="1"/>
  <c r="L39" i="6" l="1"/>
  <c r="M38" i="6"/>
  <c r="M47" i="6" s="1"/>
  <c r="I38" i="6"/>
  <c r="I47" i="6" s="1"/>
  <c r="I49" i="6" s="1"/>
  <c r="M39" i="6" l="1"/>
  <c r="I39" i="6" l="1"/>
  <c r="L43" i="6" l="1"/>
  <c r="K43" i="6"/>
  <c r="I42" i="6" l="1"/>
  <c r="M42" i="6"/>
  <c r="M41" i="6"/>
  <c r="M40" i="6"/>
  <c r="M37" i="6"/>
  <c r="M36" i="6"/>
  <c r="M35" i="6"/>
  <c r="M34" i="6"/>
  <c r="M33" i="6"/>
  <c r="M32" i="6"/>
  <c r="M31" i="6"/>
  <c r="M30" i="6"/>
  <c r="M29" i="6"/>
  <c r="M28" i="6"/>
  <c r="M27" i="6"/>
  <c r="M26" i="6"/>
  <c r="M25" i="6"/>
  <c r="M24" i="6"/>
  <c r="M23" i="6"/>
  <c r="M22" i="6"/>
  <c r="M21" i="6"/>
  <c r="M20" i="6"/>
  <c r="M19" i="6"/>
  <c r="M18" i="6"/>
  <c r="M17" i="6"/>
  <c r="M16" i="6"/>
  <c r="M15" i="6"/>
  <c r="M14" i="6"/>
  <c r="M13" i="6"/>
  <c r="M12" i="6"/>
  <c r="M11" i="6"/>
  <c r="M10" i="6"/>
  <c r="M9" i="6"/>
  <c r="M8" i="6"/>
  <c r="M45" i="6" l="1"/>
  <c r="M46" i="6" s="1"/>
  <c r="M48" i="6" s="1"/>
  <c r="M43" i="6"/>
  <c r="I41" i="6"/>
  <c r="I36" i="6"/>
  <c r="I34" i="6"/>
  <c r="I32" i="6"/>
  <c r="I30" i="6"/>
  <c r="I28" i="6"/>
  <c r="I26" i="6"/>
  <c r="I24" i="6"/>
  <c r="I22" i="6"/>
  <c r="I20" i="6"/>
  <c r="I18" i="6"/>
  <c r="I16" i="6"/>
  <c r="I14" i="6"/>
  <c r="I12" i="6"/>
  <c r="I10" i="6"/>
  <c r="I8" i="6"/>
  <c r="H43" i="6"/>
  <c r="I35" i="6"/>
  <c r="I33" i="6"/>
  <c r="I31" i="6"/>
  <c r="I29" i="6"/>
  <c r="I27" i="6"/>
  <c r="I25" i="6"/>
  <c r="I23" i="6"/>
  <c r="I21" i="6"/>
  <c r="I19" i="6"/>
  <c r="I17" i="6"/>
  <c r="I15" i="6"/>
  <c r="I13" i="6"/>
  <c r="I11" i="6"/>
  <c r="I9" i="6"/>
  <c r="I37" i="6"/>
  <c r="G43" i="6"/>
  <c r="I40" i="6"/>
  <c r="I43" i="6" l="1"/>
  <c r="I45" i="6"/>
  <c r="K51" i="6" s="1"/>
  <c r="M49" i="6"/>
  <c r="G69" i="6" s="1"/>
  <c r="G61" i="6" l="1"/>
  <c r="G60" i="6"/>
  <c r="I46" i="6"/>
  <c r="I48" i="6" s="1"/>
  <c r="G68" i="6" s="1"/>
  <c r="O66" i="6"/>
  <c r="G66" i="6"/>
  <c r="G65" i="6" s="1"/>
</calcChain>
</file>

<file path=xl/sharedStrings.xml><?xml version="1.0" encoding="utf-8"?>
<sst xmlns="http://schemas.openxmlformats.org/spreadsheetml/2006/main" count="161" uniqueCount="121">
  <si>
    <t>単位</t>
  </si>
  <si>
    <t xml:space="preserve">
換算
係数
(GJ/
単位)</t>
    <rPh sb="1" eb="3">
      <t>カンサン</t>
    </rPh>
    <rPh sb="4" eb="6">
      <t>ケイスウ</t>
    </rPh>
    <rPh sb="12" eb="14">
      <t>タンイ</t>
    </rPh>
    <phoneticPr fontId="3"/>
  </si>
  <si>
    <t>使用量
A</t>
    <rPh sb="0" eb="3">
      <t>シヨウリョウ</t>
    </rPh>
    <phoneticPr fontId="3"/>
  </si>
  <si>
    <t>販売した副生エネルギーの量 B</t>
    <rPh sb="0" eb="2">
      <t>ハンバイ</t>
    </rPh>
    <rPh sb="4" eb="6">
      <t>フクセイ</t>
    </rPh>
    <rPh sb="12" eb="13">
      <t>リョウ</t>
    </rPh>
    <phoneticPr fontId="3"/>
  </si>
  <si>
    <t>差引後の熱量
(A-B)×換算係数</t>
    <rPh sb="0" eb="2">
      <t>サシヒキ</t>
    </rPh>
    <rPh sb="2" eb="3">
      <t>ゴ</t>
    </rPh>
    <rPh sb="4" eb="6">
      <t>ネツリョウ</t>
    </rPh>
    <rPh sb="13" eb="15">
      <t>カンサン</t>
    </rPh>
    <rPh sb="15" eb="17">
      <t>ケイスウ</t>
    </rPh>
    <phoneticPr fontId="3"/>
  </si>
  <si>
    <t>使用量
C</t>
    <rPh sb="0" eb="3">
      <t>シヨウリョウ</t>
    </rPh>
    <phoneticPr fontId="3"/>
  </si>
  <si>
    <t>販売する副生エネルギーの量 D</t>
    <rPh sb="0" eb="2">
      <t>ハンバイ</t>
    </rPh>
    <rPh sb="4" eb="6">
      <t>フクセイ</t>
    </rPh>
    <rPh sb="12" eb="13">
      <t>リョウ</t>
    </rPh>
    <phoneticPr fontId="3"/>
  </si>
  <si>
    <t>差引後の熱量
(C-D)×換算係数</t>
    <rPh sb="0" eb="2">
      <t>サシヒキ</t>
    </rPh>
    <rPh sb="2" eb="3">
      <t>ゴ</t>
    </rPh>
    <rPh sb="4" eb="6">
      <t>ネツリョウ</t>
    </rPh>
    <rPh sb="13" eb="15">
      <t>カンサン</t>
    </rPh>
    <rPh sb="15" eb="17">
      <t>ケイスウ</t>
    </rPh>
    <phoneticPr fontId="3"/>
  </si>
  <si>
    <t>数値</t>
    <rPh sb="0" eb="2">
      <t>スウチ</t>
    </rPh>
    <phoneticPr fontId="3"/>
  </si>
  <si>
    <t>熱量（GJ）</t>
    <rPh sb="0" eb="2">
      <t>ネツリョウ</t>
    </rPh>
    <phoneticPr fontId="3"/>
  </si>
  <si>
    <t>生産量　　</t>
    <phoneticPr fontId="3"/>
  </si>
  <si>
    <t>トン</t>
    <phoneticPr fontId="3"/>
  </si>
  <si>
    <t>ａ</t>
    <phoneticPr fontId="3"/>
  </si>
  <si>
    <t>燃料及び熱</t>
    <rPh sb="0" eb="2">
      <t>ネンリョウ</t>
    </rPh>
    <rPh sb="2" eb="3">
      <t>オヨ</t>
    </rPh>
    <rPh sb="4" eb="5">
      <t>ネツ</t>
    </rPh>
    <phoneticPr fontId="3"/>
  </si>
  <si>
    <t>原油</t>
  </si>
  <si>
    <t>ｋｌ</t>
  </si>
  <si>
    <t>揮発油（ガソリン）</t>
  </si>
  <si>
    <t>ナフサ</t>
  </si>
  <si>
    <t>灯油</t>
  </si>
  <si>
    <t>軽油</t>
  </si>
  <si>
    <t>Ａ重油</t>
  </si>
  <si>
    <t>Ｂ・Ｃ重油</t>
  </si>
  <si>
    <t>石油アスファルト</t>
  </si>
  <si>
    <t>ｔ</t>
  </si>
  <si>
    <t>石油コークス</t>
  </si>
  <si>
    <t>石油ガス</t>
  </si>
  <si>
    <t>液化石油ガス(ＬＰＧ)</t>
  </si>
  <si>
    <t>石油系炭化水素ガス</t>
  </si>
  <si>
    <t>千ｍ３</t>
  </si>
  <si>
    <t>可燃性
天然ガス</t>
  </si>
  <si>
    <t>液化天然ガス(ＬＮＧ)</t>
  </si>
  <si>
    <t>その他可燃性天然ガス</t>
  </si>
  <si>
    <t>石炭</t>
  </si>
  <si>
    <t>原料炭</t>
  </si>
  <si>
    <t>一般炭</t>
  </si>
  <si>
    <t>無煙炭</t>
  </si>
  <si>
    <t>石炭コークス</t>
  </si>
  <si>
    <t>コールタール</t>
  </si>
  <si>
    <t>コークス炉ガス</t>
  </si>
  <si>
    <t>高炉ガス</t>
  </si>
  <si>
    <t>転炉ガス</t>
  </si>
  <si>
    <t>その他の燃料</t>
    <rPh sb="2" eb="3">
      <t>タ</t>
    </rPh>
    <rPh sb="4" eb="6">
      <t>ネンリョウ</t>
    </rPh>
    <phoneticPr fontId="3"/>
  </si>
  <si>
    <t>都市ガス１３A</t>
    <phoneticPr fontId="3"/>
  </si>
  <si>
    <t>産業用蒸気</t>
    <rPh sb="0" eb="3">
      <t>サンギョウヨウ</t>
    </rPh>
    <phoneticPr fontId="3"/>
  </si>
  <si>
    <t>GＪ</t>
  </si>
  <si>
    <t>産業用以外の蒸気</t>
    <rPh sb="0" eb="3">
      <t>サンギョウヨウ</t>
    </rPh>
    <rPh sb="3" eb="5">
      <t>イガイ</t>
    </rPh>
    <rPh sb="6" eb="8">
      <t>ジョウキ</t>
    </rPh>
    <phoneticPr fontId="3"/>
  </si>
  <si>
    <t>温水</t>
  </si>
  <si>
    <t>冷水</t>
  </si>
  <si>
    <t>電気</t>
    <rPh sb="0" eb="2">
      <t>デンキ</t>
    </rPh>
    <phoneticPr fontId="3"/>
  </si>
  <si>
    <t>昼間買電</t>
  </si>
  <si>
    <t>千ｋWh</t>
  </si>
  <si>
    <t>夜間買電</t>
    <rPh sb="2" eb="3">
      <t>カ</t>
    </rPh>
    <phoneticPr fontId="3"/>
  </si>
  <si>
    <t>その他</t>
  </si>
  <si>
    <t>上記以外の買電</t>
  </si>
  <si>
    <t>自家発電以外の計 h</t>
    <rPh sb="0" eb="2">
      <t>ジカ</t>
    </rPh>
    <rPh sb="2" eb="4">
      <t>ハツデン</t>
    </rPh>
    <rPh sb="4" eb="6">
      <t>イガイ</t>
    </rPh>
    <rPh sb="7" eb="8">
      <t>ケイ</t>
    </rPh>
    <phoneticPr fontId="3"/>
  </si>
  <si>
    <t>-</t>
    <phoneticPr fontId="3"/>
  </si>
  <si>
    <t>GJ</t>
    <phoneticPr fontId="3"/>
  </si>
  <si>
    <t>kl</t>
    <phoneticPr fontId="3"/>
  </si>
  <si>
    <t>【省エネルギー効果】</t>
    <rPh sb="1" eb="2">
      <t>ショウ</t>
    </rPh>
    <rPh sb="7" eb="9">
      <t>コウカ</t>
    </rPh>
    <phoneticPr fontId="3"/>
  </si>
  <si>
    <t>千kWh</t>
    <rPh sb="0" eb="1">
      <t>セン</t>
    </rPh>
    <phoneticPr fontId="3"/>
  </si>
  <si>
    <t>％</t>
    <phoneticPr fontId="3"/>
  </si>
  <si>
    <t>熱量合計</t>
    <rPh sb="2" eb="4">
      <t>ゴウケイ</t>
    </rPh>
    <phoneticPr fontId="1"/>
  </si>
  <si>
    <r>
      <rPr>
        <b/>
        <sz val="10"/>
        <rFont val="ＭＳ 明朝"/>
        <family val="1"/>
        <charset val="128"/>
      </rPr>
      <t>原油換算量</t>
    </r>
    <r>
      <rPr>
        <sz val="10"/>
        <rFont val="ＭＳ 明朝"/>
        <family val="1"/>
        <charset val="128"/>
      </rPr>
      <t xml:space="preserve">
(10GJ=0.258kl)</t>
    </r>
    <phoneticPr fontId="3"/>
  </si>
  <si>
    <t>原油換算原単位</t>
    <phoneticPr fontId="3"/>
  </si>
  <si>
    <t>自家発電</t>
    <phoneticPr fontId="3"/>
  </si>
  <si>
    <t>　　　</t>
    <phoneticPr fontId="3"/>
  </si>
  <si>
    <t>・導入後に生産量や稼働時間等が減る見込みがある場合、導入後の生産量は過去の実績年度と同じとすることとし、</t>
    <rPh sb="1" eb="3">
      <t>ドウニュウ</t>
    </rPh>
    <rPh sb="3" eb="4">
      <t>ゴ</t>
    </rPh>
    <rPh sb="5" eb="7">
      <t>セイサン</t>
    </rPh>
    <rPh sb="7" eb="8">
      <t>リョウ</t>
    </rPh>
    <rPh sb="9" eb="11">
      <t>カドウ</t>
    </rPh>
    <rPh sb="11" eb="13">
      <t>ジカン</t>
    </rPh>
    <rPh sb="13" eb="14">
      <t>トウ</t>
    </rPh>
    <rPh sb="15" eb="16">
      <t>ヘ</t>
    </rPh>
    <rPh sb="17" eb="19">
      <t>ミコ</t>
    </rPh>
    <rPh sb="23" eb="25">
      <t>バアイ</t>
    </rPh>
    <rPh sb="26" eb="28">
      <t>ドウニュウ</t>
    </rPh>
    <rPh sb="28" eb="29">
      <t>ゴ</t>
    </rPh>
    <rPh sb="30" eb="32">
      <t>セイサン</t>
    </rPh>
    <rPh sb="32" eb="33">
      <t>リョウ</t>
    </rPh>
    <rPh sb="34" eb="36">
      <t>カコ</t>
    </rPh>
    <rPh sb="37" eb="39">
      <t>ジッセキ</t>
    </rPh>
    <rPh sb="39" eb="41">
      <t>ネンド</t>
    </rPh>
    <rPh sb="42" eb="43">
      <t>オナ</t>
    </rPh>
    <phoneticPr fontId="3"/>
  </si>
  <si>
    <t>　同条件として省エネルギー計算すること。</t>
    <rPh sb="1" eb="4">
      <t>ドウジョウケン</t>
    </rPh>
    <rPh sb="7" eb="8">
      <t>ショウ</t>
    </rPh>
    <rPh sb="13" eb="15">
      <t>ケイサン</t>
    </rPh>
    <phoneticPr fontId="3"/>
  </si>
  <si>
    <t>・導入後のエネルギー使用量は、補助事業に係わるエネルギー消費量の差異のみを織り込む。</t>
    <phoneticPr fontId="3"/>
  </si>
  <si>
    <t>・事業場への入出のエネルギー全てに関して記述すること。</t>
    <phoneticPr fontId="3"/>
  </si>
  <si>
    <t>・蒸気、温水及び冷水の換算係数に相当する係数で当該熱を発生させるために使用された燃料の発熱量を算定する上で</t>
    <phoneticPr fontId="3"/>
  </si>
  <si>
    <t>　適切と認められるものを求めることができるときは、換算係数に代えて当該係数を用いることができる。</t>
    <phoneticPr fontId="3"/>
  </si>
  <si>
    <t>（注）</t>
    <rPh sb="1" eb="2">
      <t>チュウ</t>
    </rPh>
    <phoneticPr fontId="3"/>
  </si>
  <si>
    <t>（ｋ－ｌ）－（ｍ－ｎ）</t>
    <phoneticPr fontId="3"/>
  </si>
  <si>
    <t>※内数の為、合計に含まず</t>
    <rPh sb="1" eb="2">
      <t>ウチ</t>
    </rPh>
    <rPh sb="2" eb="3">
      <t>スウ</t>
    </rPh>
    <rPh sb="4" eb="5">
      <t>タメ</t>
    </rPh>
    <rPh sb="6" eb="8">
      <t>ゴウケイ</t>
    </rPh>
    <rPh sb="9" eb="10">
      <t>フク</t>
    </rPh>
    <phoneticPr fontId="3"/>
  </si>
  <si>
    <t>電気需要平準化時間帯
を除いた昼間買電</t>
    <rPh sb="0" eb="2">
      <t>デンキ</t>
    </rPh>
    <rPh sb="2" eb="4">
      <t>ジュヨウ</t>
    </rPh>
    <rPh sb="4" eb="7">
      <t>ヘイジュンカ</t>
    </rPh>
    <rPh sb="7" eb="10">
      <t>ジカンタイ</t>
    </rPh>
    <rPh sb="12" eb="13">
      <t>ノゾ</t>
    </rPh>
    <rPh sb="15" eb="17">
      <t>ヒルマ</t>
    </rPh>
    <rPh sb="17" eb="19">
      <t>カイデン</t>
    </rPh>
    <phoneticPr fontId="3"/>
  </si>
  <si>
    <t>（</t>
    <phoneticPr fontId="3"/>
  </si>
  <si>
    <t>【ピーク対策効果】</t>
    <rPh sb="4" eb="6">
      <t>タイサク</t>
    </rPh>
    <rPh sb="6" eb="8">
      <t>コウカ</t>
    </rPh>
    <phoneticPr fontId="3"/>
  </si>
  <si>
    <t>原油のうちコンデンセート
（ＮＧＬ）</t>
    <rPh sb="0" eb="2">
      <t>ゲンユ</t>
    </rPh>
    <phoneticPr fontId="3"/>
  </si>
  <si>
    <t>夏期･冬期における
電気需要平準化時間帯</t>
    <rPh sb="0" eb="2">
      <t>カキ</t>
    </rPh>
    <rPh sb="3" eb="5">
      <t>トウキ</t>
    </rPh>
    <rPh sb="10" eb="12">
      <t>デンキ</t>
    </rPh>
    <rPh sb="12" eb="14">
      <t>ジュヨウ</t>
    </rPh>
    <rPh sb="14" eb="17">
      <t>ヘイジュンカ</t>
    </rPh>
    <rPh sb="17" eb="20">
      <t>ジカンタイ</t>
    </rPh>
    <phoneticPr fontId="3"/>
  </si>
  <si>
    <t>ｚの結果を導く数式：[｛(コ－ケ)＋(1.3×カ＋キ＋ク)｝]/[｛(オ－エ)＋(1.3×ア＋イ＋ウ)｝]  ≦ 1</t>
    <phoneticPr fontId="3"/>
  </si>
  <si>
    <t>一般送配電事業者</t>
    <phoneticPr fontId="3"/>
  </si>
  <si>
    <t>エネルギー使用量の原油換算表</t>
    <rPh sb="5" eb="8">
      <t>シヨウリョウ</t>
    </rPh>
    <rPh sb="9" eb="11">
      <t>ゲンユ</t>
    </rPh>
    <rPh sb="11" eb="13">
      <t>カンザン</t>
    </rPh>
    <rPh sb="13" eb="14">
      <t>ヒョウ</t>
    </rPh>
    <phoneticPr fontId="3"/>
  </si>
  <si>
    <t>%</t>
    <phoneticPr fontId="3"/>
  </si>
  <si>
    <t>kl</t>
    <phoneticPr fontId="3"/>
  </si>
  <si>
    <t>　ｂ-ｃ</t>
    <phoneticPr fontId="3"/>
  </si>
  <si>
    <t>【エネルギー消費原単位改善率】</t>
    <rPh sb="6" eb="8">
      <t>ショウヒ</t>
    </rPh>
    <rPh sb="8" eb="11">
      <t>ゲンタンイ</t>
    </rPh>
    <rPh sb="11" eb="13">
      <t>カイゼン</t>
    </rPh>
    <rPh sb="13" eb="14">
      <t>リツ</t>
    </rPh>
    <phoneticPr fontId="3"/>
  </si>
  <si>
    <t xml:space="preserve">      %</t>
    <phoneticPr fontId="3"/>
  </si>
  <si>
    <t>エネルギー消費原単位</t>
    <phoneticPr fontId="3"/>
  </si>
  <si>
    <t>エネルギー消費原単位</t>
    <phoneticPr fontId="3"/>
  </si>
  <si>
    <t>電気需要平準化評価原単位</t>
    <phoneticPr fontId="3"/>
  </si>
  <si>
    <t>ピーク対策効果原単位</t>
    <rPh sb="3" eb="5">
      <t>タイサク</t>
    </rPh>
    <rPh sb="5" eb="7">
      <t>コウカ</t>
    </rPh>
    <rPh sb="7" eb="10">
      <t>ゲンタンイ</t>
    </rPh>
    <phoneticPr fontId="3"/>
  </si>
  <si>
    <t>【ピーク対策効果原単位改善率】</t>
    <rPh sb="4" eb="6">
      <t>タイサク</t>
    </rPh>
    <rPh sb="6" eb="8">
      <t>コウカ</t>
    </rPh>
    <rPh sb="11" eb="13">
      <t>カイゼン</t>
    </rPh>
    <rPh sb="13" eb="14">
      <t>リツ</t>
    </rPh>
    <phoneticPr fontId="3"/>
  </si>
  <si>
    <t>（事業区分）</t>
    <rPh sb="1" eb="3">
      <t>ジギョウ</t>
    </rPh>
    <rPh sb="3" eb="5">
      <t>クブン</t>
    </rPh>
    <phoneticPr fontId="3"/>
  </si>
  <si>
    <t>{（ｋ－ｌ）－（ｍ－ｎ）} /（ｋ－ｌ）</t>
    <phoneticPr fontId="3"/>
  </si>
  <si>
    <t>【燃料評価単価】</t>
    <phoneticPr fontId="3"/>
  </si>
  <si>
    <t>【工場・事業場単位のエネルギーコスト】</t>
    <phoneticPr fontId="3"/>
  </si>
  <si>
    <t xml:space="preserve">   L／ｂ</t>
    <phoneticPr fontId="3"/>
  </si>
  <si>
    <t>増エネでない 又は 増エネ</t>
    <rPh sb="0" eb="1">
      <t>ゾウ</t>
    </rPh>
    <rPh sb="7" eb="8">
      <t>マタ</t>
    </rPh>
    <rPh sb="10" eb="11">
      <t>ゾウ</t>
    </rPh>
    <phoneticPr fontId="3"/>
  </si>
  <si>
    <t>【ピーク対策の場合、増エネでないか】</t>
    <rPh sb="4" eb="6">
      <t>タイサク</t>
    </rPh>
    <rPh sb="7" eb="9">
      <t>バアイ</t>
    </rPh>
    <rPh sb="10" eb="11">
      <t>ゾウ</t>
    </rPh>
    <phoneticPr fontId="3"/>
  </si>
  <si>
    <t>ｂ</t>
    <phoneticPr fontId="3"/>
  </si>
  <si>
    <t>ｄ</t>
    <phoneticPr fontId="3"/>
  </si>
  <si>
    <t>Ｆ</t>
    <phoneticPr fontId="3"/>
  </si>
  <si>
    <t>ｃ</t>
    <phoneticPr fontId="3"/>
  </si>
  <si>
    <t>ｅ</t>
    <phoneticPr fontId="3"/>
  </si>
  <si>
    <t>Ｇ</t>
    <phoneticPr fontId="3"/>
  </si>
  <si>
    <t>ｇ</t>
    <phoneticPr fontId="3"/>
  </si>
  <si>
    <t>ｆ</t>
    <phoneticPr fontId="3"/>
  </si>
  <si>
    <t>Ｅ</t>
    <phoneticPr fontId="3"/>
  </si>
  <si>
    <t>Ｈ</t>
    <phoneticPr fontId="3"/>
  </si>
  <si>
    <t>Ｉ</t>
    <phoneticPr fontId="3"/>
  </si>
  <si>
    <t>Ｊ</t>
    <phoneticPr fontId="3"/>
  </si>
  <si>
    <t>Ｋ</t>
    <phoneticPr fontId="3"/>
  </si>
  <si>
    <t>（ｂ－ｃ）／ｂ</t>
    <phoneticPr fontId="3"/>
  </si>
  <si>
    <t>（ｄ－ｅ）／ｄ</t>
    <phoneticPr fontId="3"/>
  </si>
  <si>
    <t>（ｆ－ｇ）／ｆ</t>
    <phoneticPr fontId="3"/>
  </si>
  <si>
    <t>（ウ）</t>
  </si>
  <si>
    <t>平成29年度（実績）</t>
    <rPh sb="4" eb="6">
      <t>ネンド</t>
    </rPh>
    <rPh sb="7" eb="9">
      <t>ジッセキ</t>
    </rPh>
    <phoneticPr fontId="3"/>
  </si>
  <si>
    <r>
      <t>平成</t>
    </r>
    <r>
      <rPr>
        <sz val="11"/>
        <color rgb="FF0000FF"/>
        <rFont val="ＭＳ 明朝"/>
        <family val="1"/>
        <charset val="128"/>
      </rPr>
      <t>32</t>
    </r>
    <r>
      <rPr>
        <sz val="11"/>
        <rFont val="ＭＳ 明朝"/>
        <family val="1"/>
        <charset val="128"/>
      </rPr>
      <t>年度（導入後）</t>
    </r>
    <rPh sb="4" eb="6">
      <t>ネンド</t>
    </rPh>
    <rPh sb="7" eb="9">
      <t>ドウニュウ</t>
    </rPh>
    <rPh sb="9" eb="10">
      <t>ゴ</t>
    </rPh>
    <phoneticPr fontId="3"/>
  </si>
  <si>
    <t>千ｋWh/ﾄﾝ</t>
    <phoneticPr fontId="3"/>
  </si>
  <si>
    <t>kl/ﾄﾝ</t>
    <phoneticPr fontId="3"/>
  </si>
</sst>
</file>

<file path=xl/styles.xml><?xml version="1.0" encoding="utf-8"?>
<styleSheet xmlns="http://schemas.openxmlformats.org/spreadsheetml/2006/main" xmlns:mc="http://schemas.openxmlformats.org/markup-compatibility/2006" xmlns:x14ac="http://schemas.microsoft.com/office/spreadsheetml/2009/9/ac" mc:Ignorable="x14ac">
  <numFmts count="16">
    <numFmt numFmtId="176" formatCode="0_ "/>
    <numFmt numFmtId="177" formatCode="#,##0.000"/>
    <numFmt numFmtId="178" formatCode="0.0%"/>
    <numFmt numFmtId="179" formatCode="0.0#####"/>
    <numFmt numFmtId="180" formatCode="0.00000000_ "/>
    <numFmt numFmtId="181" formatCode="#,###,###,##0.0#####"/>
    <numFmt numFmtId="182" formatCode="#,##0.0_ "/>
    <numFmt numFmtId="183" formatCode="#,##0.0"/>
    <numFmt numFmtId="184" formatCode="0.00_ "/>
    <numFmt numFmtId="185" formatCode="0.000000000000000000000000000000_ "/>
    <numFmt numFmtId="186" formatCode="0.000000000000000&quot;）無単位&quot;\ "/>
    <numFmt numFmtId="187" formatCode="0.0_ "/>
    <numFmt numFmtId="188" formatCode="#,##0.00_ "/>
    <numFmt numFmtId="189" formatCode="0.0_);\(0.0\)"/>
    <numFmt numFmtId="190" formatCode="#,##0_ "/>
    <numFmt numFmtId="191" formatCode="#,##0&quot;　円&quot;"/>
  </numFmts>
  <fonts count="29"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明朝"/>
      <family val="1"/>
      <charset val="128"/>
    </font>
    <font>
      <sz val="8"/>
      <name val="ＭＳ 明朝"/>
      <family val="1"/>
      <charset val="128"/>
    </font>
    <font>
      <b/>
      <sz val="10"/>
      <name val="ＭＳ 明朝"/>
      <family val="1"/>
      <charset val="128"/>
    </font>
    <font>
      <sz val="10"/>
      <name val="ＭＳ ゴシック"/>
      <family val="3"/>
      <charset val="128"/>
    </font>
    <font>
      <sz val="9"/>
      <name val="ＭＳ 明朝"/>
      <family val="1"/>
      <charset val="128"/>
    </font>
    <font>
      <sz val="6"/>
      <name val="ＭＳ 明朝"/>
      <family val="1"/>
      <charset val="128"/>
    </font>
    <font>
      <sz val="10"/>
      <color rgb="FF0000FF"/>
      <name val="ＭＳ 明朝"/>
      <family val="1"/>
      <charset val="128"/>
    </font>
    <font>
      <sz val="11"/>
      <color rgb="FF0000FF"/>
      <name val="ＭＳ 明朝"/>
      <family val="1"/>
      <charset val="128"/>
    </font>
    <font>
      <sz val="10"/>
      <color rgb="FF00602B"/>
      <name val="ＭＳ 明朝"/>
      <family val="1"/>
      <charset val="128"/>
    </font>
    <font>
      <b/>
      <sz val="12"/>
      <color rgb="FF0000FF"/>
      <name val="ＭＳ 明朝"/>
      <family val="1"/>
      <charset val="128"/>
    </font>
    <font>
      <b/>
      <sz val="9"/>
      <color rgb="FF0000FF"/>
      <name val="ＭＳ 明朝"/>
      <family val="1"/>
      <charset val="128"/>
    </font>
    <font>
      <b/>
      <sz val="8"/>
      <color rgb="FF0000FF"/>
      <name val="ＭＳ 明朝"/>
      <family val="1"/>
      <charset val="128"/>
    </font>
    <font>
      <sz val="9"/>
      <color theme="1"/>
      <name val="ＭＳ 明朝"/>
      <family val="1"/>
      <charset val="128"/>
    </font>
    <font>
      <sz val="14"/>
      <name val="ＭＳ 明朝"/>
      <family val="1"/>
      <charset val="128"/>
    </font>
    <font>
      <sz val="9"/>
      <color theme="0"/>
      <name val="ＭＳ 明朝"/>
      <family val="1"/>
      <charset val="128"/>
    </font>
    <font>
      <sz val="11"/>
      <color theme="0"/>
      <name val="ＭＳ 明朝"/>
      <family val="1"/>
      <charset val="128"/>
    </font>
    <font>
      <sz val="11"/>
      <color rgb="FFFF0000"/>
      <name val="ＭＳ 明朝"/>
      <family val="1"/>
      <charset val="128"/>
    </font>
    <font>
      <b/>
      <sz val="10"/>
      <color theme="1"/>
      <name val="ＭＳ 明朝"/>
      <family val="1"/>
      <charset val="128"/>
    </font>
    <font>
      <sz val="12"/>
      <name val="ＭＳ 明朝"/>
      <family val="1"/>
      <charset val="128"/>
    </font>
    <font>
      <sz val="36"/>
      <color rgb="FF0000FF"/>
      <name val="ＭＳ 明朝"/>
      <family val="1"/>
      <charset val="128"/>
    </font>
    <font>
      <sz val="11"/>
      <color theme="1"/>
      <name val="ＭＳ 明朝"/>
      <family val="1"/>
      <charset val="128"/>
    </font>
    <font>
      <b/>
      <sz val="11"/>
      <color rgb="FF00B050"/>
      <name val="ＭＳ 明朝"/>
      <family val="1"/>
      <charset val="128"/>
    </font>
    <font>
      <b/>
      <sz val="11"/>
      <name val="ＭＳ 明朝"/>
      <family val="1"/>
      <charset val="128"/>
    </font>
    <font>
      <b/>
      <sz val="12"/>
      <name val="ＭＳ 明朝"/>
      <family val="1"/>
      <charset val="128"/>
    </font>
    <font>
      <b/>
      <sz val="14"/>
      <name val="ＭＳ 明朝"/>
      <family val="1"/>
      <charset val="128"/>
    </font>
  </fonts>
  <fills count="4">
    <fill>
      <patternFill patternType="none"/>
    </fill>
    <fill>
      <patternFill patternType="gray125"/>
    </fill>
    <fill>
      <patternFill patternType="solid">
        <fgColor theme="0"/>
        <bgColor indexed="64"/>
      </patternFill>
    </fill>
    <fill>
      <patternFill patternType="solid">
        <fgColor theme="0" tint="-0.499984740745262"/>
        <bgColor indexed="64"/>
      </patternFill>
    </fill>
  </fills>
  <borders count="71">
    <border>
      <left/>
      <right/>
      <top/>
      <bottom/>
      <diagonal/>
    </border>
    <border>
      <left style="double">
        <color indexed="64"/>
      </left>
      <right/>
      <top/>
      <bottom style="thin">
        <color indexed="64"/>
      </bottom>
      <diagonal/>
    </border>
    <border>
      <left style="thin">
        <color indexed="64"/>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style="double">
        <color indexed="64"/>
      </left>
      <right/>
      <top style="thin">
        <color indexed="64"/>
      </top>
      <bottom style="double">
        <color indexed="64"/>
      </bottom>
      <diagonal/>
    </border>
    <border>
      <left style="thin">
        <color indexed="64"/>
      </left>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top style="double">
        <color indexed="64"/>
      </top>
      <bottom style="thin">
        <color indexed="64"/>
      </bottom>
      <diagonal/>
    </border>
    <border>
      <left style="double">
        <color indexed="64"/>
      </left>
      <right/>
      <top style="double">
        <color indexed="64"/>
      </top>
      <bottom style="thin">
        <color indexed="64"/>
      </bottom>
      <diagonal/>
    </border>
    <border>
      <left style="thin">
        <color indexed="64"/>
      </left>
      <right/>
      <top/>
      <bottom style="thin">
        <color indexed="64"/>
      </bottom>
      <diagonal/>
    </border>
    <border>
      <left style="thin">
        <color indexed="64"/>
      </left>
      <right style="thin">
        <color indexed="64"/>
      </right>
      <top style="double">
        <color indexed="64"/>
      </top>
      <bottom style="thin">
        <color indexed="64"/>
      </bottom>
      <diagonal/>
    </border>
    <border>
      <left/>
      <right/>
      <top style="double">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double">
        <color indexed="64"/>
      </left>
      <right/>
      <top style="thin">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double">
        <color indexed="64"/>
      </left>
      <right/>
      <top style="thin">
        <color indexed="64"/>
      </top>
      <bottom style="medium">
        <color indexed="64"/>
      </bottom>
      <diagonal/>
    </border>
    <border>
      <left/>
      <right/>
      <top style="medium">
        <color indexed="64"/>
      </top>
      <bottom/>
      <diagonal/>
    </border>
    <border>
      <left style="medium">
        <color indexed="64"/>
      </left>
      <right/>
      <top style="medium">
        <color indexed="64"/>
      </top>
      <bottom/>
      <diagonal/>
    </border>
    <border>
      <left style="medium">
        <color indexed="64"/>
      </left>
      <right/>
      <top/>
      <bottom/>
      <diagonal/>
    </border>
    <border>
      <left style="thin">
        <color indexed="64"/>
      </left>
      <right style="double">
        <color indexed="64"/>
      </right>
      <top style="thin">
        <color indexed="64"/>
      </top>
      <bottom style="thin">
        <color indexed="64"/>
      </bottom>
      <diagonal/>
    </border>
    <border>
      <left/>
      <right style="thin">
        <color indexed="64"/>
      </right>
      <top style="thin">
        <color indexed="64"/>
      </top>
      <bottom/>
      <diagonal/>
    </border>
    <border>
      <left/>
      <right/>
      <top style="thin">
        <color indexed="64"/>
      </top>
      <bottom/>
      <diagonal/>
    </border>
    <border>
      <left style="double">
        <color indexed="64"/>
      </left>
      <right/>
      <top style="thin">
        <color indexed="64"/>
      </top>
      <bottom/>
      <diagonal/>
    </border>
    <border>
      <left style="medium">
        <color indexed="64"/>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right style="medium">
        <color indexed="64"/>
      </right>
      <top style="double">
        <color indexed="64"/>
      </top>
      <bottom style="thin">
        <color indexed="64"/>
      </bottom>
      <diagonal/>
    </border>
    <border>
      <left/>
      <right style="medium">
        <color indexed="64"/>
      </right>
      <top style="thin">
        <color indexed="64"/>
      </top>
      <bottom/>
      <diagonal/>
    </border>
    <border>
      <left style="thin">
        <color indexed="64"/>
      </left>
      <right style="medium">
        <color indexed="64"/>
      </right>
      <top style="thin">
        <color indexed="64"/>
      </top>
      <bottom style="thin">
        <color indexed="64"/>
      </bottom>
      <diagonal/>
    </border>
    <border>
      <left/>
      <right/>
      <top style="medium">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medium">
        <color indexed="64"/>
      </left>
      <right/>
      <top style="double">
        <color indexed="64"/>
      </top>
      <bottom style="thin">
        <color indexed="64"/>
      </bottom>
      <diagonal/>
    </border>
    <border>
      <left/>
      <right style="thin">
        <color indexed="64"/>
      </right>
      <top style="double">
        <color indexed="64"/>
      </top>
      <bottom style="thin">
        <color indexed="64"/>
      </bottom>
      <diagonal/>
    </border>
    <border>
      <left/>
      <right style="double">
        <color indexed="64"/>
      </right>
      <top style="double">
        <color indexed="64"/>
      </top>
      <bottom style="thin">
        <color indexed="64"/>
      </bottom>
      <diagonal/>
    </border>
    <border>
      <left style="medium">
        <color indexed="64"/>
      </left>
      <right/>
      <top style="thin">
        <color indexed="64"/>
      </top>
      <bottom style="thin">
        <color indexed="64"/>
      </bottom>
      <diagonal/>
    </border>
    <border>
      <left/>
      <right style="double">
        <color indexed="64"/>
      </right>
      <top style="thin">
        <color indexed="64"/>
      </top>
      <bottom style="thin">
        <color indexed="64"/>
      </bottom>
      <diagonal/>
    </border>
    <border>
      <left style="medium">
        <color indexed="64"/>
      </left>
      <right/>
      <top style="thin">
        <color indexed="64"/>
      </top>
      <bottom/>
      <diagonal/>
    </border>
    <border>
      <left style="medium">
        <color indexed="64"/>
      </left>
      <right/>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style="thin">
        <color indexed="64"/>
      </left>
      <right style="thin">
        <color indexed="64"/>
      </right>
      <top/>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medium">
        <color indexed="64"/>
      </left>
      <right style="thin">
        <color indexed="64"/>
      </right>
      <top/>
      <bottom style="thin">
        <color indexed="64"/>
      </bottom>
      <diagonal/>
    </border>
    <border>
      <left style="double">
        <color indexed="64"/>
      </left>
      <right/>
      <top style="medium">
        <color indexed="64"/>
      </top>
      <bottom style="thin">
        <color indexed="64"/>
      </bottom>
      <diagonal/>
    </border>
    <border>
      <left/>
      <right style="double">
        <color indexed="64"/>
      </right>
      <top style="thin">
        <color indexed="64"/>
      </top>
      <bottom style="double">
        <color indexed="64"/>
      </bottom>
      <diagonal/>
    </border>
    <border>
      <left style="thin">
        <color indexed="64"/>
      </left>
      <right/>
      <top/>
      <bottom style="double">
        <color indexed="64"/>
      </bottom>
      <diagonal/>
    </border>
    <border>
      <left style="thin">
        <color indexed="64"/>
      </left>
      <right style="thin">
        <color indexed="64"/>
      </right>
      <top style="medium">
        <color indexed="64"/>
      </top>
      <bottom/>
      <diagonal/>
    </border>
    <border>
      <left style="thin">
        <color indexed="64"/>
      </left>
      <right style="thin">
        <color indexed="64"/>
      </right>
      <top/>
      <bottom style="double">
        <color indexed="64"/>
      </bottom>
      <diagonal/>
    </border>
    <border>
      <left style="thin">
        <color indexed="64"/>
      </left>
      <right/>
      <top style="medium">
        <color indexed="64"/>
      </top>
      <bottom/>
      <diagonal/>
    </border>
    <border>
      <left style="thin">
        <color indexed="64"/>
      </left>
      <right/>
      <top/>
      <bottom/>
      <diagonal/>
    </border>
    <border>
      <left/>
      <right style="double">
        <color indexed="64"/>
      </right>
      <top style="medium">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bottom/>
      <diagonal/>
    </border>
    <border>
      <left/>
      <right/>
      <top/>
      <bottom style="double">
        <color indexed="64"/>
      </bottom>
      <diagonal/>
    </border>
    <border>
      <left/>
      <right style="thin">
        <color indexed="64"/>
      </right>
      <top/>
      <bottom style="double">
        <color indexed="64"/>
      </bottom>
      <diagonal/>
    </border>
    <border>
      <left/>
      <right style="thin">
        <color indexed="64"/>
      </right>
      <top style="medium">
        <color indexed="64"/>
      </top>
      <bottom/>
      <diagonal/>
    </border>
    <border>
      <left/>
      <right/>
      <top/>
      <bottom style="medium">
        <color indexed="64"/>
      </bottom>
      <diagonal/>
    </border>
    <border>
      <left/>
      <right style="double">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right style="medium">
        <color indexed="64"/>
      </right>
      <top/>
      <bottom/>
      <diagonal/>
    </border>
    <border>
      <left style="thin">
        <color indexed="64"/>
      </left>
      <right style="thin">
        <color indexed="64"/>
      </right>
      <top/>
      <bottom style="medium">
        <color indexed="64"/>
      </bottom>
      <diagonal/>
    </border>
  </borders>
  <cellStyleXfs count="6">
    <xf numFmtId="0" fontId="0" fillId="0" borderId="0"/>
    <xf numFmtId="38" fontId="1" fillId="0" borderId="0" applyFont="0" applyFill="0" applyBorder="0" applyAlignment="0" applyProtection="0">
      <alignment vertical="center"/>
    </xf>
    <xf numFmtId="38" fontId="1" fillId="0" borderId="0" applyFont="0" applyFill="0" applyBorder="0" applyAlignment="0" applyProtection="0"/>
    <xf numFmtId="38" fontId="1" fillId="0" borderId="0" applyFont="0" applyFill="0" applyBorder="0" applyAlignment="0" applyProtection="0">
      <alignment vertical="center"/>
    </xf>
    <xf numFmtId="0" fontId="1" fillId="0" borderId="0">
      <alignment vertical="center"/>
    </xf>
    <xf numFmtId="0" fontId="1" fillId="0" borderId="0">
      <alignment vertical="center"/>
    </xf>
  </cellStyleXfs>
  <cellXfs count="205">
    <xf numFmtId="0" fontId="0" fillId="0" borderId="0" xfId="0"/>
    <xf numFmtId="0" fontId="2" fillId="0" borderId="0" xfId="0" applyFont="1"/>
    <xf numFmtId="0" fontId="2" fillId="0" borderId="0" xfId="0" applyFont="1" applyAlignment="1"/>
    <xf numFmtId="0" fontId="4" fillId="2" borderId="0" xfId="0" applyFont="1" applyFill="1" applyBorder="1"/>
    <xf numFmtId="0" fontId="4" fillId="2" borderId="0" xfId="0" applyFont="1" applyFill="1" applyBorder="1" applyAlignment="1"/>
    <xf numFmtId="0" fontId="2" fillId="2" borderId="0" xfId="0" applyFont="1" applyFill="1" applyAlignment="1"/>
    <xf numFmtId="0" fontId="4" fillId="2" borderId="0" xfId="0" applyFont="1" applyFill="1" applyAlignment="1"/>
    <xf numFmtId="0" fontId="6" fillId="2" borderId="0" xfId="0" applyFont="1" applyFill="1" applyAlignment="1"/>
    <xf numFmtId="0" fontId="4" fillId="2" borderId="0" xfId="0" applyFont="1" applyFill="1"/>
    <xf numFmtId="0" fontId="2" fillId="2" borderId="0" xfId="0" applyFont="1" applyFill="1"/>
    <xf numFmtId="0" fontId="4" fillId="2" borderId="0" xfId="0" applyFont="1" applyFill="1" applyAlignment="1">
      <alignment vertical="center"/>
    </xf>
    <xf numFmtId="0" fontId="4" fillId="2" borderId="0" xfId="0" applyFont="1" applyFill="1" applyBorder="1" applyAlignment="1">
      <alignment vertical="center"/>
    </xf>
    <xf numFmtId="0" fontId="4" fillId="2" borderId="26" xfId="0" applyFont="1" applyFill="1" applyBorder="1" applyAlignment="1">
      <alignment horizontal="center" vertical="center"/>
    </xf>
    <xf numFmtId="178" fontId="7" fillId="2" borderId="0" xfId="0" applyNumberFormat="1" applyFont="1" applyFill="1" applyBorder="1" applyAlignment="1">
      <alignment vertical="center"/>
    </xf>
    <xf numFmtId="0" fontId="2" fillId="2" borderId="0" xfId="0" applyFont="1" applyFill="1" applyAlignment="1">
      <alignment vertical="center"/>
    </xf>
    <xf numFmtId="180" fontId="2" fillId="2" borderId="0" xfId="0" applyNumberFormat="1" applyFont="1" applyFill="1" applyAlignment="1">
      <alignment vertical="center"/>
    </xf>
    <xf numFmtId="0" fontId="2" fillId="0" borderId="0" xfId="0" applyFont="1" applyAlignment="1">
      <alignment vertical="center"/>
    </xf>
    <xf numFmtId="0" fontId="4" fillId="2" borderId="28" xfId="0" applyFont="1" applyFill="1" applyBorder="1" applyAlignment="1">
      <alignment horizontal="center" vertical="center"/>
    </xf>
    <xf numFmtId="3" fontId="7" fillId="2" borderId="0" xfId="2" applyNumberFormat="1" applyFont="1" applyFill="1" applyBorder="1" applyAlignment="1">
      <alignment vertical="center"/>
    </xf>
    <xf numFmtId="0" fontId="8" fillId="2" borderId="0" xfId="0" applyFont="1" applyFill="1" applyAlignment="1">
      <alignment vertical="center"/>
    </xf>
    <xf numFmtId="0" fontId="12" fillId="2" borderId="0" xfId="0" applyFont="1" applyFill="1"/>
    <xf numFmtId="0" fontId="4" fillId="2" borderId="0" xfId="0" applyFont="1" applyFill="1" applyBorder="1" applyAlignment="1">
      <alignment horizontal="center" wrapText="1"/>
    </xf>
    <xf numFmtId="182" fontId="13" fillId="2" borderId="34" xfId="0" applyNumberFormat="1" applyFont="1" applyFill="1" applyBorder="1" applyAlignment="1">
      <alignment vertical="center"/>
    </xf>
    <xf numFmtId="182" fontId="13" fillId="2" borderId="16" xfId="2" applyNumberFormat="1" applyFont="1" applyFill="1" applyBorder="1" applyAlignment="1">
      <alignment vertical="center"/>
    </xf>
    <xf numFmtId="0" fontId="8" fillId="2" borderId="0" xfId="0" applyFont="1" applyFill="1" applyBorder="1" applyAlignment="1">
      <alignment vertical="center"/>
    </xf>
    <xf numFmtId="0" fontId="8" fillId="2" borderId="0" xfId="0" applyFont="1" applyFill="1" applyAlignment="1">
      <alignment horizontal="left" vertical="center"/>
    </xf>
    <xf numFmtId="0" fontId="8" fillId="2" borderId="0" xfId="0" applyFont="1" applyFill="1" applyBorder="1" applyAlignment="1">
      <alignment horizontal="left" vertical="center"/>
    </xf>
    <xf numFmtId="180" fontId="8" fillId="2" borderId="0" xfId="0" applyNumberFormat="1" applyFont="1" applyFill="1" applyAlignment="1">
      <alignment horizontal="left" vertical="center"/>
    </xf>
    <xf numFmtId="0" fontId="8" fillId="0" borderId="0" xfId="0" applyFont="1" applyAlignment="1">
      <alignment horizontal="left" vertical="center"/>
    </xf>
    <xf numFmtId="0" fontId="16" fillId="2" borderId="0" xfId="0" applyFont="1" applyFill="1" applyBorder="1" applyAlignment="1">
      <alignment horizontal="left" vertical="center"/>
    </xf>
    <xf numFmtId="0" fontId="4" fillId="2" borderId="11" xfId="0" applyFont="1" applyFill="1" applyBorder="1" applyAlignment="1">
      <alignment horizontal="center" wrapText="1"/>
    </xf>
    <xf numFmtId="0" fontId="5" fillId="2" borderId="35" xfId="0" applyFont="1" applyFill="1" applyBorder="1" applyAlignment="1">
      <alignment horizontal="centerContinuous" vertical="center" wrapText="1"/>
    </xf>
    <xf numFmtId="0" fontId="5" fillId="2" borderId="2" xfId="0" applyFont="1" applyFill="1" applyBorder="1" applyAlignment="1">
      <alignment horizontal="centerContinuous" vertical="center" wrapText="1"/>
    </xf>
    <xf numFmtId="0" fontId="9" fillId="2" borderId="46" xfId="0" applyFont="1" applyFill="1" applyBorder="1" applyAlignment="1">
      <alignment horizontal="center" vertical="center" wrapText="1"/>
    </xf>
    <xf numFmtId="0" fontId="9" fillId="2" borderId="2" xfId="0" applyFont="1" applyFill="1" applyBorder="1" applyAlignment="1">
      <alignment horizontal="center" vertical="center" wrapText="1"/>
    </xf>
    <xf numFmtId="0" fontId="9" fillId="2" borderId="9" xfId="0" applyFont="1" applyFill="1" applyBorder="1" applyAlignment="1">
      <alignment horizontal="center" vertical="center" wrapText="1"/>
    </xf>
    <xf numFmtId="0" fontId="10" fillId="2" borderId="7" xfId="0" applyFont="1" applyFill="1" applyBorder="1" applyAlignment="1" applyProtection="1">
      <alignment horizontal="center" wrapText="1"/>
      <protection locked="0"/>
    </xf>
    <xf numFmtId="0" fontId="4" fillId="2" borderId="7" xfId="0" applyFont="1" applyFill="1" applyBorder="1" applyAlignment="1">
      <alignment vertical="center" wrapText="1"/>
    </xf>
    <xf numFmtId="0" fontId="4" fillId="2" borderId="9" xfId="0" applyFont="1" applyFill="1" applyBorder="1" applyAlignment="1">
      <alignment horizontal="center" wrapText="1"/>
    </xf>
    <xf numFmtId="0" fontId="4" fillId="2" borderId="9" xfId="0" applyFont="1" applyFill="1" applyBorder="1" applyAlignment="1">
      <alignment wrapText="1"/>
    </xf>
    <xf numFmtId="0" fontId="2" fillId="2" borderId="2" xfId="0" applyFont="1" applyFill="1" applyBorder="1" applyAlignment="1">
      <alignment horizontal="center"/>
    </xf>
    <xf numFmtId="0" fontId="4" fillId="2" borderId="2" xfId="0" applyFont="1" applyFill="1" applyBorder="1" applyAlignment="1">
      <alignment horizontal="center" wrapText="1"/>
    </xf>
    <xf numFmtId="179" fontId="4" fillId="2" borderId="21" xfId="2" applyNumberFormat="1" applyFont="1" applyFill="1" applyBorder="1" applyAlignment="1" applyProtection="1">
      <alignment horizontal="center"/>
      <protection locked="0"/>
    </xf>
    <xf numFmtId="2" fontId="4" fillId="2" borderId="9" xfId="0" applyNumberFormat="1" applyFont="1" applyFill="1" applyBorder="1" applyAlignment="1">
      <alignment wrapText="1"/>
    </xf>
    <xf numFmtId="181" fontId="11" fillId="2" borderId="1" xfId="2" applyNumberFormat="1" applyFont="1" applyFill="1" applyBorder="1" applyAlignment="1">
      <alignment horizontal="center"/>
    </xf>
    <xf numFmtId="181" fontId="11" fillId="2" borderId="30" xfId="2" applyNumberFormat="1" applyFont="1" applyFill="1" applyBorder="1" applyAlignment="1">
      <alignment horizontal="center"/>
    </xf>
    <xf numFmtId="0" fontId="4" fillId="2" borderId="10" xfId="0" applyFont="1" applyFill="1" applyBorder="1" applyAlignment="1">
      <alignment horizontal="center" vertical="center"/>
    </xf>
    <xf numFmtId="0" fontId="4" fillId="2" borderId="7" xfId="0" applyNumberFormat="1" applyFont="1" applyFill="1" applyBorder="1" applyAlignment="1">
      <alignment vertical="center"/>
    </xf>
    <xf numFmtId="3" fontId="4" fillId="2" borderId="8" xfId="0" applyNumberFormat="1" applyFont="1" applyFill="1" applyBorder="1" applyAlignment="1">
      <alignment vertical="center"/>
    </xf>
    <xf numFmtId="3" fontId="4" fillId="2" borderId="11" xfId="0" applyNumberFormat="1" applyFont="1" applyFill="1" applyBorder="1" applyAlignment="1">
      <alignment vertical="center"/>
    </xf>
    <xf numFmtId="176" fontId="4" fillId="2" borderId="12" xfId="0" applyNumberFormat="1" applyFont="1" applyFill="1" applyBorder="1" applyAlignment="1">
      <alignment horizontal="center" vertical="center"/>
    </xf>
    <xf numFmtId="176" fontId="4" fillId="2" borderId="13" xfId="0" applyNumberFormat="1" applyFont="1" applyFill="1" applyBorder="1" applyAlignment="1">
      <alignment horizontal="center" vertical="center"/>
    </xf>
    <xf numFmtId="3" fontId="4" fillId="2" borderId="13" xfId="0" applyNumberFormat="1" applyFont="1" applyFill="1" applyBorder="1" applyAlignment="1">
      <alignment vertical="center"/>
    </xf>
    <xf numFmtId="181" fontId="11" fillId="2" borderId="3" xfId="2" applyNumberFormat="1" applyFont="1" applyFill="1" applyBorder="1" applyAlignment="1">
      <alignment horizontal="center" vertical="center"/>
    </xf>
    <xf numFmtId="176" fontId="4" fillId="2" borderId="22" xfId="0" applyNumberFormat="1" applyFont="1" applyFill="1" applyBorder="1" applyAlignment="1">
      <alignment horizontal="center" vertical="center" wrapText="1"/>
    </xf>
    <xf numFmtId="0" fontId="6" fillId="2" borderId="22" xfId="0" applyFont="1" applyFill="1" applyBorder="1" applyAlignment="1">
      <alignment horizontal="center" vertical="center" wrapText="1"/>
    </xf>
    <xf numFmtId="0" fontId="4" fillId="2" borderId="23" xfId="0" applyFont="1" applyFill="1" applyBorder="1" applyAlignment="1">
      <alignment horizontal="center" vertical="center" wrapText="1"/>
    </xf>
    <xf numFmtId="177" fontId="4" fillId="2" borderId="23" xfId="0" applyNumberFormat="1" applyFont="1" applyFill="1" applyBorder="1" applyAlignment="1">
      <alignment horizontal="left" vertical="center"/>
    </xf>
    <xf numFmtId="181" fontId="11" fillId="2" borderId="32" xfId="0" applyNumberFormat="1" applyFont="1" applyFill="1" applyBorder="1" applyAlignment="1">
      <alignment horizontal="center" vertical="center"/>
    </xf>
    <xf numFmtId="0" fontId="4" fillId="2" borderId="16" xfId="0" applyFont="1" applyFill="1" applyBorder="1" applyAlignment="1">
      <alignment horizontal="center" vertical="center" wrapText="1"/>
    </xf>
    <xf numFmtId="177" fontId="4" fillId="2" borderId="16" xfId="0" applyNumberFormat="1" applyFont="1" applyFill="1" applyBorder="1" applyAlignment="1">
      <alignment horizontal="left" vertical="center"/>
    </xf>
    <xf numFmtId="0" fontId="4" fillId="2" borderId="16" xfId="0" applyNumberFormat="1" applyFont="1" applyFill="1" applyBorder="1" applyAlignment="1">
      <alignment vertical="center"/>
    </xf>
    <xf numFmtId="188" fontId="13" fillId="2" borderId="16" xfId="0" applyNumberFormat="1" applyFont="1" applyFill="1" applyBorder="1" applyAlignment="1">
      <alignment vertical="center"/>
    </xf>
    <xf numFmtId="187" fontId="13" fillId="2" borderId="34" xfId="1" applyNumberFormat="1" applyFont="1" applyFill="1" applyBorder="1" applyAlignment="1">
      <alignment vertical="center"/>
    </xf>
    <xf numFmtId="0" fontId="15" fillId="2" borderId="27" xfId="0" applyFont="1" applyFill="1" applyBorder="1" applyAlignment="1">
      <alignment horizontal="right" vertical="center"/>
    </xf>
    <xf numFmtId="0" fontId="18" fillId="2" borderId="0" xfId="0" applyFont="1" applyFill="1"/>
    <xf numFmtId="0" fontId="19" fillId="2" borderId="0" xfId="0" applyFont="1" applyFill="1"/>
    <xf numFmtId="181" fontId="19" fillId="2" borderId="20" xfId="2" applyNumberFormat="1" applyFont="1" applyFill="1" applyBorder="1" applyAlignment="1"/>
    <xf numFmtId="0" fontId="19" fillId="2" borderId="0" xfId="0" applyFont="1" applyFill="1" applyBorder="1"/>
    <xf numFmtId="0" fontId="19" fillId="2" borderId="0" xfId="0" applyFont="1" applyFill="1" applyAlignment="1"/>
    <xf numFmtId="0" fontId="19" fillId="2" borderId="0" xfId="0" applyFont="1" applyFill="1" applyAlignment="1">
      <alignment vertical="center"/>
    </xf>
    <xf numFmtId="185" fontId="19" fillId="2" borderId="0" xfId="0" applyNumberFormat="1" applyFont="1" applyFill="1" applyAlignment="1">
      <alignment vertical="center"/>
    </xf>
    <xf numFmtId="181" fontId="11" fillId="0" borderId="1" xfId="2" applyNumberFormat="1" applyFont="1" applyBorder="1" applyAlignment="1">
      <alignment horizontal="center"/>
    </xf>
    <xf numFmtId="181" fontId="11" fillId="0" borderId="30" xfId="2" applyNumberFormat="1" applyFont="1" applyBorder="1" applyAlignment="1">
      <alignment horizontal="center"/>
    </xf>
    <xf numFmtId="181" fontId="11" fillId="0" borderId="6" xfId="2" applyNumberFormat="1" applyFont="1" applyBorder="1" applyAlignment="1">
      <alignment horizontal="center"/>
    </xf>
    <xf numFmtId="182" fontId="11" fillId="2" borderId="31" xfId="0" applyNumberFormat="1" applyFont="1" applyFill="1" applyBorder="1" applyAlignment="1">
      <alignment horizontal="center" vertical="center"/>
    </xf>
    <xf numFmtId="0" fontId="20" fillId="2" borderId="0" xfId="0" applyFont="1" applyFill="1" applyAlignment="1"/>
    <xf numFmtId="189" fontId="13" fillId="2" borderId="59" xfId="0" applyNumberFormat="1" applyFont="1" applyFill="1" applyBorder="1" applyAlignment="1">
      <alignment horizontal="right" vertical="center"/>
    </xf>
    <xf numFmtId="0" fontId="4" fillId="2" borderId="26" xfId="0" applyFont="1" applyFill="1" applyBorder="1" applyAlignment="1">
      <alignment horizontal="center" vertical="center"/>
    </xf>
    <xf numFmtId="0" fontId="2" fillId="2" borderId="60" xfId="0" applyFont="1" applyFill="1" applyBorder="1" applyAlignment="1">
      <alignment vertical="center"/>
    </xf>
    <xf numFmtId="176" fontId="4" fillId="2" borderId="22" xfId="0" applyNumberFormat="1" applyFont="1" applyFill="1" applyBorder="1" applyAlignment="1">
      <alignment horizontal="center" vertical="center"/>
    </xf>
    <xf numFmtId="176" fontId="4" fillId="2" borderId="23" xfId="0" applyNumberFormat="1" applyFont="1" applyFill="1" applyBorder="1" applyAlignment="1">
      <alignment horizontal="center" vertical="center"/>
    </xf>
    <xf numFmtId="3" fontId="4" fillId="2" borderId="23" xfId="0" applyNumberFormat="1" applyFont="1" applyFill="1" applyBorder="1" applyAlignment="1">
      <alignment vertical="center"/>
    </xf>
    <xf numFmtId="181" fontId="11" fillId="2" borderId="32" xfId="2" applyNumberFormat="1" applyFont="1" applyFill="1" applyBorder="1" applyAlignment="1">
      <alignment horizontal="center" vertical="center"/>
    </xf>
    <xf numFmtId="181" fontId="11" fillId="2" borderId="67" xfId="0" applyNumberFormat="1" applyFont="1" applyFill="1" applyBorder="1" applyAlignment="1">
      <alignment horizontal="center" vertical="center"/>
    </xf>
    <xf numFmtId="181" fontId="11" fillId="2" borderId="3" xfId="0" applyNumberFormat="1" applyFont="1" applyFill="1" applyBorder="1" applyAlignment="1">
      <alignment horizontal="center" vertical="center"/>
    </xf>
    <xf numFmtId="181" fontId="11" fillId="0" borderId="14" xfId="2" applyNumberFormat="1" applyFont="1" applyFill="1" applyBorder="1" applyAlignment="1" applyProtection="1">
      <alignment horizontal="center"/>
      <protection locked="0"/>
    </xf>
    <xf numFmtId="181" fontId="11" fillId="0" borderId="29" xfId="2" applyNumberFormat="1" applyFont="1" applyFill="1" applyBorder="1" applyAlignment="1" applyProtection="1">
      <alignment horizontal="center"/>
      <protection locked="0"/>
    </xf>
    <xf numFmtId="181" fontId="11" fillId="0" borderId="2" xfId="2" applyNumberFormat="1" applyFont="1" applyFill="1" applyBorder="1" applyAlignment="1" applyProtection="1">
      <alignment horizontal="center"/>
      <protection locked="0"/>
    </xf>
    <xf numFmtId="183" fontId="4" fillId="0" borderId="8" xfId="2" applyNumberFormat="1" applyFont="1" applyFill="1" applyBorder="1" applyAlignment="1">
      <alignment horizontal="left"/>
    </xf>
    <xf numFmtId="181" fontId="11" fillId="0" borderId="33" xfId="2" applyNumberFormat="1" applyFont="1" applyFill="1" applyBorder="1" applyAlignment="1">
      <alignment horizontal="center"/>
    </xf>
    <xf numFmtId="3" fontId="2" fillId="2" borderId="24" xfId="0" applyNumberFormat="1" applyFont="1" applyFill="1" applyBorder="1" applyAlignment="1">
      <alignment vertical="center"/>
    </xf>
    <xf numFmtId="177" fontId="2" fillId="2" borderId="24" xfId="0" applyNumberFormat="1" applyFont="1" applyFill="1" applyBorder="1" applyAlignment="1">
      <alignment horizontal="left" vertical="center"/>
    </xf>
    <xf numFmtId="0" fontId="2" fillId="2" borderId="0" xfId="0" applyFont="1" applyFill="1" applyBorder="1" applyAlignment="1">
      <alignment vertical="center"/>
    </xf>
    <xf numFmtId="0" fontId="24" fillId="2" borderId="0" xfId="0" applyFont="1" applyFill="1" applyBorder="1" applyAlignment="1">
      <alignment vertical="center"/>
    </xf>
    <xf numFmtId="0" fontId="25" fillId="2" borderId="0" xfId="0" applyFont="1" applyFill="1"/>
    <xf numFmtId="0" fontId="6" fillId="2" borderId="0" xfId="0" applyFont="1" applyFill="1" applyAlignment="1">
      <alignment vertical="center"/>
    </xf>
    <xf numFmtId="0" fontId="4" fillId="2" borderId="0" xfId="0" applyFont="1" applyFill="1" applyAlignment="1">
      <alignment horizontal="left" vertical="center"/>
    </xf>
    <xf numFmtId="0" fontId="2" fillId="2" borderId="59" xfId="0" applyFont="1" applyFill="1" applyBorder="1" applyAlignment="1">
      <alignment vertical="center"/>
    </xf>
    <xf numFmtId="0" fontId="25" fillId="0" borderId="18" xfId="0" applyFont="1" applyBorder="1" applyAlignment="1">
      <alignment vertical="center"/>
    </xf>
    <xf numFmtId="0" fontId="25" fillId="0" borderId="69" xfId="0" applyFont="1" applyBorder="1" applyAlignment="1">
      <alignment vertical="center"/>
    </xf>
    <xf numFmtId="0" fontId="17" fillId="2" borderId="0" xfId="0" applyFont="1" applyFill="1"/>
    <xf numFmtId="184" fontId="14" fillId="2" borderId="34" xfId="1" applyNumberFormat="1" applyFont="1" applyFill="1" applyBorder="1" applyAlignment="1">
      <alignment horizontal="center" vertical="center"/>
    </xf>
    <xf numFmtId="0" fontId="13" fillId="2" borderId="59" xfId="0" applyNumberFormat="1" applyFont="1" applyFill="1" applyBorder="1" applyAlignment="1">
      <alignment horizontal="right" vertical="center"/>
    </xf>
    <xf numFmtId="0" fontId="4" fillId="0" borderId="0" xfId="0" applyFont="1" applyFill="1" applyAlignment="1">
      <alignment horizontal="left" vertical="center"/>
    </xf>
    <xf numFmtId="190" fontId="27" fillId="2" borderId="20" xfId="0" applyNumberFormat="1" applyFont="1" applyFill="1" applyBorder="1" applyAlignment="1">
      <alignment horizontal="left" vertical="center"/>
    </xf>
    <xf numFmtId="0" fontId="26" fillId="2" borderId="25" xfId="0" applyFont="1" applyFill="1" applyBorder="1" applyAlignment="1">
      <alignment horizontal="left" vertical="center"/>
    </xf>
    <xf numFmtId="0" fontId="26" fillId="2" borderId="27" xfId="0" applyFont="1" applyFill="1" applyBorder="1" applyAlignment="1">
      <alignment horizontal="left" vertical="center"/>
    </xf>
    <xf numFmtId="0" fontId="26" fillId="2" borderId="58" xfId="0" applyFont="1" applyFill="1" applyBorder="1" applyAlignment="1">
      <alignment vertical="center"/>
    </xf>
    <xf numFmtId="0" fontId="26" fillId="0" borderId="58" xfId="0" applyFont="1" applyBorder="1" applyAlignment="1">
      <alignment vertical="center"/>
    </xf>
    <xf numFmtId="3" fontId="28" fillId="2" borderId="14" xfId="0" applyNumberFormat="1" applyFont="1" applyFill="1" applyBorder="1" applyAlignment="1">
      <alignment vertical="center"/>
    </xf>
    <xf numFmtId="177" fontId="28" fillId="2" borderId="24" xfId="0" applyNumberFormat="1" applyFont="1" applyFill="1" applyBorder="1" applyAlignment="1">
      <alignment horizontal="left" vertical="center"/>
    </xf>
    <xf numFmtId="0" fontId="28" fillId="2" borderId="17" xfId="0" applyNumberFormat="1" applyFont="1" applyFill="1" applyBorder="1" applyAlignment="1">
      <alignment horizontal="left" vertical="center"/>
    </xf>
    <xf numFmtId="177" fontId="28" fillId="2" borderId="17" xfId="0" applyNumberFormat="1" applyFont="1" applyFill="1" applyBorder="1" applyAlignment="1">
      <alignment horizontal="left" vertical="center"/>
    </xf>
    <xf numFmtId="3" fontId="17" fillId="0" borderId="8" xfId="2" applyNumberFormat="1" applyFont="1" applyFill="1" applyBorder="1" applyAlignment="1">
      <alignment horizontal="left"/>
    </xf>
    <xf numFmtId="0" fontId="2" fillId="0" borderId="1"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 xfId="0" applyFont="1" applyBorder="1" applyAlignment="1">
      <alignment horizontal="center" vertical="center" wrapText="1"/>
    </xf>
    <xf numFmtId="0" fontId="2" fillId="0" borderId="4" xfId="0" applyFont="1" applyBorder="1" applyAlignment="1">
      <alignment horizontal="center" vertical="center" wrapText="1"/>
    </xf>
    <xf numFmtId="0" fontId="2" fillId="0" borderId="5" xfId="0" applyFont="1" applyBorder="1" applyAlignment="1">
      <alignment horizontal="center" vertical="center" wrapText="1"/>
    </xf>
    <xf numFmtId="0" fontId="2" fillId="0" borderId="6" xfId="0" applyFont="1" applyBorder="1" applyAlignment="1">
      <alignment horizontal="center" vertical="center"/>
    </xf>
    <xf numFmtId="0" fontId="2" fillId="2" borderId="0" xfId="0" applyFont="1" applyFill="1" applyAlignment="1">
      <alignment horizontal="left" vertical="center"/>
    </xf>
    <xf numFmtId="3" fontId="26" fillId="2" borderId="24" xfId="0" applyNumberFormat="1" applyFont="1" applyFill="1" applyBorder="1" applyAlignment="1">
      <alignment vertical="center"/>
    </xf>
    <xf numFmtId="177" fontId="26" fillId="2" borderId="24" xfId="0" applyNumberFormat="1" applyFont="1" applyFill="1" applyBorder="1" applyAlignment="1">
      <alignment horizontal="left" vertical="center"/>
    </xf>
    <xf numFmtId="182" fontId="11" fillId="2" borderId="0" xfId="0" applyNumberFormat="1" applyFont="1" applyFill="1" applyBorder="1" applyAlignment="1">
      <alignment horizontal="center" vertical="center"/>
    </xf>
    <xf numFmtId="191" fontId="13" fillId="2" borderId="58" xfId="0" applyNumberFormat="1" applyFont="1" applyFill="1" applyBorder="1" applyAlignment="1">
      <alignment horizontal="center" vertical="center"/>
    </xf>
    <xf numFmtId="191" fontId="13" fillId="2" borderId="60" xfId="0" applyNumberFormat="1" applyFont="1" applyFill="1" applyBorder="1" applyAlignment="1">
      <alignment horizontal="center" vertical="center"/>
    </xf>
    <xf numFmtId="0" fontId="4" fillId="0" borderId="53" xfId="0" applyFont="1" applyBorder="1" applyAlignment="1">
      <alignment horizontal="center" vertical="center"/>
    </xf>
    <xf numFmtId="0" fontId="4" fillId="0" borderId="46" xfId="0" applyFont="1" applyBorder="1" applyAlignment="1">
      <alignment horizontal="center" vertical="center"/>
    </xf>
    <xf numFmtId="0" fontId="4" fillId="0" borderId="54" xfId="0" applyFont="1" applyBorder="1" applyAlignment="1">
      <alignment horizontal="center" vertical="center"/>
    </xf>
    <xf numFmtId="0" fontId="4" fillId="0" borderId="55" xfId="0" applyFont="1" applyBorder="1" applyAlignment="1">
      <alignment horizontal="center" vertical="center" wrapText="1"/>
    </xf>
    <xf numFmtId="0" fontId="4" fillId="0" borderId="56" xfId="0" applyFont="1" applyBorder="1" applyAlignment="1">
      <alignment horizontal="center" vertical="center" wrapText="1"/>
    </xf>
    <xf numFmtId="0" fontId="4" fillId="0" borderId="52" xfId="0" applyFont="1" applyBorder="1" applyAlignment="1">
      <alignment horizontal="center" vertical="center" wrapText="1"/>
    </xf>
    <xf numFmtId="0" fontId="2" fillId="0" borderId="50" xfId="0" applyFont="1" applyBorder="1" applyAlignment="1">
      <alignment horizontal="center" vertical="center"/>
    </xf>
    <xf numFmtId="0" fontId="2" fillId="0" borderId="34" xfId="0" applyFont="1" applyBorder="1" applyAlignment="1">
      <alignment horizontal="center" vertical="center"/>
    </xf>
    <xf numFmtId="0" fontId="2" fillId="0" borderId="57" xfId="0" applyFont="1" applyBorder="1" applyAlignment="1">
      <alignment horizontal="center" vertical="center"/>
    </xf>
    <xf numFmtId="0" fontId="2" fillId="0" borderId="26" xfId="0" applyFont="1" applyBorder="1" applyAlignment="1">
      <alignment horizontal="center" vertical="center"/>
    </xf>
    <xf numFmtId="0" fontId="2" fillId="0" borderId="29" xfId="0" applyFont="1" applyFill="1" applyBorder="1" applyAlignment="1">
      <alignment horizontal="center" vertical="center" wrapText="1"/>
    </xf>
    <xf numFmtId="0" fontId="2" fillId="0" borderId="41" xfId="0" applyFont="1" applyFill="1" applyBorder="1" applyAlignment="1">
      <alignment horizontal="center" vertical="center" wrapText="1"/>
    </xf>
    <xf numFmtId="0" fontId="2" fillId="0" borderId="5" xfId="0" applyFont="1" applyFill="1" applyBorder="1" applyAlignment="1">
      <alignment horizontal="center" vertical="center"/>
    </xf>
    <xf numFmtId="0" fontId="2" fillId="0" borderId="51" xfId="0" applyFont="1" applyFill="1" applyBorder="1" applyAlignment="1">
      <alignment horizontal="center" vertical="center"/>
    </xf>
    <xf numFmtId="0" fontId="5" fillId="2" borderId="29" xfId="0" applyFont="1" applyFill="1" applyBorder="1" applyAlignment="1">
      <alignment horizontal="center" vertical="center" wrapText="1"/>
    </xf>
    <xf numFmtId="0" fontId="5" fillId="2" borderId="13" xfId="0" applyFont="1" applyFill="1" applyBorder="1" applyAlignment="1">
      <alignment horizontal="center" vertical="center" wrapText="1"/>
    </xf>
    <xf numFmtId="0" fontId="5" fillId="2" borderId="12" xfId="0" applyFont="1" applyFill="1" applyBorder="1" applyAlignment="1">
      <alignment horizontal="center" vertical="center" wrapText="1"/>
    </xf>
    <xf numFmtId="181" fontId="11" fillId="0" borderId="29" xfId="2" applyNumberFormat="1" applyFont="1" applyFill="1" applyBorder="1" applyAlignment="1">
      <alignment horizontal="center"/>
    </xf>
    <xf numFmtId="181" fontId="11" fillId="0" borderId="41" xfId="2" applyNumberFormat="1" applyFont="1" applyFill="1" applyBorder="1" applyAlignment="1">
      <alignment horizontal="center"/>
    </xf>
    <xf numFmtId="0" fontId="23" fillId="2" borderId="20" xfId="0" applyFont="1" applyFill="1" applyBorder="1" applyAlignment="1">
      <alignment horizontal="center" vertical="center" wrapText="1"/>
    </xf>
    <xf numFmtId="0" fontId="23" fillId="2" borderId="0" xfId="0" applyFont="1" applyFill="1" applyBorder="1" applyAlignment="1">
      <alignment horizontal="center" vertical="center"/>
    </xf>
    <xf numFmtId="0" fontId="23" fillId="2" borderId="61" xfId="0" applyFont="1" applyFill="1" applyBorder="1" applyAlignment="1">
      <alignment horizontal="center" vertical="center"/>
    </xf>
    <xf numFmtId="0" fontId="23" fillId="2" borderId="43" xfId="0" applyFont="1" applyFill="1" applyBorder="1" applyAlignment="1">
      <alignment horizontal="center" vertical="center"/>
    </xf>
    <xf numFmtId="0" fontId="23" fillId="2" borderId="62" xfId="0" applyFont="1" applyFill="1" applyBorder="1" applyAlignment="1">
      <alignment horizontal="center" vertical="center"/>
    </xf>
    <xf numFmtId="0" fontId="23" fillId="2" borderId="63" xfId="0" applyFont="1" applyFill="1" applyBorder="1" applyAlignment="1">
      <alignment horizontal="center" vertical="center"/>
    </xf>
    <xf numFmtId="0" fontId="22" fillId="2" borderId="19" xfId="0" applyFont="1" applyFill="1" applyBorder="1" applyAlignment="1">
      <alignment horizontal="center" vertical="center"/>
    </xf>
    <xf numFmtId="0" fontId="22" fillId="2" borderId="18" xfId="0" applyFont="1" applyFill="1" applyBorder="1" applyAlignment="1">
      <alignment horizontal="center" vertical="center"/>
    </xf>
    <xf numFmtId="0" fontId="22" fillId="2" borderId="64" xfId="0" applyFont="1" applyFill="1" applyBorder="1" applyAlignment="1">
      <alignment horizontal="center" vertical="center"/>
    </xf>
    <xf numFmtId="0" fontId="4" fillId="2" borderId="37" xfId="0" applyFont="1" applyFill="1" applyBorder="1" applyAlignment="1">
      <alignment horizontal="center" wrapText="1"/>
    </xf>
    <xf numFmtId="0" fontId="4" fillId="2" borderId="11" xfId="0" applyFont="1" applyFill="1" applyBorder="1" applyAlignment="1">
      <alignment horizontal="center" wrapText="1"/>
    </xf>
    <xf numFmtId="0" fontId="4" fillId="2" borderId="38" xfId="0" applyFont="1" applyFill="1" applyBorder="1" applyAlignment="1">
      <alignment horizontal="center" wrapText="1"/>
    </xf>
    <xf numFmtId="181" fontId="11" fillId="0" borderId="11" xfId="2" applyNumberFormat="1" applyFont="1" applyFill="1" applyBorder="1" applyAlignment="1" applyProtection="1">
      <alignment horizontal="center"/>
      <protection locked="0"/>
    </xf>
    <xf numFmtId="181" fontId="11" fillId="0" borderId="39" xfId="2" applyNumberFormat="1" applyFont="1" applyFill="1" applyBorder="1" applyAlignment="1" applyProtection="1">
      <alignment horizontal="center"/>
      <protection locked="0"/>
    </xf>
    <xf numFmtId="181" fontId="11" fillId="0" borderId="31" xfId="2" applyNumberFormat="1" applyFont="1" applyFill="1" applyBorder="1" applyAlignment="1" applyProtection="1">
      <alignment horizontal="center"/>
      <protection locked="0"/>
    </xf>
    <xf numFmtId="0" fontId="4" fillId="2" borderId="47" xfId="0" applyFont="1" applyFill="1" applyBorder="1" applyAlignment="1">
      <alignment horizontal="center" vertical="center" textRotation="255"/>
    </xf>
    <xf numFmtId="0" fontId="4" fillId="2" borderId="48" xfId="0" applyFont="1" applyFill="1" applyBorder="1" applyAlignment="1">
      <alignment horizontal="center" vertical="center" textRotation="255"/>
    </xf>
    <xf numFmtId="0" fontId="4" fillId="2" borderId="49" xfId="0" applyFont="1" applyFill="1" applyBorder="1" applyAlignment="1">
      <alignment horizontal="center" vertical="center" textRotation="255"/>
    </xf>
    <xf numFmtId="0" fontId="5" fillId="2" borderId="2" xfId="0" applyFont="1" applyFill="1" applyBorder="1" applyAlignment="1">
      <alignment horizontal="center" vertical="center" wrapText="1"/>
    </xf>
    <xf numFmtId="0" fontId="5" fillId="2" borderId="35" xfId="0" applyFont="1" applyFill="1" applyBorder="1" applyAlignment="1">
      <alignment horizontal="center" vertical="center" wrapText="1"/>
    </xf>
    <xf numFmtId="0" fontId="5" fillId="2" borderId="46" xfId="0" applyFont="1" applyFill="1" applyBorder="1" applyAlignment="1">
      <alignment horizontal="center" vertical="center" wrapText="1"/>
    </xf>
    <xf numFmtId="0" fontId="5" fillId="2" borderId="36" xfId="0" applyFont="1" applyFill="1" applyBorder="1" applyAlignment="1">
      <alignment horizontal="center" vertical="center" wrapText="1"/>
    </xf>
    <xf numFmtId="176" fontId="4" fillId="2" borderId="40" xfId="0" applyNumberFormat="1" applyFont="1" applyFill="1" applyBorder="1" applyAlignment="1">
      <alignment horizontal="center" vertical="center" wrapText="1"/>
    </xf>
    <xf numFmtId="176" fontId="4" fillId="2" borderId="13" xfId="0" applyNumberFormat="1" applyFont="1" applyFill="1" applyBorder="1" applyAlignment="1">
      <alignment horizontal="center" vertical="center" wrapText="1"/>
    </xf>
    <xf numFmtId="176" fontId="4" fillId="2" borderId="12" xfId="0" applyNumberFormat="1" applyFont="1" applyFill="1" applyBorder="1" applyAlignment="1">
      <alignment horizontal="center" vertical="center" wrapText="1"/>
    </xf>
    <xf numFmtId="181" fontId="11" fillId="2" borderId="13" xfId="2" applyNumberFormat="1" applyFont="1" applyFill="1" applyBorder="1" applyAlignment="1">
      <alignment horizontal="center" vertical="center"/>
    </xf>
    <xf numFmtId="181" fontId="11" fillId="2" borderId="41" xfId="2" applyNumberFormat="1" applyFont="1" applyFill="1" applyBorder="1" applyAlignment="1">
      <alignment horizontal="center" vertical="center"/>
    </xf>
    <xf numFmtId="181" fontId="11" fillId="2" borderId="13" xfId="0" applyNumberFormat="1" applyFont="1" applyFill="1" applyBorder="1" applyAlignment="1">
      <alignment horizontal="center" vertical="center"/>
    </xf>
    <xf numFmtId="181" fontId="11" fillId="2" borderId="41" xfId="0" applyNumberFormat="1" applyFont="1" applyFill="1" applyBorder="1" applyAlignment="1">
      <alignment horizontal="center" vertical="center"/>
    </xf>
    <xf numFmtId="186" fontId="15" fillId="2" borderId="16" xfId="0" applyNumberFormat="1" applyFont="1" applyFill="1" applyBorder="1" applyAlignment="1">
      <alignment horizontal="left" vertical="center" shrinkToFit="1"/>
    </xf>
    <xf numFmtId="186" fontId="15" fillId="2" borderId="28" xfId="0" applyNumberFormat="1" applyFont="1" applyFill="1" applyBorder="1" applyAlignment="1">
      <alignment horizontal="left" vertical="center" shrinkToFit="1"/>
    </xf>
    <xf numFmtId="191" fontId="13" fillId="2" borderId="68" xfId="0" applyNumberFormat="1" applyFont="1" applyFill="1" applyBorder="1" applyAlignment="1">
      <alignment horizontal="center" vertical="center"/>
    </xf>
    <xf numFmtId="191" fontId="13" fillId="2" borderId="67" xfId="0" applyNumberFormat="1" applyFont="1" applyFill="1" applyBorder="1" applyAlignment="1">
      <alignment horizontal="center" vertical="center"/>
    </xf>
    <xf numFmtId="0" fontId="4" fillId="0" borderId="0" xfId="0" applyFont="1" applyFill="1" applyAlignment="1">
      <alignment horizontal="left" vertical="center"/>
    </xf>
    <xf numFmtId="176" fontId="21" fillId="2" borderId="27" xfId="0" applyNumberFormat="1" applyFont="1" applyFill="1" applyBorder="1" applyAlignment="1">
      <alignment horizontal="center" vertical="center" wrapText="1"/>
    </xf>
    <xf numFmtId="176" fontId="21" fillId="2" borderId="16" xfId="0" applyNumberFormat="1" applyFont="1" applyFill="1" applyBorder="1" applyAlignment="1">
      <alignment horizontal="center" vertical="center" wrapText="1"/>
    </xf>
    <xf numFmtId="176" fontId="21" fillId="2" borderId="15" xfId="0" applyNumberFormat="1" applyFont="1" applyFill="1" applyBorder="1" applyAlignment="1">
      <alignment horizontal="center" vertical="center" wrapText="1"/>
    </xf>
    <xf numFmtId="181" fontId="11" fillId="2" borderId="65" xfId="0" applyNumberFormat="1" applyFont="1" applyFill="1" applyBorder="1" applyAlignment="1" applyProtection="1">
      <alignment horizontal="center" vertical="center"/>
      <protection hidden="1"/>
    </xf>
    <xf numFmtId="181" fontId="11" fillId="2" borderId="66" xfId="0" applyNumberFormat="1" applyFont="1" applyFill="1" applyBorder="1" applyAlignment="1" applyProtection="1">
      <alignment horizontal="center" vertical="center"/>
      <protection hidden="1"/>
    </xf>
    <xf numFmtId="0" fontId="17" fillId="0" borderId="0" xfId="0" applyFont="1" applyAlignment="1">
      <alignment horizontal="center"/>
    </xf>
    <xf numFmtId="0" fontId="4" fillId="2" borderId="42" xfId="0" applyFont="1" applyFill="1" applyBorder="1" applyAlignment="1">
      <alignment horizontal="center" vertical="center" textRotation="255"/>
    </xf>
    <xf numFmtId="0" fontId="4" fillId="2" borderId="20" xfId="0" applyFont="1" applyFill="1" applyBorder="1" applyAlignment="1">
      <alignment horizontal="center" vertical="center" textRotation="255"/>
    </xf>
    <xf numFmtId="0" fontId="4" fillId="2" borderId="43" xfId="0" applyFont="1" applyFill="1" applyBorder="1" applyAlignment="1">
      <alignment horizontal="center" vertical="center" textRotation="255"/>
    </xf>
    <xf numFmtId="176" fontId="6" fillId="2" borderId="40" xfId="0" applyNumberFormat="1" applyFont="1" applyFill="1" applyBorder="1" applyAlignment="1">
      <alignment horizontal="center" vertical="center" wrapText="1"/>
    </xf>
    <xf numFmtId="176" fontId="6" fillId="2" borderId="13" xfId="0" applyNumberFormat="1" applyFont="1" applyFill="1" applyBorder="1" applyAlignment="1">
      <alignment horizontal="center" vertical="center" wrapText="1"/>
    </xf>
    <xf numFmtId="176" fontId="6" fillId="2" borderId="12" xfId="0" applyNumberFormat="1" applyFont="1" applyFill="1" applyBorder="1" applyAlignment="1">
      <alignment horizontal="center" vertical="center" wrapText="1"/>
    </xf>
    <xf numFmtId="181" fontId="11" fillId="2" borderId="13" xfId="0" applyNumberFormat="1" applyFont="1" applyFill="1" applyBorder="1" applyAlignment="1" applyProtection="1">
      <alignment horizontal="center" vertical="center"/>
      <protection hidden="1"/>
    </xf>
    <xf numFmtId="181" fontId="11" fillId="2" borderId="41" xfId="0" applyNumberFormat="1" applyFont="1" applyFill="1" applyBorder="1" applyAlignment="1" applyProtection="1">
      <alignment horizontal="center" vertical="center"/>
      <protection hidden="1"/>
    </xf>
    <xf numFmtId="0" fontId="5" fillId="2" borderId="44" xfId="0" applyFont="1" applyFill="1" applyBorder="1" applyAlignment="1">
      <alignment horizontal="center" vertical="center" wrapText="1"/>
    </xf>
    <xf numFmtId="0" fontId="5" fillId="2" borderId="45" xfId="0" applyFont="1" applyFill="1" applyBorder="1" applyAlignment="1">
      <alignment horizontal="center" vertical="center" wrapText="1"/>
    </xf>
    <xf numFmtId="181" fontId="11" fillId="2" borderId="29" xfId="2" applyNumberFormat="1" applyFont="1" applyFill="1" applyBorder="1" applyAlignment="1">
      <alignment horizontal="center"/>
    </xf>
    <xf numFmtId="181" fontId="11" fillId="2" borderId="41" xfId="2" applyNumberFormat="1" applyFont="1" applyFill="1" applyBorder="1" applyAlignment="1">
      <alignment horizontal="center"/>
    </xf>
    <xf numFmtId="0" fontId="6" fillId="2" borderId="37" xfId="0" applyFont="1" applyFill="1" applyBorder="1" applyAlignment="1">
      <alignment horizontal="center" vertical="center"/>
    </xf>
    <xf numFmtId="0" fontId="6" fillId="2" borderId="11" xfId="0" applyFont="1" applyFill="1" applyBorder="1" applyAlignment="1">
      <alignment horizontal="center" vertical="center"/>
    </xf>
    <xf numFmtId="0" fontId="6" fillId="2" borderId="38" xfId="0" applyFont="1" applyFill="1" applyBorder="1" applyAlignment="1">
      <alignment horizontal="center" vertical="center"/>
    </xf>
    <xf numFmtId="182" fontId="11" fillId="2" borderId="11" xfId="0" applyNumberFormat="1" applyFont="1" applyFill="1" applyBorder="1" applyAlignment="1">
      <alignment horizontal="center" vertical="center"/>
    </xf>
    <xf numFmtId="182" fontId="11" fillId="2" borderId="39" xfId="0" applyNumberFormat="1" applyFont="1" applyFill="1" applyBorder="1" applyAlignment="1">
      <alignment horizontal="center" vertical="center"/>
    </xf>
    <xf numFmtId="0" fontId="4" fillId="3" borderId="70" xfId="0" applyFont="1" applyFill="1" applyBorder="1" applyAlignment="1">
      <alignment horizontal="center" vertical="center" wrapText="1"/>
    </xf>
    <xf numFmtId="0" fontId="4" fillId="3" borderId="2" xfId="0" applyFont="1" applyFill="1" applyBorder="1" applyAlignment="1">
      <alignment horizontal="center" vertical="center" wrapText="1"/>
    </xf>
  </cellXfs>
  <cellStyles count="6">
    <cellStyle name="桁区切り" xfId="1" builtinId="6"/>
    <cellStyle name="桁区切り 2" xfId="2"/>
    <cellStyle name="桁区切り 3" xfId="3"/>
    <cellStyle name="標準" xfId="0" builtinId="0"/>
    <cellStyle name="標準 2" xfId="4"/>
    <cellStyle name="標準 3" xfId="5"/>
  </cellStyles>
  <dxfs count="6">
    <dxf>
      <font>
        <color theme="0" tint="-0.499984740745262"/>
      </font>
    </dxf>
    <dxf>
      <fill>
        <patternFill>
          <bgColor theme="0" tint="-0.499984740745262"/>
        </patternFill>
      </fill>
    </dxf>
    <dxf>
      <font>
        <color theme="0" tint="-0.499984740745262"/>
      </font>
    </dxf>
    <dxf>
      <fill>
        <patternFill>
          <bgColor theme="0" tint="-0.499984740745262"/>
        </patternFill>
      </fill>
    </dxf>
    <dxf>
      <font>
        <color theme="0" tint="-0.499984740745262"/>
      </font>
    </dxf>
    <dxf>
      <fill>
        <patternFill>
          <bgColor theme="0" tint="-0.499984740745262"/>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oneCellAnchor>
    <xdr:from>
      <xdr:col>5</xdr:col>
      <xdr:colOff>438150</xdr:colOff>
      <xdr:row>41</xdr:row>
      <xdr:rowOff>209550</xdr:rowOff>
    </xdr:from>
    <xdr:ext cx="283796" cy="201915"/>
    <xdr:sp macro="" textlink="">
      <xdr:nvSpPr>
        <xdr:cNvPr id="3" name="テキスト ボックス 2"/>
        <xdr:cNvSpPr txBox="1"/>
      </xdr:nvSpPr>
      <xdr:spPr>
        <a:xfrm>
          <a:off x="3114675" y="10915650"/>
          <a:ext cx="28379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Ah</a:t>
          </a:r>
          <a:endParaRPr kumimoji="1" lang="ja-JP" altLang="en-US" sz="700"/>
        </a:p>
      </xdr:txBody>
    </xdr:sp>
    <xdr:clientData/>
  </xdr:oneCellAnchor>
  <xdr:oneCellAnchor>
    <xdr:from>
      <xdr:col>6</xdr:col>
      <xdr:colOff>890095</xdr:colOff>
      <xdr:row>41</xdr:row>
      <xdr:rowOff>209550</xdr:rowOff>
    </xdr:from>
    <xdr:ext cx="280718" cy="201915"/>
    <xdr:sp macro="" textlink="">
      <xdr:nvSpPr>
        <xdr:cNvPr id="4" name="テキスト ボックス 3"/>
        <xdr:cNvSpPr txBox="1"/>
      </xdr:nvSpPr>
      <xdr:spPr>
        <a:xfrm>
          <a:off x="4014295" y="10915650"/>
          <a:ext cx="280718"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Bh</a:t>
          </a:r>
          <a:endParaRPr kumimoji="1" lang="ja-JP" altLang="en-US" sz="700"/>
        </a:p>
      </xdr:txBody>
    </xdr:sp>
    <xdr:clientData/>
  </xdr:oneCellAnchor>
  <xdr:oneCellAnchor>
    <xdr:from>
      <xdr:col>9</xdr:col>
      <xdr:colOff>751489</xdr:colOff>
      <xdr:row>41</xdr:row>
      <xdr:rowOff>209550</xdr:rowOff>
    </xdr:from>
    <xdr:ext cx="279692" cy="201915"/>
    <xdr:sp macro="" textlink="">
      <xdr:nvSpPr>
        <xdr:cNvPr id="5" name="テキスト ボックス 4"/>
        <xdr:cNvSpPr txBox="1"/>
      </xdr:nvSpPr>
      <xdr:spPr>
        <a:xfrm>
          <a:off x="6018814" y="10915650"/>
          <a:ext cx="279692"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Ch</a:t>
          </a:r>
          <a:endParaRPr kumimoji="1" lang="ja-JP" altLang="en-US" sz="700"/>
        </a:p>
      </xdr:txBody>
    </xdr:sp>
    <xdr:clientData/>
  </xdr:oneCellAnchor>
  <xdr:oneCellAnchor>
    <xdr:from>
      <xdr:col>10</xdr:col>
      <xdr:colOff>892065</xdr:colOff>
      <xdr:row>41</xdr:row>
      <xdr:rowOff>209550</xdr:rowOff>
    </xdr:from>
    <xdr:ext cx="287066" cy="201915"/>
    <xdr:sp macro="" textlink="">
      <xdr:nvSpPr>
        <xdr:cNvPr id="6" name="テキスト ボックス 5"/>
        <xdr:cNvSpPr txBox="1"/>
      </xdr:nvSpPr>
      <xdr:spPr>
        <a:xfrm>
          <a:off x="6949965" y="10915650"/>
          <a:ext cx="287066" cy="201915"/>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700"/>
            <a:t>Dh</a:t>
          </a:r>
          <a:endParaRPr kumimoji="1" lang="ja-JP" altLang="en-US" sz="700"/>
        </a:p>
      </xdr:txBody>
    </xdr:sp>
    <xdr:clientData/>
  </xdr:oneCellAnchor>
  <xdr:twoCellAnchor>
    <xdr:from>
      <xdr:col>11</xdr:col>
      <xdr:colOff>833037</xdr:colOff>
      <xdr:row>36</xdr:row>
      <xdr:rowOff>215347</xdr:rowOff>
    </xdr:from>
    <xdr:to>
      <xdr:col>12</xdr:col>
      <xdr:colOff>202289</xdr:colOff>
      <xdr:row>43</xdr:row>
      <xdr:rowOff>177811</xdr:rowOff>
    </xdr:to>
    <xdr:grpSp>
      <xdr:nvGrpSpPr>
        <xdr:cNvPr id="10" name="グループ化 9"/>
        <xdr:cNvGrpSpPr/>
      </xdr:nvGrpSpPr>
      <xdr:grpSpPr>
        <a:xfrm>
          <a:off x="7937566" y="9785171"/>
          <a:ext cx="288135" cy="1744199"/>
          <a:chOff x="7870621" y="9810750"/>
          <a:chExt cx="287116" cy="1769579"/>
        </a:xfrm>
      </xdr:grpSpPr>
      <xdr:sp macro="" textlink="">
        <xdr:nvSpPr>
          <xdr:cNvPr id="42" name="テキスト ボックス 41"/>
          <xdr:cNvSpPr txBox="1"/>
        </xdr:nvSpPr>
        <xdr:spPr>
          <a:xfrm>
            <a:off x="7870621" y="100416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キ</a:t>
            </a:r>
          </a:p>
        </xdr:txBody>
      </xdr:sp>
      <xdr:sp macro="" textlink="">
        <xdr:nvSpPr>
          <xdr:cNvPr id="43" name="テキスト ボックス 42"/>
          <xdr:cNvSpPr txBox="1"/>
        </xdr:nvSpPr>
        <xdr:spPr>
          <a:xfrm>
            <a:off x="7883055" y="103092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ク</a:t>
            </a:r>
          </a:p>
        </xdr:txBody>
      </xdr:sp>
      <xdr:sp macro="" textlink="">
        <xdr:nvSpPr>
          <xdr:cNvPr id="39" name="テキスト ボックス 38"/>
          <xdr:cNvSpPr txBox="1"/>
        </xdr:nvSpPr>
        <xdr:spPr>
          <a:xfrm>
            <a:off x="7883055" y="11058109"/>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ケ</a:t>
            </a:r>
          </a:p>
        </xdr:txBody>
      </xdr:sp>
      <xdr:sp macro="" textlink="">
        <xdr:nvSpPr>
          <xdr:cNvPr id="40" name="テキスト ボックス 39"/>
          <xdr:cNvSpPr txBox="1"/>
        </xdr:nvSpPr>
        <xdr:spPr>
          <a:xfrm>
            <a:off x="7883055" y="11350588"/>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コ</a:t>
            </a:r>
          </a:p>
        </xdr:txBody>
      </xdr:sp>
      <xdr:sp macro="" textlink="">
        <xdr:nvSpPr>
          <xdr:cNvPr id="44" name="テキスト ボックス 43"/>
          <xdr:cNvSpPr txBox="1"/>
        </xdr:nvSpPr>
        <xdr:spPr>
          <a:xfrm>
            <a:off x="7870621" y="9810750"/>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カ</a:t>
            </a:r>
          </a:p>
        </xdr:txBody>
      </xdr:sp>
    </xdr:grpSp>
    <xdr:clientData/>
  </xdr:twoCellAnchor>
  <xdr:twoCellAnchor>
    <xdr:from>
      <xdr:col>7</xdr:col>
      <xdr:colOff>827700</xdr:colOff>
      <xdr:row>36</xdr:row>
      <xdr:rowOff>206500</xdr:rowOff>
    </xdr:from>
    <xdr:to>
      <xdr:col>8</xdr:col>
      <xdr:colOff>196952</xdr:colOff>
      <xdr:row>43</xdr:row>
      <xdr:rowOff>203133</xdr:rowOff>
    </xdr:to>
    <xdr:grpSp>
      <xdr:nvGrpSpPr>
        <xdr:cNvPr id="11" name="グループ化 10"/>
        <xdr:cNvGrpSpPr/>
      </xdr:nvGrpSpPr>
      <xdr:grpSpPr>
        <a:xfrm>
          <a:off x="4985082" y="9776324"/>
          <a:ext cx="288135" cy="1778368"/>
          <a:chOff x="4912910" y="9774419"/>
          <a:chExt cx="287116" cy="1806383"/>
        </a:xfrm>
      </xdr:grpSpPr>
      <xdr:sp macro="" textlink="">
        <xdr:nvSpPr>
          <xdr:cNvPr id="32" name="テキスト ボックス 31"/>
          <xdr:cNvSpPr txBox="1"/>
        </xdr:nvSpPr>
        <xdr:spPr>
          <a:xfrm>
            <a:off x="4913106" y="9774419"/>
            <a:ext cx="286724"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ア</a:t>
            </a:r>
          </a:p>
        </xdr:txBody>
      </xdr:sp>
      <xdr:sp macro="" textlink="">
        <xdr:nvSpPr>
          <xdr:cNvPr id="33" name="テキスト ボックス 32"/>
          <xdr:cNvSpPr txBox="1"/>
        </xdr:nvSpPr>
        <xdr:spPr>
          <a:xfrm>
            <a:off x="4912910" y="10042076"/>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イ</a:t>
            </a:r>
          </a:p>
        </xdr:txBody>
      </xdr:sp>
      <xdr:sp macro="" textlink="">
        <xdr:nvSpPr>
          <xdr:cNvPr id="35" name="テキスト ボックス 34"/>
          <xdr:cNvSpPr txBox="1"/>
        </xdr:nvSpPr>
        <xdr:spPr>
          <a:xfrm>
            <a:off x="4925344" y="11058582"/>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エ</a:t>
            </a:r>
          </a:p>
        </xdr:txBody>
      </xdr:sp>
      <xdr:sp macro="" textlink="">
        <xdr:nvSpPr>
          <xdr:cNvPr id="36" name="テキスト ボックス 35"/>
          <xdr:cNvSpPr txBox="1"/>
        </xdr:nvSpPr>
        <xdr:spPr>
          <a:xfrm>
            <a:off x="4925344" y="11351061"/>
            <a:ext cx="262249"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オ</a:t>
            </a:r>
          </a:p>
        </xdr:txBody>
      </xdr:sp>
      <xdr:sp macro="" textlink="">
        <xdr:nvSpPr>
          <xdr:cNvPr id="47" name="テキスト ボックス 46"/>
          <xdr:cNvSpPr txBox="1"/>
        </xdr:nvSpPr>
        <xdr:spPr>
          <a:xfrm>
            <a:off x="4912910" y="10315703"/>
            <a:ext cx="287116" cy="229741"/>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noAutofit/>
          </a:bodyPr>
          <a:lstStyle/>
          <a:p>
            <a:r>
              <a:rPr kumimoji="1" lang="ja-JP" altLang="en-US" sz="800" b="1"/>
              <a:t>ウ</a:t>
            </a:r>
          </a:p>
        </xdr:txBody>
      </xdr:sp>
    </xdr:grpSp>
    <xdr:clientData/>
  </xdr:twoCellAnchor>
  <xdr:twoCellAnchor>
    <xdr:from>
      <xdr:col>5</xdr:col>
      <xdr:colOff>432954</xdr:colOff>
      <xdr:row>36</xdr:row>
      <xdr:rowOff>233796</xdr:rowOff>
    </xdr:from>
    <xdr:to>
      <xdr:col>6</xdr:col>
      <xdr:colOff>239611</xdr:colOff>
      <xdr:row>39</xdr:row>
      <xdr:rowOff>225333</xdr:rowOff>
    </xdr:to>
    <xdr:grpSp>
      <xdr:nvGrpSpPr>
        <xdr:cNvPr id="48" name="グループ化 47"/>
        <xdr:cNvGrpSpPr/>
      </xdr:nvGrpSpPr>
      <xdr:grpSpPr>
        <a:xfrm>
          <a:off x="3223219" y="9803620"/>
          <a:ext cx="254892" cy="731125"/>
          <a:chOff x="3125932" y="9752937"/>
          <a:chExt cx="256930" cy="744878"/>
        </a:xfrm>
      </xdr:grpSpPr>
      <xdr:sp macro="" textlink="">
        <xdr:nvSpPr>
          <xdr:cNvPr id="49" name="テキスト ボックス 48"/>
          <xdr:cNvSpPr txBox="1"/>
        </xdr:nvSpPr>
        <xdr:spPr>
          <a:xfrm>
            <a:off x="3135422" y="9752937"/>
            <a:ext cx="2379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ｋ</a:t>
            </a:r>
          </a:p>
        </xdr:txBody>
      </xdr:sp>
      <xdr:sp macro="" textlink="">
        <xdr:nvSpPr>
          <xdr:cNvPr id="50" name="テキスト ボックス 49"/>
          <xdr:cNvSpPr txBox="1"/>
        </xdr:nvSpPr>
        <xdr:spPr>
          <a:xfrm>
            <a:off x="3125932" y="10037669"/>
            <a:ext cx="25693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Ｏ</a:t>
            </a:r>
          </a:p>
        </xdr:txBody>
      </xdr:sp>
      <xdr:sp macro="" textlink="">
        <xdr:nvSpPr>
          <xdr:cNvPr id="51" name="テキスト ボックス 50"/>
          <xdr:cNvSpPr txBox="1"/>
        </xdr:nvSpPr>
        <xdr:spPr>
          <a:xfrm>
            <a:off x="3136480" y="10288783"/>
            <a:ext cx="235834"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ｓ</a:t>
            </a:r>
          </a:p>
        </xdr:txBody>
      </xdr:sp>
    </xdr:grpSp>
    <xdr:clientData/>
  </xdr:twoCellAnchor>
  <xdr:twoCellAnchor>
    <xdr:from>
      <xdr:col>9</xdr:col>
      <xdr:colOff>749012</xdr:colOff>
      <xdr:row>36</xdr:row>
      <xdr:rowOff>233796</xdr:rowOff>
    </xdr:from>
    <xdr:to>
      <xdr:col>10</xdr:col>
      <xdr:colOff>229890</xdr:colOff>
      <xdr:row>39</xdr:row>
      <xdr:rowOff>225333</xdr:rowOff>
    </xdr:to>
    <xdr:grpSp>
      <xdr:nvGrpSpPr>
        <xdr:cNvPr id="52" name="グループ化 51"/>
        <xdr:cNvGrpSpPr/>
      </xdr:nvGrpSpPr>
      <xdr:grpSpPr>
        <a:xfrm>
          <a:off x="6139041" y="9803620"/>
          <a:ext cx="276496" cy="731125"/>
          <a:chOff x="6108989" y="9752937"/>
          <a:chExt cx="268856" cy="744878"/>
        </a:xfrm>
      </xdr:grpSpPr>
      <xdr:sp macro="" textlink="">
        <xdr:nvSpPr>
          <xdr:cNvPr id="53" name="テキスト ボックス 52"/>
          <xdr:cNvSpPr txBox="1"/>
        </xdr:nvSpPr>
        <xdr:spPr>
          <a:xfrm>
            <a:off x="6108989" y="9752937"/>
            <a:ext cx="26885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ｍ</a:t>
            </a:r>
          </a:p>
        </xdr:txBody>
      </xdr:sp>
      <xdr:sp macro="" textlink="">
        <xdr:nvSpPr>
          <xdr:cNvPr id="54" name="テキスト ボックス 53"/>
          <xdr:cNvSpPr txBox="1"/>
        </xdr:nvSpPr>
        <xdr:spPr>
          <a:xfrm>
            <a:off x="6124090" y="10037669"/>
            <a:ext cx="238655"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ｑ</a:t>
            </a:r>
          </a:p>
        </xdr:txBody>
      </xdr:sp>
      <xdr:sp macro="" textlink="">
        <xdr:nvSpPr>
          <xdr:cNvPr id="55" name="テキスト ボックス 54"/>
          <xdr:cNvSpPr txBox="1"/>
        </xdr:nvSpPr>
        <xdr:spPr>
          <a:xfrm>
            <a:off x="6123192" y="10288783"/>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ｕ</a:t>
            </a:r>
          </a:p>
        </xdr:txBody>
      </xdr:sp>
    </xdr:grpSp>
    <xdr:clientData/>
  </xdr:twoCellAnchor>
  <xdr:twoCellAnchor>
    <xdr:from>
      <xdr:col>6</xdr:col>
      <xdr:colOff>890358</xdr:colOff>
      <xdr:row>36</xdr:row>
      <xdr:rowOff>233796</xdr:rowOff>
    </xdr:from>
    <xdr:to>
      <xdr:col>7</xdr:col>
      <xdr:colOff>211535</xdr:colOff>
      <xdr:row>39</xdr:row>
      <xdr:rowOff>225333</xdr:rowOff>
    </xdr:to>
    <xdr:grpSp>
      <xdr:nvGrpSpPr>
        <xdr:cNvPr id="56" name="グループ化 55"/>
        <xdr:cNvGrpSpPr/>
      </xdr:nvGrpSpPr>
      <xdr:grpSpPr>
        <a:xfrm>
          <a:off x="4128858" y="9803620"/>
          <a:ext cx="240059" cy="731125"/>
          <a:chOff x="4033609" y="9752937"/>
          <a:chExt cx="239040" cy="744878"/>
        </a:xfrm>
      </xdr:grpSpPr>
      <xdr:sp macro="" textlink="">
        <xdr:nvSpPr>
          <xdr:cNvPr id="57" name="テキスト ボックス 56"/>
          <xdr:cNvSpPr txBox="1"/>
        </xdr:nvSpPr>
        <xdr:spPr>
          <a:xfrm>
            <a:off x="4049575" y="9752937"/>
            <a:ext cx="207108"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ｌ</a:t>
            </a:r>
          </a:p>
        </xdr:txBody>
      </xdr:sp>
      <xdr:sp macro="" textlink="">
        <xdr:nvSpPr>
          <xdr:cNvPr id="58" name="テキスト ボックス 57"/>
          <xdr:cNvSpPr txBox="1"/>
        </xdr:nvSpPr>
        <xdr:spPr>
          <a:xfrm>
            <a:off x="4033609" y="10020351"/>
            <a:ext cx="23904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ｐ</a:t>
            </a:r>
          </a:p>
        </xdr:txBody>
      </xdr:sp>
      <xdr:sp macro="" textlink="">
        <xdr:nvSpPr>
          <xdr:cNvPr id="59" name="テキスト ボックス 58"/>
          <xdr:cNvSpPr txBox="1"/>
        </xdr:nvSpPr>
        <xdr:spPr>
          <a:xfrm>
            <a:off x="4045728" y="10288783"/>
            <a:ext cx="214802"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ｔ</a:t>
            </a:r>
          </a:p>
        </xdr:txBody>
      </xdr:sp>
    </xdr:grpSp>
    <xdr:clientData/>
  </xdr:twoCellAnchor>
  <xdr:twoCellAnchor>
    <xdr:from>
      <xdr:col>10</xdr:col>
      <xdr:colOff>867183</xdr:colOff>
      <xdr:row>36</xdr:row>
      <xdr:rowOff>233796</xdr:rowOff>
    </xdr:from>
    <xdr:to>
      <xdr:col>11</xdr:col>
      <xdr:colOff>189770</xdr:colOff>
      <xdr:row>39</xdr:row>
      <xdr:rowOff>225333</xdr:rowOff>
    </xdr:to>
    <xdr:grpSp>
      <xdr:nvGrpSpPr>
        <xdr:cNvPr id="60" name="グループ化 59"/>
        <xdr:cNvGrpSpPr/>
      </xdr:nvGrpSpPr>
      <xdr:grpSpPr>
        <a:xfrm>
          <a:off x="7052830" y="9803620"/>
          <a:ext cx="241469" cy="731125"/>
          <a:chOff x="6980502" y="9752937"/>
          <a:chExt cx="240450" cy="744878"/>
        </a:xfrm>
      </xdr:grpSpPr>
      <xdr:sp macro="" textlink="">
        <xdr:nvSpPr>
          <xdr:cNvPr id="61" name="テキスト ボックス 60"/>
          <xdr:cNvSpPr txBox="1"/>
        </xdr:nvSpPr>
        <xdr:spPr>
          <a:xfrm>
            <a:off x="6991402" y="10037669"/>
            <a:ext cx="2186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ｒ</a:t>
            </a:r>
          </a:p>
        </xdr:txBody>
      </xdr:sp>
      <xdr:sp macro="" textlink="">
        <xdr:nvSpPr>
          <xdr:cNvPr id="62" name="テキスト ボックス 61"/>
          <xdr:cNvSpPr txBox="1"/>
        </xdr:nvSpPr>
        <xdr:spPr>
          <a:xfrm>
            <a:off x="6985439" y="10288783"/>
            <a:ext cx="230576"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ｖ</a:t>
            </a:r>
          </a:p>
        </xdr:txBody>
      </xdr:sp>
      <xdr:sp macro="" textlink="">
        <xdr:nvSpPr>
          <xdr:cNvPr id="63" name="テキスト ボックス 62"/>
          <xdr:cNvSpPr txBox="1"/>
        </xdr:nvSpPr>
        <xdr:spPr>
          <a:xfrm>
            <a:off x="6980502" y="9752937"/>
            <a:ext cx="240450" cy="20903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ja-JP" altLang="en-US" sz="700"/>
              <a:t>ｎ</a:t>
            </a:r>
          </a:p>
        </xdr:txBody>
      </xdr:sp>
    </xdr:grpSp>
    <xdr:clientData/>
  </xdr:twoCellAnchor>
  <xdr:oneCellAnchor>
    <xdr:from>
      <xdr:col>7</xdr:col>
      <xdr:colOff>168094</xdr:colOff>
      <xdr:row>0</xdr:row>
      <xdr:rowOff>78440</xdr:rowOff>
    </xdr:from>
    <xdr:ext cx="4784912" cy="537883"/>
    <xdr:sp macro="" textlink="">
      <xdr:nvSpPr>
        <xdr:cNvPr id="38" name="テキスト ボックス 37"/>
        <xdr:cNvSpPr txBox="1"/>
      </xdr:nvSpPr>
      <xdr:spPr>
        <a:xfrm>
          <a:off x="4224623" y="78440"/>
          <a:ext cx="4784912" cy="537883"/>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square" rtlCol="0" anchor="t">
          <a:noAutofit/>
        </a:bodyPr>
        <a:lstStyle/>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他の書類（実施計画書の省エネルギー計算等）の値と整合を取ること</a:t>
          </a:r>
          <a:endParaRPr kumimoji="1" lang="en-US" altLang="ja-JP" sz="1050" u="sng">
            <a:solidFill>
              <a:srgbClr val="FF0000"/>
            </a:solidFill>
            <a:latin typeface="+mj-ea"/>
            <a:ea typeface="+mj-ea"/>
          </a:endParaRPr>
        </a:p>
        <a:p>
          <a:pPr>
            <a:lnSpc>
              <a:spcPts val="1100"/>
            </a:lnSpc>
          </a:pPr>
          <a:r>
            <a:rPr kumimoji="1" lang="en-US" altLang="ja-JP" sz="1050" u="sng">
              <a:solidFill>
                <a:srgbClr val="FF0000"/>
              </a:solidFill>
              <a:latin typeface="+mj-ea"/>
              <a:ea typeface="+mj-ea"/>
            </a:rPr>
            <a:t>※</a:t>
          </a:r>
          <a:r>
            <a:rPr kumimoji="1" lang="ja-JP" altLang="en-US" sz="1050" u="sng">
              <a:solidFill>
                <a:srgbClr val="FF0000"/>
              </a:solidFill>
              <a:latin typeface="+mj-ea"/>
              <a:ea typeface="+mj-ea"/>
            </a:rPr>
            <a:t>工場・事業場間一体省エネルギー事業の場合は、対象の各工場・事業場及び</a:t>
          </a:r>
          <a:endParaRPr kumimoji="1" lang="en-US" altLang="ja-JP" sz="1050" u="sng">
            <a:solidFill>
              <a:srgbClr val="FF0000"/>
            </a:solidFill>
            <a:latin typeface="+mj-ea"/>
            <a:ea typeface="+mj-ea"/>
          </a:endParaRPr>
        </a:p>
        <a:p>
          <a:pPr>
            <a:lnSpc>
              <a:spcPts val="1100"/>
            </a:lnSpc>
          </a:pPr>
          <a:r>
            <a:rPr kumimoji="1" lang="ja-JP" altLang="en-US" sz="1050" u="sng">
              <a:solidFill>
                <a:srgbClr val="FF0000"/>
              </a:solidFill>
              <a:latin typeface="+mj-ea"/>
              <a:ea typeface="+mj-ea"/>
            </a:rPr>
            <a:t>その合算分を合わせて提出のこと</a:t>
          </a:r>
        </a:p>
      </xdr:txBody>
    </xdr:sp>
    <xdr:clientData/>
  </xdr:oneCellAnchor>
  <xdr:twoCellAnchor>
    <xdr:from>
      <xdr:col>6</xdr:col>
      <xdr:colOff>19050</xdr:colOff>
      <xdr:row>29</xdr:row>
      <xdr:rowOff>22600</xdr:rowOff>
    </xdr:from>
    <xdr:to>
      <xdr:col>8</xdr:col>
      <xdr:colOff>255541</xdr:colOff>
      <xdr:row>30</xdr:row>
      <xdr:rowOff>220067</xdr:rowOff>
    </xdr:to>
    <xdr:sp macro="" textlink="">
      <xdr:nvSpPr>
        <xdr:cNvPr id="41" name="四角形吹き出し 40"/>
        <xdr:cNvSpPr/>
      </xdr:nvSpPr>
      <xdr:spPr bwMode="auto">
        <a:xfrm>
          <a:off x="3143250" y="7756900"/>
          <a:ext cx="2065291" cy="445117"/>
        </a:xfrm>
        <a:prstGeom prst="wedgeRectCallout">
          <a:avLst>
            <a:gd name="adj1" fmla="val -88264"/>
            <a:gd name="adj2" fmla="val 31873"/>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algn="l">
            <a:lnSpc>
              <a:spcPts val="1100"/>
            </a:lnSpc>
          </a:pPr>
          <a:r>
            <a:rPr kumimoji="1" lang="ja-JP" altLang="en-US" sz="900">
              <a:solidFill>
                <a:srgbClr val="FF0000"/>
              </a:solidFill>
            </a:rPr>
            <a:t>その他燃料の単位、換算係数は燃料販売会社に確認する。</a:t>
          </a:r>
        </a:p>
      </xdr:txBody>
    </xdr:sp>
    <xdr:clientData/>
  </xdr:twoCellAnchor>
  <xdr:twoCellAnchor>
    <xdr:from>
      <xdr:col>8</xdr:col>
      <xdr:colOff>286309</xdr:colOff>
      <xdr:row>34</xdr:row>
      <xdr:rowOff>65554</xdr:rowOff>
    </xdr:from>
    <xdr:to>
      <xdr:col>11</xdr:col>
      <xdr:colOff>468080</xdr:colOff>
      <xdr:row>35</xdr:row>
      <xdr:rowOff>153991</xdr:rowOff>
    </xdr:to>
    <xdr:sp macro="" textlink="">
      <xdr:nvSpPr>
        <xdr:cNvPr id="45" name="四角形吹き出し 44"/>
        <xdr:cNvSpPr/>
      </xdr:nvSpPr>
      <xdr:spPr bwMode="auto">
        <a:xfrm>
          <a:off x="5239309" y="9161929"/>
          <a:ext cx="2201071" cy="336087"/>
        </a:xfrm>
        <a:prstGeom prst="wedgeRectCallout">
          <a:avLst>
            <a:gd name="adj1" fmla="val -110494"/>
            <a:gd name="adj2" fmla="val 541977"/>
          </a:avLst>
        </a:prstGeom>
        <a:solidFill>
          <a:srgbClr val="FFFFFF"/>
        </a:solidFill>
        <a:ln w="9525" cap="flat" cmpd="sng" algn="ctr">
          <a:solidFill>
            <a:srgbClr val="FF0000"/>
          </a:solidFill>
          <a:prstDash val="solid"/>
          <a:round/>
          <a:headEnd type="none" w="med" len="med"/>
          <a:tailEnd type="none" w="med" len="med"/>
        </a:ln>
        <a:effectLst/>
      </xdr:spPr>
      <xdr:txBody>
        <a:bodyPr vertOverflow="clip" horzOverflow="clip" wrap="square" lIns="18288" tIns="0" rIns="0" bIns="0" rtlCol="0" anchor="ctr" upright="1"/>
        <a:lstStyle/>
        <a:p>
          <a:pPr marL="0" marR="0" lvl="0" indent="0" algn="ctr" defTabSz="914400" eaLnBrk="1" fontAlgn="auto" latinLnBrk="0" hangingPunct="1">
            <a:lnSpc>
              <a:spcPts val="1100"/>
            </a:lnSpc>
            <a:spcBef>
              <a:spcPts val="0"/>
            </a:spcBef>
            <a:spcAft>
              <a:spcPts val="0"/>
            </a:spcAft>
            <a:buClrTx/>
            <a:buSzTx/>
            <a:buFontTx/>
            <a:buNone/>
            <a:tabLst/>
            <a:defRPr/>
          </a:pPr>
          <a:r>
            <a:rPr kumimoji="1" lang="ja-JP" altLang="en-US" sz="900" b="0" i="0" u="none" strike="noStrike" kern="0" cap="none" spc="0" normalizeH="0" baseline="0" noProof="0" smtClean="0">
              <a:ln>
                <a:noFill/>
              </a:ln>
              <a:solidFill>
                <a:srgbClr val="FF0000"/>
              </a:solidFill>
              <a:effectLst/>
              <a:uLnTx/>
              <a:uFillTx/>
            </a:rPr>
            <a:t>自家発電の余剰を販売している場合。</a:t>
          </a:r>
        </a:p>
      </xdr:txBody>
    </xdr:sp>
    <xdr:clientData/>
  </xdr:twoCellAnchor>
  <xdr:oneCellAnchor>
    <xdr:from>
      <xdr:col>5</xdr:col>
      <xdr:colOff>405845</xdr:colOff>
      <xdr:row>50</xdr:row>
      <xdr:rowOff>16565</xdr:rowOff>
    </xdr:from>
    <xdr:ext cx="262188" cy="292452"/>
    <xdr:sp macro="" textlink="">
      <xdr:nvSpPr>
        <xdr:cNvPr id="65" name="テキスト ボックス 64"/>
        <xdr:cNvSpPr txBox="1"/>
      </xdr:nvSpPr>
      <xdr:spPr>
        <a:xfrm>
          <a:off x="3081128"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L</a:t>
          </a:r>
          <a:endParaRPr kumimoji="1" lang="ja-JP" altLang="en-US" sz="1200" b="1">
            <a:solidFill>
              <a:schemeClr val="tx1"/>
            </a:solidFill>
            <a:latin typeface="ＭＳ 明朝" panose="02020609040205080304" pitchFamily="17" charset="-128"/>
            <a:ea typeface="ＭＳ 明朝" panose="02020609040205080304" pitchFamily="17" charset="-128"/>
          </a:endParaRPr>
        </a:p>
      </xdr:txBody>
    </xdr:sp>
    <xdr:clientData/>
  </xdr:oneCellAnchor>
  <xdr:oneCellAnchor>
    <xdr:from>
      <xdr:col>9</xdr:col>
      <xdr:colOff>762483</xdr:colOff>
      <xdr:row>50</xdr:row>
      <xdr:rowOff>16565</xdr:rowOff>
    </xdr:from>
    <xdr:ext cx="262188" cy="292452"/>
    <xdr:sp macro="" textlink="">
      <xdr:nvSpPr>
        <xdr:cNvPr id="66" name="テキスト ボックス 65"/>
        <xdr:cNvSpPr txBox="1"/>
      </xdr:nvSpPr>
      <xdr:spPr>
        <a:xfrm>
          <a:off x="6021940" y="12746935"/>
          <a:ext cx="262188" cy="292452"/>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r>
            <a:rPr kumimoji="1" lang="en-US" altLang="ja-JP" sz="1200" b="1">
              <a:solidFill>
                <a:schemeClr val="tx1"/>
              </a:solidFill>
              <a:latin typeface="ＭＳ 明朝" panose="02020609040205080304" pitchFamily="17" charset="-128"/>
              <a:ea typeface="ＭＳ 明朝" panose="02020609040205080304" pitchFamily="17" charset="-128"/>
            </a:rPr>
            <a:t>M</a:t>
          </a: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0" tint="-0.14999847407452621"/>
  </sheetPr>
  <dimension ref="A1:O70"/>
  <sheetViews>
    <sheetView showGridLines="0" tabSelected="1" topLeftCell="A25" zoomScale="85" zoomScaleNormal="85" zoomScaleSheetLayoutView="70" workbookViewId="0">
      <selection activeCell="U48" sqref="U48"/>
    </sheetView>
  </sheetViews>
  <sheetFormatPr defaultRowHeight="13.5" x14ac:dyDescent="0.15"/>
  <cols>
    <col min="1" max="1" width="3.375" style="1" customWidth="1"/>
    <col min="2" max="2" width="7.875" style="1" customWidth="1"/>
    <col min="3" max="3" width="2.375" style="1" customWidth="1"/>
    <col min="4" max="4" width="13.75" style="1" bestFit="1" customWidth="1"/>
    <col min="5" max="5" width="9.125" style="1" customWidth="1"/>
    <col min="6" max="6" width="5.875" style="1" customWidth="1"/>
    <col min="7" max="8" width="12" style="1" customWidth="1"/>
    <col min="9" max="9" width="4.125" style="1" customWidth="1"/>
    <col min="10" max="10" width="10.375" style="1" customWidth="1"/>
    <col min="11" max="12" width="12" style="1" customWidth="1"/>
    <col min="13" max="13" width="14.25" style="1" customWidth="1"/>
    <col min="14" max="14" width="1.25" style="9" customWidth="1"/>
    <col min="15" max="15" width="15.375" style="9" customWidth="1"/>
    <col min="16" max="16384" width="9" style="1"/>
  </cols>
  <sheetData>
    <row r="1" spans="1:13" ht="8.25" customHeight="1" x14ac:dyDescent="0.15">
      <c r="A1" s="9"/>
      <c r="B1" s="9"/>
      <c r="C1" s="9"/>
      <c r="D1" s="9"/>
      <c r="E1" s="9"/>
      <c r="F1" s="9"/>
      <c r="G1" s="9"/>
      <c r="H1" s="9"/>
      <c r="I1" s="9"/>
      <c r="J1" s="9"/>
      <c r="K1" s="9"/>
      <c r="L1" s="9"/>
      <c r="M1" s="9"/>
    </row>
    <row r="2" spans="1:13" ht="21" customHeight="1" x14ac:dyDescent="0.2">
      <c r="A2" s="185" t="str">
        <f>IF(A5="（ア）","6-2-4",IF(A5="（イ）","7-2-4",IF(A5="（ウ）","8-2-4")))</f>
        <v>8-2-4</v>
      </c>
      <c r="B2" s="185"/>
      <c r="C2" s="185"/>
      <c r="D2" s="101" t="s">
        <v>82</v>
      </c>
      <c r="E2" s="9"/>
      <c r="F2" s="9"/>
      <c r="G2" s="9"/>
      <c r="H2" s="9"/>
      <c r="I2" s="9"/>
      <c r="J2" s="9"/>
      <c r="K2" s="9"/>
      <c r="L2" s="9"/>
      <c r="M2" s="9"/>
    </row>
    <row r="3" spans="1:13" ht="21" customHeight="1" thickBot="1" x14ac:dyDescent="0.2">
      <c r="A3" s="9"/>
      <c r="B3" s="9"/>
      <c r="C3" s="9"/>
      <c r="D3" s="9"/>
      <c r="E3" s="9"/>
      <c r="F3" s="9"/>
      <c r="G3" s="9"/>
      <c r="H3" s="9"/>
      <c r="I3" s="9"/>
      <c r="J3" s="9"/>
      <c r="K3" s="9"/>
      <c r="L3" s="9"/>
      <c r="M3" s="9"/>
    </row>
    <row r="4" spans="1:13" ht="32.25" customHeight="1" x14ac:dyDescent="0.15">
      <c r="A4" s="152" t="s">
        <v>93</v>
      </c>
      <c r="B4" s="153"/>
      <c r="C4" s="153"/>
      <c r="D4" s="154"/>
      <c r="E4" s="127" t="s">
        <v>0</v>
      </c>
      <c r="F4" s="130" t="s">
        <v>1</v>
      </c>
      <c r="G4" s="133" t="s">
        <v>117</v>
      </c>
      <c r="H4" s="134"/>
      <c r="I4" s="134"/>
      <c r="J4" s="135"/>
      <c r="K4" s="133" t="s">
        <v>118</v>
      </c>
      <c r="L4" s="134"/>
      <c r="M4" s="136"/>
    </row>
    <row r="5" spans="1:13" ht="51" customHeight="1" x14ac:dyDescent="0.15">
      <c r="A5" s="146" t="s">
        <v>116</v>
      </c>
      <c r="B5" s="147"/>
      <c r="C5" s="147"/>
      <c r="D5" s="148"/>
      <c r="E5" s="128"/>
      <c r="F5" s="131"/>
      <c r="G5" s="115" t="s">
        <v>2</v>
      </c>
      <c r="H5" s="116" t="s">
        <v>3</v>
      </c>
      <c r="I5" s="137" t="s">
        <v>4</v>
      </c>
      <c r="J5" s="138"/>
      <c r="K5" s="115" t="s">
        <v>5</v>
      </c>
      <c r="L5" s="116" t="s">
        <v>6</v>
      </c>
      <c r="M5" s="117" t="s">
        <v>7</v>
      </c>
    </row>
    <row r="6" spans="1:13" ht="31.5" customHeight="1" thickBot="1" x14ac:dyDescent="0.2">
      <c r="A6" s="149"/>
      <c r="B6" s="150"/>
      <c r="C6" s="150"/>
      <c r="D6" s="151"/>
      <c r="E6" s="129"/>
      <c r="F6" s="132"/>
      <c r="G6" s="118" t="s">
        <v>8</v>
      </c>
      <c r="H6" s="119" t="s">
        <v>8</v>
      </c>
      <c r="I6" s="139" t="s">
        <v>9</v>
      </c>
      <c r="J6" s="140"/>
      <c r="K6" s="118" t="s">
        <v>8</v>
      </c>
      <c r="L6" s="119" t="s">
        <v>8</v>
      </c>
      <c r="M6" s="120" t="s">
        <v>9</v>
      </c>
    </row>
    <row r="7" spans="1:13" ht="24.75" customHeight="1" thickTop="1" x14ac:dyDescent="0.2">
      <c r="A7" s="155" t="s">
        <v>10</v>
      </c>
      <c r="B7" s="156"/>
      <c r="C7" s="157"/>
      <c r="D7" s="30"/>
      <c r="E7" s="36" t="s">
        <v>11</v>
      </c>
      <c r="F7" s="37"/>
      <c r="G7" s="114" t="s">
        <v>12</v>
      </c>
      <c r="H7" s="158">
        <v>3000</v>
      </c>
      <c r="I7" s="158"/>
      <c r="J7" s="159"/>
      <c r="K7" s="89"/>
      <c r="L7" s="158">
        <v>3000</v>
      </c>
      <c r="M7" s="160"/>
    </row>
    <row r="8" spans="1:13" ht="19.5" customHeight="1" x14ac:dyDescent="0.15">
      <c r="A8" s="161" t="s">
        <v>13</v>
      </c>
      <c r="B8" s="141" t="s">
        <v>14</v>
      </c>
      <c r="C8" s="142"/>
      <c r="D8" s="143"/>
      <c r="E8" s="38" t="s">
        <v>15</v>
      </c>
      <c r="F8" s="39">
        <v>38.200000000000003</v>
      </c>
      <c r="G8" s="86">
        <v>0</v>
      </c>
      <c r="H8" s="87">
        <v>0</v>
      </c>
      <c r="I8" s="144">
        <f>(G8-H8)*$F8</f>
        <v>0</v>
      </c>
      <c r="J8" s="145"/>
      <c r="K8" s="86">
        <v>0</v>
      </c>
      <c r="L8" s="87">
        <v>0</v>
      </c>
      <c r="M8" s="90">
        <f>(K8-L8)*$F8</f>
        <v>0</v>
      </c>
    </row>
    <row r="9" spans="1:13" ht="19.5" customHeight="1" x14ac:dyDescent="0.15">
      <c r="A9" s="162"/>
      <c r="B9" s="141" t="s">
        <v>78</v>
      </c>
      <c r="C9" s="142"/>
      <c r="D9" s="143"/>
      <c r="E9" s="38" t="s">
        <v>15</v>
      </c>
      <c r="F9" s="39">
        <v>35.299999999999997</v>
      </c>
      <c r="G9" s="86">
        <v>0</v>
      </c>
      <c r="H9" s="87">
        <v>0</v>
      </c>
      <c r="I9" s="144">
        <f t="shared" ref="I9:I41" si="0">(G9-H9)*$F9</f>
        <v>0</v>
      </c>
      <c r="J9" s="145"/>
      <c r="K9" s="86">
        <v>0</v>
      </c>
      <c r="L9" s="87">
        <v>0</v>
      </c>
      <c r="M9" s="90">
        <f>(K9-L9)*$F9</f>
        <v>0</v>
      </c>
    </row>
    <row r="10" spans="1:13" ht="19.5" customHeight="1" x14ac:dyDescent="0.15">
      <c r="A10" s="162"/>
      <c r="B10" s="141" t="s">
        <v>16</v>
      </c>
      <c r="C10" s="142"/>
      <c r="D10" s="143"/>
      <c r="E10" s="38" t="s">
        <v>15</v>
      </c>
      <c r="F10" s="39">
        <v>34.6</v>
      </c>
      <c r="G10" s="86">
        <v>0</v>
      </c>
      <c r="H10" s="87">
        <v>0</v>
      </c>
      <c r="I10" s="144">
        <f t="shared" si="0"/>
        <v>0</v>
      </c>
      <c r="J10" s="145"/>
      <c r="K10" s="86">
        <v>0</v>
      </c>
      <c r="L10" s="87">
        <v>0</v>
      </c>
      <c r="M10" s="90">
        <f t="shared" ref="M10:M41" si="1">(K10-L10)*$F10</f>
        <v>0</v>
      </c>
    </row>
    <row r="11" spans="1:13" ht="19.5" customHeight="1" x14ac:dyDescent="0.15">
      <c r="A11" s="162"/>
      <c r="B11" s="141" t="s">
        <v>17</v>
      </c>
      <c r="C11" s="142"/>
      <c r="D11" s="143"/>
      <c r="E11" s="38" t="s">
        <v>15</v>
      </c>
      <c r="F11" s="39">
        <v>33.6</v>
      </c>
      <c r="G11" s="86">
        <v>0</v>
      </c>
      <c r="H11" s="87">
        <v>0</v>
      </c>
      <c r="I11" s="144">
        <f t="shared" si="0"/>
        <v>0</v>
      </c>
      <c r="J11" s="145"/>
      <c r="K11" s="86">
        <v>0</v>
      </c>
      <c r="L11" s="87">
        <v>0</v>
      </c>
      <c r="M11" s="90">
        <f t="shared" si="1"/>
        <v>0</v>
      </c>
    </row>
    <row r="12" spans="1:13" ht="19.5" customHeight="1" x14ac:dyDescent="0.15">
      <c r="A12" s="162"/>
      <c r="B12" s="141" t="s">
        <v>18</v>
      </c>
      <c r="C12" s="142"/>
      <c r="D12" s="143"/>
      <c r="E12" s="38" t="s">
        <v>15</v>
      </c>
      <c r="F12" s="39">
        <v>36.700000000000003</v>
      </c>
      <c r="G12" s="86">
        <v>0</v>
      </c>
      <c r="H12" s="87">
        <v>0</v>
      </c>
      <c r="I12" s="144">
        <f t="shared" si="0"/>
        <v>0</v>
      </c>
      <c r="J12" s="145"/>
      <c r="K12" s="86">
        <v>0</v>
      </c>
      <c r="L12" s="87">
        <v>0</v>
      </c>
      <c r="M12" s="90">
        <f t="shared" si="1"/>
        <v>0</v>
      </c>
    </row>
    <row r="13" spans="1:13" ht="19.5" customHeight="1" x14ac:dyDescent="0.15">
      <c r="A13" s="162"/>
      <c r="B13" s="141" t="s">
        <v>19</v>
      </c>
      <c r="C13" s="142"/>
      <c r="D13" s="143"/>
      <c r="E13" s="38" t="s">
        <v>15</v>
      </c>
      <c r="F13" s="39">
        <v>37.700000000000003</v>
      </c>
      <c r="G13" s="86">
        <v>0</v>
      </c>
      <c r="H13" s="87">
        <v>0</v>
      </c>
      <c r="I13" s="144">
        <f t="shared" si="0"/>
        <v>0</v>
      </c>
      <c r="J13" s="145"/>
      <c r="K13" s="86">
        <v>0</v>
      </c>
      <c r="L13" s="87">
        <v>0</v>
      </c>
      <c r="M13" s="90">
        <f t="shared" si="1"/>
        <v>0</v>
      </c>
    </row>
    <row r="14" spans="1:13" ht="19.5" customHeight="1" x14ac:dyDescent="0.15">
      <c r="A14" s="162"/>
      <c r="B14" s="141" t="s">
        <v>20</v>
      </c>
      <c r="C14" s="142"/>
      <c r="D14" s="143"/>
      <c r="E14" s="38" t="s">
        <v>15</v>
      </c>
      <c r="F14" s="39">
        <v>39.1</v>
      </c>
      <c r="G14" s="86">
        <v>0</v>
      </c>
      <c r="H14" s="87">
        <v>0</v>
      </c>
      <c r="I14" s="144">
        <f t="shared" si="0"/>
        <v>0</v>
      </c>
      <c r="J14" s="145"/>
      <c r="K14" s="86">
        <v>0</v>
      </c>
      <c r="L14" s="87">
        <v>0</v>
      </c>
      <c r="M14" s="90">
        <f t="shared" si="1"/>
        <v>0</v>
      </c>
    </row>
    <row r="15" spans="1:13" ht="19.5" customHeight="1" x14ac:dyDescent="0.15">
      <c r="A15" s="162"/>
      <c r="B15" s="141" t="s">
        <v>21</v>
      </c>
      <c r="C15" s="142"/>
      <c r="D15" s="143"/>
      <c r="E15" s="38" t="s">
        <v>15</v>
      </c>
      <c r="F15" s="39">
        <v>41.9</v>
      </c>
      <c r="G15" s="86">
        <v>24906</v>
      </c>
      <c r="H15" s="87">
        <v>0</v>
      </c>
      <c r="I15" s="144">
        <f t="shared" si="0"/>
        <v>1043561.4</v>
      </c>
      <c r="J15" s="145"/>
      <c r="K15" s="86">
        <v>20906</v>
      </c>
      <c r="L15" s="87">
        <v>0</v>
      </c>
      <c r="M15" s="90">
        <f>(K15-L15)*$F15</f>
        <v>875961.4</v>
      </c>
    </row>
    <row r="16" spans="1:13" ht="19.5" customHeight="1" x14ac:dyDescent="0.15">
      <c r="A16" s="162"/>
      <c r="B16" s="141" t="s">
        <v>22</v>
      </c>
      <c r="C16" s="142"/>
      <c r="D16" s="143"/>
      <c r="E16" s="38" t="s">
        <v>23</v>
      </c>
      <c r="F16" s="39">
        <v>40.9</v>
      </c>
      <c r="G16" s="86">
        <v>0</v>
      </c>
      <c r="H16" s="87">
        <v>0</v>
      </c>
      <c r="I16" s="144">
        <f t="shared" si="0"/>
        <v>0</v>
      </c>
      <c r="J16" s="145"/>
      <c r="K16" s="86">
        <v>0</v>
      </c>
      <c r="L16" s="87">
        <v>0</v>
      </c>
      <c r="M16" s="90">
        <f t="shared" si="1"/>
        <v>0</v>
      </c>
    </row>
    <row r="17" spans="1:13" ht="19.5" customHeight="1" x14ac:dyDescent="0.15">
      <c r="A17" s="162"/>
      <c r="B17" s="141" t="s">
        <v>24</v>
      </c>
      <c r="C17" s="142"/>
      <c r="D17" s="143"/>
      <c r="E17" s="38" t="s">
        <v>23</v>
      </c>
      <c r="F17" s="39">
        <v>29.9</v>
      </c>
      <c r="G17" s="86">
        <v>0</v>
      </c>
      <c r="H17" s="87">
        <v>0</v>
      </c>
      <c r="I17" s="144">
        <f t="shared" si="0"/>
        <v>0</v>
      </c>
      <c r="J17" s="145"/>
      <c r="K17" s="86">
        <v>0</v>
      </c>
      <c r="L17" s="87">
        <v>0</v>
      </c>
      <c r="M17" s="90">
        <f t="shared" si="1"/>
        <v>0</v>
      </c>
    </row>
    <row r="18" spans="1:13" ht="19.5" customHeight="1" x14ac:dyDescent="0.15">
      <c r="A18" s="162"/>
      <c r="B18" s="164" t="s">
        <v>25</v>
      </c>
      <c r="C18" s="141" t="s">
        <v>26</v>
      </c>
      <c r="D18" s="143"/>
      <c r="E18" s="40" t="s">
        <v>23</v>
      </c>
      <c r="F18" s="39">
        <v>50.8</v>
      </c>
      <c r="G18" s="86">
        <v>0</v>
      </c>
      <c r="H18" s="87">
        <v>0</v>
      </c>
      <c r="I18" s="144">
        <f t="shared" si="0"/>
        <v>0</v>
      </c>
      <c r="J18" s="145"/>
      <c r="K18" s="86">
        <v>0</v>
      </c>
      <c r="L18" s="87">
        <v>0</v>
      </c>
      <c r="M18" s="90">
        <f t="shared" si="1"/>
        <v>0</v>
      </c>
    </row>
    <row r="19" spans="1:13" ht="19.5" customHeight="1" x14ac:dyDescent="0.15">
      <c r="A19" s="162"/>
      <c r="B19" s="164"/>
      <c r="C19" s="141" t="s">
        <v>27</v>
      </c>
      <c r="D19" s="143"/>
      <c r="E19" s="40" t="s">
        <v>28</v>
      </c>
      <c r="F19" s="39">
        <v>44.9</v>
      </c>
      <c r="G19" s="86">
        <v>0</v>
      </c>
      <c r="H19" s="87">
        <v>0</v>
      </c>
      <c r="I19" s="144">
        <f t="shared" si="0"/>
        <v>0</v>
      </c>
      <c r="J19" s="145"/>
      <c r="K19" s="86">
        <v>0</v>
      </c>
      <c r="L19" s="87">
        <v>0</v>
      </c>
      <c r="M19" s="90">
        <f t="shared" si="1"/>
        <v>0</v>
      </c>
    </row>
    <row r="20" spans="1:13" ht="19.5" customHeight="1" x14ac:dyDescent="0.15">
      <c r="A20" s="162"/>
      <c r="B20" s="164" t="s">
        <v>29</v>
      </c>
      <c r="C20" s="141" t="s">
        <v>30</v>
      </c>
      <c r="D20" s="143"/>
      <c r="E20" s="40" t="s">
        <v>23</v>
      </c>
      <c r="F20" s="39">
        <v>54.6</v>
      </c>
      <c r="G20" s="86">
        <v>0</v>
      </c>
      <c r="H20" s="87">
        <v>0</v>
      </c>
      <c r="I20" s="144">
        <f t="shared" si="0"/>
        <v>0</v>
      </c>
      <c r="J20" s="145"/>
      <c r="K20" s="86">
        <v>1753</v>
      </c>
      <c r="L20" s="87">
        <v>0</v>
      </c>
      <c r="M20" s="90">
        <f t="shared" si="1"/>
        <v>95713.8</v>
      </c>
    </row>
    <row r="21" spans="1:13" ht="19.5" customHeight="1" x14ac:dyDescent="0.15">
      <c r="A21" s="162"/>
      <c r="B21" s="164"/>
      <c r="C21" s="141" t="s">
        <v>31</v>
      </c>
      <c r="D21" s="143"/>
      <c r="E21" s="40" t="s">
        <v>28</v>
      </c>
      <c r="F21" s="39">
        <v>43.5</v>
      </c>
      <c r="G21" s="86">
        <v>0</v>
      </c>
      <c r="H21" s="87">
        <v>0</v>
      </c>
      <c r="I21" s="144">
        <f t="shared" si="0"/>
        <v>0</v>
      </c>
      <c r="J21" s="145"/>
      <c r="K21" s="86">
        <v>0</v>
      </c>
      <c r="L21" s="87">
        <v>0</v>
      </c>
      <c r="M21" s="90">
        <f t="shared" si="1"/>
        <v>0</v>
      </c>
    </row>
    <row r="22" spans="1:13" ht="19.5" customHeight="1" x14ac:dyDescent="0.15">
      <c r="A22" s="162"/>
      <c r="B22" s="164" t="s">
        <v>32</v>
      </c>
      <c r="C22" s="141" t="s">
        <v>33</v>
      </c>
      <c r="D22" s="143"/>
      <c r="E22" s="40" t="s">
        <v>23</v>
      </c>
      <c r="F22" s="39">
        <v>29</v>
      </c>
      <c r="G22" s="86">
        <v>0</v>
      </c>
      <c r="H22" s="87">
        <v>0</v>
      </c>
      <c r="I22" s="144">
        <f t="shared" si="0"/>
        <v>0</v>
      </c>
      <c r="J22" s="145"/>
      <c r="K22" s="86">
        <v>0</v>
      </c>
      <c r="L22" s="87">
        <v>0</v>
      </c>
      <c r="M22" s="90">
        <f t="shared" si="1"/>
        <v>0</v>
      </c>
    </row>
    <row r="23" spans="1:13" ht="19.5" customHeight="1" x14ac:dyDescent="0.15">
      <c r="A23" s="162"/>
      <c r="B23" s="164"/>
      <c r="C23" s="141" t="s">
        <v>34</v>
      </c>
      <c r="D23" s="143"/>
      <c r="E23" s="40" t="s">
        <v>23</v>
      </c>
      <c r="F23" s="39">
        <v>25.7</v>
      </c>
      <c r="G23" s="86">
        <v>0</v>
      </c>
      <c r="H23" s="87">
        <v>0</v>
      </c>
      <c r="I23" s="144">
        <f t="shared" si="0"/>
        <v>0</v>
      </c>
      <c r="J23" s="145"/>
      <c r="K23" s="86">
        <v>0</v>
      </c>
      <c r="L23" s="87">
        <v>0</v>
      </c>
      <c r="M23" s="90">
        <f t="shared" si="1"/>
        <v>0</v>
      </c>
    </row>
    <row r="24" spans="1:13" ht="19.5" customHeight="1" x14ac:dyDescent="0.15">
      <c r="A24" s="162"/>
      <c r="B24" s="164"/>
      <c r="C24" s="141" t="s">
        <v>35</v>
      </c>
      <c r="D24" s="143"/>
      <c r="E24" s="40" t="s">
        <v>23</v>
      </c>
      <c r="F24" s="39">
        <v>26.9</v>
      </c>
      <c r="G24" s="86">
        <v>0</v>
      </c>
      <c r="H24" s="87">
        <v>0</v>
      </c>
      <c r="I24" s="144">
        <f t="shared" si="0"/>
        <v>0</v>
      </c>
      <c r="J24" s="145"/>
      <c r="K24" s="86">
        <v>0</v>
      </c>
      <c r="L24" s="87">
        <v>0</v>
      </c>
      <c r="M24" s="90">
        <f t="shared" si="1"/>
        <v>0</v>
      </c>
    </row>
    <row r="25" spans="1:13" ht="19.5" customHeight="1" x14ac:dyDescent="0.15">
      <c r="A25" s="162"/>
      <c r="B25" s="141" t="s">
        <v>36</v>
      </c>
      <c r="C25" s="142"/>
      <c r="D25" s="143"/>
      <c r="E25" s="41" t="s">
        <v>23</v>
      </c>
      <c r="F25" s="39">
        <v>29.4</v>
      </c>
      <c r="G25" s="86">
        <v>0</v>
      </c>
      <c r="H25" s="87">
        <v>0</v>
      </c>
      <c r="I25" s="144">
        <f t="shared" si="0"/>
        <v>0</v>
      </c>
      <c r="J25" s="145"/>
      <c r="K25" s="86">
        <v>0</v>
      </c>
      <c r="L25" s="87">
        <v>0</v>
      </c>
      <c r="M25" s="90">
        <f t="shared" si="1"/>
        <v>0</v>
      </c>
    </row>
    <row r="26" spans="1:13" ht="19.5" customHeight="1" x14ac:dyDescent="0.15">
      <c r="A26" s="162"/>
      <c r="B26" s="141" t="s">
        <v>37</v>
      </c>
      <c r="C26" s="142"/>
      <c r="D26" s="143"/>
      <c r="E26" s="38" t="s">
        <v>23</v>
      </c>
      <c r="F26" s="39">
        <v>37.299999999999997</v>
      </c>
      <c r="G26" s="86">
        <v>0</v>
      </c>
      <c r="H26" s="87">
        <v>0</v>
      </c>
      <c r="I26" s="144">
        <f t="shared" si="0"/>
        <v>0</v>
      </c>
      <c r="J26" s="145"/>
      <c r="K26" s="86">
        <v>0</v>
      </c>
      <c r="L26" s="87">
        <v>0</v>
      </c>
      <c r="M26" s="90">
        <f t="shared" si="1"/>
        <v>0</v>
      </c>
    </row>
    <row r="27" spans="1:13" ht="19.5" customHeight="1" x14ac:dyDescent="0.15">
      <c r="A27" s="162"/>
      <c r="B27" s="141" t="s">
        <v>38</v>
      </c>
      <c r="C27" s="142"/>
      <c r="D27" s="143"/>
      <c r="E27" s="38" t="s">
        <v>28</v>
      </c>
      <c r="F27" s="39">
        <v>21.1</v>
      </c>
      <c r="G27" s="86">
        <v>0</v>
      </c>
      <c r="H27" s="87">
        <v>0</v>
      </c>
      <c r="I27" s="144">
        <f t="shared" si="0"/>
        <v>0</v>
      </c>
      <c r="J27" s="145"/>
      <c r="K27" s="86">
        <v>0</v>
      </c>
      <c r="L27" s="87">
        <v>0</v>
      </c>
      <c r="M27" s="90">
        <f t="shared" si="1"/>
        <v>0</v>
      </c>
    </row>
    <row r="28" spans="1:13" ht="19.5" customHeight="1" x14ac:dyDescent="0.15">
      <c r="A28" s="162"/>
      <c r="B28" s="141" t="s">
        <v>39</v>
      </c>
      <c r="C28" s="142"/>
      <c r="D28" s="143"/>
      <c r="E28" s="38" t="s">
        <v>28</v>
      </c>
      <c r="F28" s="39">
        <v>3.41</v>
      </c>
      <c r="G28" s="86">
        <v>0</v>
      </c>
      <c r="H28" s="87">
        <v>0</v>
      </c>
      <c r="I28" s="144">
        <f t="shared" si="0"/>
        <v>0</v>
      </c>
      <c r="J28" s="145"/>
      <c r="K28" s="86">
        <v>0</v>
      </c>
      <c r="L28" s="87">
        <v>0</v>
      </c>
      <c r="M28" s="90">
        <f t="shared" si="1"/>
        <v>0</v>
      </c>
    </row>
    <row r="29" spans="1:13" ht="19.5" customHeight="1" x14ac:dyDescent="0.15">
      <c r="A29" s="162"/>
      <c r="B29" s="141" t="s">
        <v>40</v>
      </c>
      <c r="C29" s="142"/>
      <c r="D29" s="143"/>
      <c r="E29" s="38" t="s">
        <v>28</v>
      </c>
      <c r="F29" s="39">
        <v>8.41</v>
      </c>
      <c r="G29" s="86">
        <v>0</v>
      </c>
      <c r="H29" s="87">
        <v>0</v>
      </c>
      <c r="I29" s="144">
        <f t="shared" si="0"/>
        <v>0</v>
      </c>
      <c r="J29" s="145"/>
      <c r="K29" s="86">
        <v>0</v>
      </c>
      <c r="L29" s="87">
        <v>0</v>
      </c>
      <c r="M29" s="90">
        <f t="shared" si="1"/>
        <v>0</v>
      </c>
    </row>
    <row r="30" spans="1:13" ht="19.5" customHeight="1" x14ac:dyDescent="0.15">
      <c r="A30" s="162"/>
      <c r="B30" s="165" t="s">
        <v>41</v>
      </c>
      <c r="C30" s="141" t="s">
        <v>42</v>
      </c>
      <c r="D30" s="143"/>
      <c r="E30" s="38" t="s">
        <v>28</v>
      </c>
      <c r="F30" s="42"/>
      <c r="G30" s="86">
        <v>0</v>
      </c>
      <c r="H30" s="87">
        <v>0</v>
      </c>
      <c r="I30" s="144">
        <f t="shared" si="0"/>
        <v>0</v>
      </c>
      <c r="J30" s="145"/>
      <c r="K30" s="86">
        <v>0</v>
      </c>
      <c r="L30" s="87">
        <v>0</v>
      </c>
      <c r="M30" s="90">
        <f t="shared" si="1"/>
        <v>0</v>
      </c>
    </row>
    <row r="31" spans="1:13" ht="19.5" customHeight="1" x14ac:dyDescent="0.15">
      <c r="A31" s="162"/>
      <c r="B31" s="166"/>
      <c r="C31" s="141"/>
      <c r="D31" s="143"/>
      <c r="E31" s="38"/>
      <c r="F31" s="42"/>
      <c r="G31" s="86">
        <v>0</v>
      </c>
      <c r="H31" s="87">
        <v>0</v>
      </c>
      <c r="I31" s="144">
        <f t="shared" si="0"/>
        <v>0</v>
      </c>
      <c r="J31" s="145"/>
      <c r="K31" s="86">
        <v>0</v>
      </c>
      <c r="L31" s="87">
        <v>0</v>
      </c>
      <c r="M31" s="90">
        <f t="shared" si="1"/>
        <v>0</v>
      </c>
    </row>
    <row r="32" spans="1:13" ht="19.5" customHeight="1" x14ac:dyDescent="0.15">
      <c r="A32" s="162"/>
      <c r="B32" s="167"/>
      <c r="C32" s="141"/>
      <c r="D32" s="143"/>
      <c r="E32" s="38"/>
      <c r="F32" s="42"/>
      <c r="G32" s="86">
        <v>0</v>
      </c>
      <c r="H32" s="87">
        <v>0</v>
      </c>
      <c r="I32" s="144">
        <f t="shared" si="0"/>
        <v>0</v>
      </c>
      <c r="J32" s="145"/>
      <c r="K32" s="86">
        <v>0</v>
      </c>
      <c r="L32" s="87">
        <v>0</v>
      </c>
      <c r="M32" s="90">
        <f t="shared" si="1"/>
        <v>0</v>
      </c>
    </row>
    <row r="33" spans="1:15" ht="19.5" customHeight="1" x14ac:dyDescent="0.15">
      <c r="A33" s="162"/>
      <c r="B33" s="141" t="s">
        <v>43</v>
      </c>
      <c r="C33" s="142"/>
      <c r="D33" s="143"/>
      <c r="E33" s="38" t="s">
        <v>44</v>
      </c>
      <c r="F33" s="39">
        <v>1.02</v>
      </c>
      <c r="G33" s="86">
        <v>0</v>
      </c>
      <c r="H33" s="87">
        <v>0</v>
      </c>
      <c r="I33" s="144">
        <f t="shared" si="0"/>
        <v>0</v>
      </c>
      <c r="J33" s="145"/>
      <c r="K33" s="86">
        <v>0</v>
      </c>
      <c r="L33" s="87">
        <v>0</v>
      </c>
      <c r="M33" s="90">
        <f t="shared" si="1"/>
        <v>0</v>
      </c>
    </row>
    <row r="34" spans="1:15" ht="19.5" customHeight="1" x14ac:dyDescent="0.15">
      <c r="A34" s="162"/>
      <c r="B34" s="141" t="s">
        <v>45</v>
      </c>
      <c r="C34" s="142"/>
      <c r="D34" s="143"/>
      <c r="E34" s="38" t="s">
        <v>44</v>
      </c>
      <c r="F34" s="39">
        <v>1.36</v>
      </c>
      <c r="G34" s="86">
        <v>0</v>
      </c>
      <c r="H34" s="87">
        <v>0</v>
      </c>
      <c r="I34" s="144">
        <f t="shared" si="0"/>
        <v>0</v>
      </c>
      <c r="J34" s="145"/>
      <c r="K34" s="86">
        <v>0</v>
      </c>
      <c r="L34" s="87">
        <v>0</v>
      </c>
      <c r="M34" s="90">
        <f t="shared" si="1"/>
        <v>0</v>
      </c>
    </row>
    <row r="35" spans="1:15" ht="19.5" customHeight="1" x14ac:dyDescent="0.15">
      <c r="A35" s="162"/>
      <c r="B35" s="141" t="s">
        <v>46</v>
      </c>
      <c r="C35" s="142"/>
      <c r="D35" s="143"/>
      <c r="E35" s="38" t="s">
        <v>44</v>
      </c>
      <c r="F35" s="39">
        <v>1.36</v>
      </c>
      <c r="G35" s="86">
        <v>0</v>
      </c>
      <c r="H35" s="87">
        <v>0</v>
      </c>
      <c r="I35" s="144">
        <f t="shared" si="0"/>
        <v>0</v>
      </c>
      <c r="J35" s="145"/>
      <c r="K35" s="86">
        <v>0</v>
      </c>
      <c r="L35" s="87">
        <v>0</v>
      </c>
      <c r="M35" s="90">
        <f t="shared" si="1"/>
        <v>0</v>
      </c>
    </row>
    <row r="36" spans="1:15" ht="19.5" customHeight="1" x14ac:dyDescent="0.15">
      <c r="A36" s="163"/>
      <c r="B36" s="141" t="s">
        <v>47</v>
      </c>
      <c r="C36" s="142"/>
      <c r="D36" s="143"/>
      <c r="E36" s="38" t="s">
        <v>44</v>
      </c>
      <c r="F36" s="39">
        <v>1.36</v>
      </c>
      <c r="G36" s="86">
        <v>0</v>
      </c>
      <c r="H36" s="87">
        <v>0</v>
      </c>
      <c r="I36" s="144">
        <f t="shared" si="0"/>
        <v>0</v>
      </c>
      <c r="J36" s="145"/>
      <c r="K36" s="86">
        <v>0</v>
      </c>
      <c r="L36" s="87">
        <v>0</v>
      </c>
      <c r="M36" s="90">
        <f t="shared" si="1"/>
        <v>0</v>
      </c>
    </row>
    <row r="37" spans="1:15" ht="19.5" customHeight="1" x14ac:dyDescent="0.15">
      <c r="A37" s="186" t="s">
        <v>48</v>
      </c>
      <c r="B37" s="165" t="s">
        <v>81</v>
      </c>
      <c r="C37" s="31" t="s">
        <v>49</v>
      </c>
      <c r="D37" s="32"/>
      <c r="E37" s="38" t="s">
        <v>50</v>
      </c>
      <c r="F37" s="39">
        <v>9.9700000000000006</v>
      </c>
      <c r="G37" s="86">
        <v>24000</v>
      </c>
      <c r="H37" s="87">
        <v>2000</v>
      </c>
      <c r="I37" s="144">
        <f t="shared" si="0"/>
        <v>219340</v>
      </c>
      <c r="J37" s="145"/>
      <c r="K37" s="86">
        <v>21530</v>
      </c>
      <c r="L37" s="87">
        <v>2000</v>
      </c>
      <c r="M37" s="90">
        <f t="shared" si="1"/>
        <v>194714.1</v>
      </c>
    </row>
    <row r="38" spans="1:15" ht="19.5" customHeight="1" x14ac:dyDescent="0.15">
      <c r="A38" s="187"/>
      <c r="B38" s="166"/>
      <c r="C38" s="33"/>
      <c r="D38" s="34" t="s">
        <v>79</v>
      </c>
      <c r="E38" s="38" t="s">
        <v>50</v>
      </c>
      <c r="F38" s="39">
        <v>9.9700000000000006</v>
      </c>
      <c r="G38" s="86">
        <v>16800</v>
      </c>
      <c r="H38" s="88">
        <v>700</v>
      </c>
      <c r="I38" s="144">
        <f t="shared" si="0"/>
        <v>160517</v>
      </c>
      <c r="J38" s="145"/>
      <c r="K38" s="86">
        <v>14952</v>
      </c>
      <c r="L38" s="88">
        <v>700</v>
      </c>
      <c r="M38" s="90">
        <f t="shared" si="1"/>
        <v>142092.44</v>
      </c>
      <c r="N38" s="65" t="s">
        <v>74</v>
      </c>
      <c r="O38" s="65"/>
    </row>
    <row r="39" spans="1:15" ht="19.5" customHeight="1" x14ac:dyDescent="0.15">
      <c r="A39" s="187"/>
      <c r="B39" s="166"/>
      <c r="C39" s="35"/>
      <c r="D39" s="34" t="s">
        <v>75</v>
      </c>
      <c r="E39" s="38" t="s">
        <v>50</v>
      </c>
      <c r="F39" s="39">
        <v>9.9700000000000006</v>
      </c>
      <c r="G39" s="86">
        <f>G37-G38</f>
        <v>7200</v>
      </c>
      <c r="H39" s="88">
        <f>H37-H38</f>
        <v>1300</v>
      </c>
      <c r="I39" s="144">
        <f t="shared" si="0"/>
        <v>58823</v>
      </c>
      <c r="J39" s="145"/>
      <c r="K39" s="86">
        <f>K37-K38</f>
        <v>6578</v>
      </c>
      <c r="L39" s="88">
        <f>L37-L38</f>
        <v>1300</v>
      </c>
      <c r="M39" s="90">
        <f t="shared" si="1"/>
        <v>52621.66</v>
      </c>
      <c r="N39" s="65" t="s">
        <v>74</v>
      </c>
      <c r="O39" s="65"/>
    </row>
    <row r="40" spans="1:15" ht="19.5" customHeight="1" x14ac:dyDescent="0.15">
      <c r="A40" s="187"/>
      <c r="B40" s="167"/>
      <c r="C40" s="141" t="s">
        <v>51</v>
      </c>
      <c r="D40" s="143"/>
      <c r="E40" s="38" t="s">
        <v>50</v>
      </c>
      <c r="F40" s="39">
        <v>9.2799999999999994</v>
      </c>
      <c r="G40" s="86">
        <v>5000</v>
      </c>
      <c r="H40" s="87">
        <v>0</v>
      </c>
      <c r="I40" s="144">
        <f t="shared" si="0"/>
        <v>46400</v>
      </c>
      <c r="J40" s="145"/>
      <c r="K40" s="86">
        <v>4500</v>
      </c>
      <c r="L40" s="87">
        <v>0</v>
      </c>
      <c r="M40" s="90">
        <f t="shared" si="1"/>
        <v>41760</v>
      </c>
      <c r="N40" s="66"/>
      <c r="O40" s="66"/>
    </row>
    <row r="41" spans="1:15" ht="19.5" customHeight="1" x14ac:dyDescent="0.15">
      <c r="A41" s="187"/>
      <c r="B41" s="165" t="s">
        <v>52</v>
      </c>
      <c r="C41" s="141" t="s">
        <v>53</v>
      </c>
      <c r="D41" s="143"/>
      <c r="E41" s="38" t="s">
        <v>50</v>
      </c>
      <c r="F41" s="39">
        <v>9.76</v>
      </c>
      <c r="G41" s="86">
        <v>0</v>
      </c>
      <c r="H41" s="87">
        <v>0</v>
      </c>
      <c r="I41" s="144">
        <f t="shared" si="0"/>
        <v>0</v>
      </c>
      <c r="J41" s="145"/>
      <c r="K41" s="86">
        <v>0</v>
      </c>
      <c r="L41" s="87">
        <v>0</v>
      </c>
      <c r="M41" s="90">
        <f t="shared" si="1"/>
        <v>0</v>
      </c>
      <c r="N41" s="66"/>
      <c r="O41" s="66"/>
    </row>
    <row r="42" spans="1:15" ht="20.100000000000001" customHeight="1" x14ac:dyDescent="0.15">
      <c r="A42" s="187"/>
      <c r="B42" s="167"/>
      <c r="C42" s="141" t="s">
        <v>64</v>
      </c>
      <c r="D42" s="143"/>
      <c r="E42" s="38" t="s">
        <v>50</v>
      </c>
      <c r="F42" s="43">
        <v>9.76</v>
      </c>
      <c r="G42" s="86">
        <v>0</v>
      </c>
      <c r="H42" s="87">
        <v>0</v>
      </c>
      <c r="I42" s="144">
        <f>(-H42)*$F42</f>
        <v>0</v>
      </c>
      <c r="J42" s="145"/>
      <c r="K42" s="86">
        <v>0</v>
      </c>
      <c r="L42" s="87">
        <v>0</v>
      </c>
      <c r="M42" s="90">
        <f>(-L42)*$F42</f>
        <v>0</v>
      </c>
      <c r="N42" s="66"/>
      <c r="O42" s="66"/>
    </row>
    <row r="43" spans="1:15" ht="24" customHeight="1" thickBot="1" x14ac:dyDescent="0.2">
      <c r="A43" s="188"/>
      <c r="B43" s="194" t="s">
        <v>54</v>
      </c>
      <c r="C43" s="194"/>
      <c r="D43" s="195"/>
      <c r="E43" s="38" t="s">
        <v>50</v>
      </c>
      <c r="F43" s="38" t="s">
        <v>55</v>
      </c>
      <c r="G43" s="44">
        <f>SUM(G37,G40,G41)</f>
        <v>29000</v>
      </c>
      <c r="H43" s="45">
        <f>SUM(H37,H40,H41)</f>
        <v>2000</v>
      </c>
      <c r="I43" s="196">
        <f>I37+I40+I41-I42</f>
        <v>265740</v>
      </c>
      <c r="J43" s="197"/>
      <c r="K43" s="72">
        <f>SUM(K37,K40,K41)</f>
        <v>26030</v>
      </c>
      <c r="L43" s="73">
        <f>SUM(L37,L40,L41)</f>
        <v>2000</v>
      </c>
      <c r="M43" s="74">
        <f>M37+M40+M41-M42</f>
        <v>236474.1</v>
      </c>
      <c r="N43" s="67"/>
      <c r="O43" s="68"/>
    </row>
    <row r="44" spans="1:15" ht="22.5" customHeight="1" thickTop="1" x14ac:dyDescent="0.15">
      <c r="A44" s="198" t="s">
        <v>61</v>
      </c>
      <c r="B44" s="199"/>
      <c r="C44" s="199"/>
      <c r="D44" s="200"/>
      <c r="E44" s="46" t="s">
        <v>56</v>
      </c>
      <c r="F44" s="47"/>
      <c r="G44" s="48"/>
      <c r="H44" s="49"/>
      <c r="I44" s="201">
        <f>SUM(I8:J36)+SUM(I37:J42)-SUM(I38:J39)</f>
        <v>1309301.3999999999</v>
      </c>
      <c r="J44" s="202"/>
      <c r="K44" s="48"/>
      <c r="L44" s="49"/>
      <c r="M44" s="75">
        <f>SUM(M8:M36)+SUM(M37:M42)-SUM(M38:M39)</f>
        <v>1208149.3</v>
      </c>
      <c r="N44" s="124"/>
      <c r="O44" s="66"/>
    </row>
    <row r="45" spans="1:15" ht="24" customHeight="1" x14ac:dyDescent="0.15">
      <c r="A45" s="168" t="s">
        <v>62</v>
      </c>
      <c r="B45" s="169"/>
      <c r="C45" s="169"/>
      <c r="D45" s="170"/>
      <c r="E45" s="50" t="s">
        <v>57</v>
      </c>
      <c r="F45" s="51"/>
      <c r="G45" s="110" t="s">
        <v>100</v>
      </c>
      <c r="H45" s="52"/>
      <c r="I45" s="171">
        <f>ROUND(I44*0.0258,1)</f>
        <v>33780</v>
      </c>
      <c r="J45" s="172"/>
      <c r="K45" s="110" t="s">
        <v>103</v>
      </c>
      <c r="L45" s="52"/>
      <c r="M45" s="53">
        <f>ROUND(M44*0.0258,1)</f>
        <v>31170.3</v>
      </c>
      <c r="N45" s="66"/>
      <c r="O45" s="66"/>
    </row>
    <row r="46" spans="1:15" ht="24" hidden="1" customHeight="1" x14ac:dyDescent="0.15">
      <c r="A46" s="168" t="s">
        <v>63</v>
      </c>
      <c r="B46" s="169"/>
      <c r="C46" s="170"/>
      <c r="D46" s="54" t="s">
        <v>88</v>
      </c>
      <c r="E46" s="80"/>
      <c r="F46" s="81"/>
      <c r="G46" s="91"/>
      <c r="H46" s="82"/>
      <c r="I46" s="173">
        <f>I45/H7</f>
        <v>11.26</v>
      </c>
      <c r="J46" s="174"/>
      <c r="K46" s="122"/>
      <c r="L46" s="82"/>
      <c r="M46" s="83">
        <f>M45/L7</f>
        <v>10.3901</v>
      </c>
      <c r="N46" s="66"/>
      <c r="O46" s="66"/>
    </row>
    <row r="47" spans="1:15" s="2" customFormat="1" ht="23.25" hidden="1" customHeight="1" x14ac:dyDescent="0.15">
      <c r="A47" s="168" t="s">
        <v>63</v>
      </c>
      <c r="B47" s="169"/>
      <c r="C47" s="170"/>
      <c r="D47" s="54" t="s">
        <v>90</v>
      </c>
      <c r="E47" s="55" t="str">
        <f>"kl/"&amp;E7</f>
        <v>kl/トン</v>
      </c>
      <c r="F47" s="56"/>
      <c r="G47" s="92"/>
      <c r="H47" s="57"/>
      <c r="I47" s="173">
        <f>ROUND(I38*0.0258,1)/H7</f>
        <v>1.380433</v>
      </c>
      <c r="J47" s="174"/>
      <c r="K47" s="123"/>
      <c r="L47" s="57"/>
      <c r="M47" s="58">
        <f>ROUND(M38*0.0258,1)/L7</f>
        <v>1.222</v>
      </c>
      <c r="N47" s="69"/>
      <c r="O47" s="69"/>
    </row>
    <row r="48" spans="1:15" s="2" customFormat="1" ht="23.25" customHeight="1" x14ac:dyDescent="0.15">
      <c r="A48" s="189" t="s">
        <v>89</v>
      </c>
      <c r="B48" s="190"/>
      <c r="C48" s="190"/>
      <c r="D48" s="191"/>
      <c r="E48" s="204" t="s">
        <v>120</v>
      </c>
      <c r="F48" s="56"/>
      <c r="G48" s="111" t="s">
        <v>101</v>
      </c>
      <c r="H48" s="57"/>
      <c r="I48" s="192">
        <f>IF(I46&gt;1,ROUND(I46,2),--TEXT(I46,"0.0e+000"))</f>
        <v>11.26</v>
      </c>
      <c r="J48" s="193"/>
      <c r="K48" s="111" t="s">
        <v>104</v>
      </c>
      <c r="L48" s="57"/>
      <c r="M48" s="85">
        <f>IF(M46&gt;1,ROUND(M46,2),--TEXT(M46,"0.0e+000"))</f>
        <v>10.39</v>
      </c>
      <c r="N48" s="69"/>
      <c r="O48" s="69"/>
    </row>
    <row r="49" spans="1:15" s="2" customFormat="1" ht="23.25" customHeight="1" thickBot="1" x14ac:dyDescent="0.2">
      <c r="A49" s="180" t="s">
        <v>91</v>
      </c>
      <c r="B49" s="181"/>
      <c r="C49" s="181"/>
      <c r="D49" s="182"/>
      <c r="E49" s="203" t="s">
        <v>119</v>
      </c>
      <c r="F49" s="59"/>
      <c r="G49" s="113" t="s">
        <v>107</v>
      </c>
      <c r="H49" s="60"/>
      <c r="I49" s="183">
        <f>IF(I47&gt;1,ROUND(I47,2),--TEXT(I47,"0.0e+000"))</f>
        <v>1.38</v>
      </c>
      <c r="J49" s="184"/>
      <c r="K49" s="112" t="s">
        <v>106</v>
      </c>
      <c r="L49" s="61"/>
      <c r="M49" s="84">
        <f>IF(M47&gt;1,ROUND(M47,2),--TEXT(M47,"0.0e+000"))</f>
        <v>1.22</v>
      </c>
      <c r="N49" s="69"/>
      <c r="O49" s="76"/>
    </row>
    <row r="50" spans="1:15" ht="10.5" customHeight="1" thickBot="1" x14ac:dyDescent="0.2">
      <c r="A50" s="8"/>
      <c r="B50" s="104"/>
      <c r="C50" s="104"/>
      <c r="D50" s="104"/>
      <c r="E50" s="104"/>
      <c r="F50" s="99"/>
      <c r="G50" s="77"/>
      <c r="H50" s="98"/>
      <c r="I50" s="95"/>
      <c r="J50" s="8"/>
      <c r="K50" s="8"/>
      <c r="L50" s="8"/>
      <c r="M50" s="8"/>
    </row>
    <row r="51" spans="1:15" ht="23.25" customHeight="1" thickBot="1" x14ac:dyDescent="0.2">
      <c r="A51" s="8"/>
      <c r="B51" s="104" t="s">
        <v>96</v>
      </c>
      <c r="C51" s="104"/>
      <c r="D51" s="104"/>
      <c r="E51" s="104"/>
      <c r="F51" s="100"/>
      <c r="G51" s="177">
        <v>506700000</v>
      </c>
      <c r="H51" s="178"/>
      <c r="I51" s="97" t="s">
        <v>95</v>
      </c>
      <c r="J51" s="96"/>
      <c r="K51" s="125">
        <f>ROUND((G51/I45),1)</f>
        <v>15000</v>
      </c>
      <c r="L51" s="126"/>
      <c r="M51" s="105" t="s">
        <v>97</v>
      </c>
    </row>
    <row r="52" spans="1:15" ht="19.5" customHeight="1" x14ac:dyDescent="0.15">
      <c r="A52" s="3"/>
      <c r="B52" s="21" t="s">
        <v>72</v>
      </c>
      <c r="C52" s="4" t="s">
        <v>68</v>
      </c>
      <c r="D52" s="4"/>
      <c r="E52" s="4"/>
      <c r="F52" s="4"/>
      <c r="G52" s="4"/>
      <c r="H52" s="4"/>
      <c r="I52" s="4"/>
      <c r="J52" s="4"/>
      <c r="K52" s="5"/>
      <c r="L52" s="5"/>
      <c r="M52" s="5"/>
      <c r="N52" s="66"/>
      <c r="O52" s="66"/>
    </row>
    <row r="53" spans="1:15" ht="14.25" customHeight="1" x14ac:dyDescent="0.15">
      <c r="A53" s="6"/>
      <c r="B53" s="7" t="s">
        <v>65</v>
      </c>
      <c r="C53" s="7" t="s">
        <v>69</v>
      </c>
      <c r="D53" s="7"/>
      <c r="E53" s="6"/>
      <c r="F53" s="6"/>
      <c r="G53" s="6"/>
      <c r="H53" s="6"/>
      <c r="I53" s="6"/>
      <c r="J53" s="6"/>
      <c r="K53" s="6"/>
      <c r="L53" s="6"/>
      <c r="M53" s="6"/>
      <c r="N53" s="66"/>
      <c r="O53" s="66"/>
    </row>
    <row r="54" spans="1:15" ht="14.25" customHeight="1" x14ac:dyDescent="0.15">
      <c r="A54" s="8"/>
      <c r="B54" s="8" t="s">
        <v>65</v>
      </c>
      <c r="C54" s="8" t="s">
        <v>70</v>
      </c>
      <c r="D54" s="8"/>
      <c r="E54" s="8"/>
      <c r="F54" s="8"/>
      <c r="G54" s="8"/>
      <c r="H54" s="8"/>
      <c r="I54" s="8"/>
      <c r="J54" s="8"/>
      <c r="K54" s="8"/>
      <c r="L54" s="8"/>
      <c r="M54" s="8"/>
      <c r="N54" s="66"/>
      <c r="O54" s="66"/>
    </row>
    <row r="55" spans="1:15" ht="14.25" customHeight="1" x14ac:dyDescent="0.15">
      <c r="A55" s="8"/>
      <c r="B55" s="8" t="s">
        <v>65</v>
      </c>
      <c r="C55" s="8" t="s">
        <v>71</v>
      </c>
      <c r="D55" s="8"/>
      <c r="E55" s="8"/>
      <c r="F55" s="8"/>
      <c r="G55" s="8"/>
      <c r="H55" s="8"/>
      <c r="I55" s="8"/>
      <c r="J55" s="8"/>
      <c r="K55" s="8"/>
      <c r="L55" s="8"/>
      <c r="M55" s="8"/>
      <c r="N55" s="66"/>
      <c r="O55" s="66"/>
    </row>
    <row r="56" spans="1:15" ht="14.25" customHeight="1" x14ac:dyDescent="0.15">
      <c r="A56" s="8"/>
      <c r="B56" s="20" t="s">
        <v>65</v>
      </c>
      <c r="C56" s="8" t="s">
        <v>66</v>
      </c>
      <c r="D56" s="8"/>
      <c r="E56" s="8"/>
      <c r="F56" s="8"/>
      <c r="G56" s="8"/>
      <c r="H56" s="8"/>
      <c r="I56" s="8"/>
      <c r="J56" s="8"/>
      <c r="K56" s="8"/>
      <c r="L56" s="8"/>
      <c r="M56" s="8"/>
      <c r="N56" s="66"/>
      <c r="O56" s="66"/>
    </row>
    <row r="57" spans="1:15" ht="12" customHeight="1" x14ac:dyDescent="0.15">
      <c r="A57" s="8"/>
      <c r="B57" s="20" t="s">
        <v>65</v>
      </c>
      <c r="C57" s="8" t="s">
        <v>67</v>
      </c>
      <c r="D57" s="8"/>
      <c r="E57" s="8"/>
      <c r="F57" s="8"/>
      <c r="G57" s="8"/>
      <c r="H57" s="8"/>
      <c r="I57" s="8"/>
      <c r="J57" s="8"/>
      <c r="K57" s="8"/>
      <c r="L57" s="8"/>
      <c r="M57" s="8"/>
      <c r="N57" s="66"/>
      <c r="O57" s="66"/>
    </row>
    <row r="58" spans="1:15" ht="13.5" customHeight="1" x14ac:dyDescent="0.15">
      <c r="A58" s="8"/>
      <c r="B58" s="8"/>
      <c r="C58" s="8"/>
      <c r="D58" s="8"/>
      <c r="E58" s="8"/>
      <c r="F58" s="8"/>
      <c r="G58" s="8"/>
      <c r="H58" s="8"/>
      <c r="I58" s="8"/>
      <c r="J58" s="8"/>
      <c r="K58" s="8"/>
      <c r="L58" s="8"/>
      <c r="M58" s="8"/>
      <c r="N58" s="66"/>
      <c r="O58" s="66"/>
    </row>
    <row r="59" spans="1:15" ht="6.75" customHeight="1" thickBot="1" x14ac:dyDescent="0.2">
      <c r="A59" s="8"/>
      <c r="B59" s="8"/>
      <c r="C59" s="8"/>
      <c r="D59" s="8"/>
      <c r="E59" s="8"/>
      <c r="F59" s="8"/>
      <c r="G59" s="8"/>
      <c r="H59" s="8"/>
      <c r="I59" s="8"/>
      <c r="J59" s="8"/>
      <c r="K59" s="8"/>
      <c r="L59" s="8"/>
      <c r="M59" s="8"/>
      <c r="N59" s="66"/>
      <c r="O59" s="66"/>
    </row>
    <row r="60" spans="1:15" ht="21" customHeight="1" x14ac:dyDescent="0.15">
      <c r="A60" s="8"/>
      <c r="B60" s="11" t="s">
        <v>58</v>
      </c>
      <c r="C60" s="11"/>
      <c r="D60" s="11"/>
      <c r="E60" s="11"/>
      <c r="F60" s="106" t="s">
        <v>108</v>
      </c>
      <c r="G60" s="22">
        <f>ROUND((I45-M45)/I45*100,1)</f>
        <v>7.7</v>
      </c>
      <c r="H60" s="78" t="s">
        <v>83</v>
      </c>
      <c r="I60" s="93" t="s">
        <v>113</v>
      </c>
      <c r="J60" s="11"/>
      <c r="K60" s="8"/>
      <c r="L60" s="8"/>
      <c r="M60" s="8"/>
      <c r="N60" s="66"/>
      <c r="O60" s="66"/>
    </row>
    <row r="61" spans="1:15" ht="21" customHeight="1" thickBot="1" x14ac:dyDescent="0.2">
      <c r="A61" s="8"/>
      <c r="B61" s="11"/>
      <c r="C61" s="11"/>
      <c r="D61" s="11"/>
      <c r="E61" s="11"/>
      <c r="F61" s="107" t="s">
        <v>102</v>
      </c>
      <c r="G61" s="23">
        <f>ROUND(I45-M45,1)</f>
        <v>2609.6999999999998</v>
      </c>
      <c r="H61" s="17" t="s">
        <v>84</v>
      </c>
      <c r="I61" s="93" t="s">
        <v>85</v>
      </c>
      <c r="J61" s="11"/>
      <c r="K61" s="8"/>
      <c r="L61" s="8"/>
      <c r="M61" s="8"/>
      <c r="N61" s="66"/>
      <c r="O61" s="66"/>
    </row>
    <row r="62" spans="1:15" s="16" customFormat="1" ht="21" customHeight="1" x14ac:dyDescent="0.15">
      <c r="A62" s="10"/>
      <c r="B62" s="11" t="s">
        <v>77</v>
      </c>
      <c r="C62" s="11"/>
      <c r="D62" s="11"/>
      <c r="E62" s="11"/>
      <c r="F62" s="106" t="s">
        <v>105</v>
      </c>
      <c r="G62" s="63">
        <f>ROUND((((G38-H38)-(K38-L38))/(G38-H38))*100,1)</f>
        <v>11.5</v>
      </c>
      <c r="H62" s="12" t="s">
        <v>60</v>
      </c>
      <c r="I62" s="94" t="s">
        <v>94</v>
      </c>
      <c r="J62" s="11"/>
      <c r="K62" s="13"/>
      <c r="L62" s="14"/>
      <c r="M62" s="15"/>
      <c r="N62" s="70"/>
      <c r="O62" s="70"/>
    </row>
    <row r="63" spans="1:15" s="16" customFormat="1" ht="21" customHeight="1" thickBot="1" x14ac:dyDescent="0.2">
      <c r="A63" s="10"/>
      <c r="B63" s="11"/>
      <c r="C63" s="11"/>
      <c r="D63" s="11"/>
      <c r="E63" s="11"/>
      <c r="F63" s="107" t="s">
        <v>109</v>
      </c>
      <c r="G63" s="62">
        <f>ROUND((G38-H38)-(K38-L38),2)</f>
        <v>1848</v>
      </c>
      <c r="H63" s="17" t="s">
        <v>59</v>
      </c>
      <c r="I63" s="93" t="s">
        <v>73</v>
      </c>
      <c r="J63" s="11"/>
      <c r="K63" s="13"/>
      <c r="L63" s="14"/>
      <c r="M63" s="15"/>
      <c r="N63" s="70"/>
      <c r="O63" s="70"/>
    </row>
    <row r="64" spans="1:15" ht="7.5" customHeight="1" thickBot="1" x14ac:dyDescent="0.2">
      <c r="A64" s="8"/>
      <c r="B64" s="8"/>
      <c r="C64" s="8"/>
      <c r="D64" s="8"/>
      <c r="E64" s="8"/>
      <c r="F64" s="8"/>
      <c r="G64" s="8"/>
      <c r="H64" s="8"/>
      <c r="I64" s="8"/>
      <c r="J64" s="8"/>
      <c r="K64" s="8"/>
      <c r="L64" s="8"/>
      <c r="M64" s="8"/>
      <c r="N64" s="66"/>
      <c r="O64" s="66"/>
    </row>
    <row r="65" spans="1:15" s="16" customFormat="1" ht="21" customHeight="1" x14ac:dyDescent="0.15">
      <c r="A65" s="24"/>
      <c r="B65" s="24" t="s">
        <v>99</v>
      </c>
      <c r="C65" s="10"/>
      <c r="D65" s="14"/>
      <c r="E65" s="14"/>
      <c r="F65" s="106" t="s">
        <v>110</v>
      </c>
      <c r="G65" s="102" t="str">
        <f>IF(G66&lt;=1,"増エネでない","増エネ")</f>
        <v>増エネでない</v>
      </c>
      <c r="H65" s="12"/>
      <c r="I65" s="19" t="s">
        <v>98</v>
      </c>
      <c r="J65" s="14"/>
      <c r="K65" s="14"/>
      <c r="L65" s="14"/>
      <c r="M65" s="14"/>
      <c r="N65" s="70"/>
      <c r="O65" s="70"/>
    </row>
    <row r="66" spans="1:15" s="16" customFormat="1" ht="15" customHeight="1" thickBot="1" x14ac:dyDescent="0.2">
      <c r="A66" s="24"/>
      <c r="B66" s="24"/>
      <c r="C66" s="11"/>
      <c r="D66" s="11"/>
      <c r="E66" s="11"/>
      <c r="F66" s="64" t="s">
        <v>76</v>
      </c>
      <c r="G66" s="175">
        <f>(M44+0.3*M38)/(I44+0.3*I38)</f>
        <v>0.92141223825588503</v>
      </c>
      <c r="H66" s="176"/>
      <c r="I66" s="24"/>
      <c r="J66" s="11"/>
      <c r="K66" s="18"/>
      <c r="L66" s="14"/>
      <c r="M66" s="15"/>
      <c r="N66" s="70"/>
      <c r="O66" s="71">
        <f>(((M44-M43)+1.3*M38+M39+M40)*0.0258)/(((I44-I43)+1.3*I38+I39+I40)*0.0258)</f>
        <v>0.92141223825588503</v>
      </c>
    </row>
    <row r="67" spans="1:15" s="28" customFormat="1" ht="20.25" customHeight="1" thickBot="1" x14ac:dyDescent="0.2">
      <c r="A67" s="25"/>
      <c r="B67" s="29" t="s">
        <v>80</v>
      </c>
      <c r="C67" s="26"/>
      <c r="D67" s="25"/>
      <c r="E67" s="25"/>
      <c r="F67" s="25"/>
      <c r="G67" s="25"/>
      <c r="H67" s="25"/>
      <c r="I67" s="25"/>
      <c r="J67" s="25"/>
      <c r="K67" s="25"/>
      <c r="L67" s="25"/>
      <c r="M67" s="27"/>
      <c r="N67" s="25"/>
      <c r="O67" s="25"/>
    </row>
    <row r="68" spans="1:15" s="28" customFormat="1" ht="20.25" customHeight="1" thickBot="1" x14ac:dyDescent="0.2">
      <c r="A68" s="25"/>
      <c r="B68" s="11" t="s">
        <v>86</v>
      </c>
      <c r="C68" s="11"/>
      <c r="D68" s="11"/>
      <c r="E68" s="14"/>
      <c r="F68" s="108" t="s">
        <v>111</v>
      </c>
      <c r="G68" s="103">
        <f>ROUND((I48-M48)/I48*100,3)</f>
        <v>7.726</v>
      </c>
      <c r="H68" s="79" t="s">
        <v>87</v>
      </c>
      <c r="I68" s="121" t="s">
        <v>114</v>
      </c>
      <c r="J68" s="25"/>
      <c r="K68" s="25"/>
      <c r="L68" s="25"/>
      <c r="M68" s="27"/>
      <c r="N68" s="25"/>
      <c r="O68" s="25"/>
    </row>
    <row r="69" spans="1:15" ht="23.25" customHeight="1" thickBot="1" x14ac:dyDescent="0.2">
      <c r="A69" s="8"/>
      <c r="B69" s="179" t="s">
        <v>92</v>
      </c>
      <c r="C69" s="179"/>
      <c r="D69" s="179"/>
      <c r="E69" s="179"/>
      <c r="F69" s="109" t="s">
        <v>112</v>
      </c>
      <c r="G69" s="103">
        <f>ROUND((I49-M49)/I49*100,3)</f>
        <v>11.593999999999999</v>
      </c>
      <c r="H69" s="79" t="s">
        <v>87</v>
      </c>
      <c r="I69" s="9" t="s">
        <v>115</v>
      </c>
      <c r="J69" s="8"/>
      <c r="K69" s="8"/>
      <c r="L69" s="8"/>
      <c r="M69" s="8"/>
    </row>
    <row r="70" spans="1:15" ht="10.5" customHeight="1" x14ac:dyDescent="0.15">
      <c r="A70" s="9"/>
      <c r="B70" s="9"/>
      <c r="C70" s="9"/>
      <c r="D70" s="9"/>
      <c r="E70" s="9"/>
      <c r="F70" s="8"/>
      <c r="G70" s="9"/>
      <c r="H70" s="9"/>
      <c r="I70" s="9"/>
      <c r="J70" s="9"/>
      <c r="K70" s="9"/>
      <c r="L70" s="9"/>
      <c r="M70" s="9"/>
    </row>
  </sheetData>
  <mergeCells count="105">
    <mergeCell ref="B69:E69"/>
    <mergeCell ref="A49:D49"/>
    <mergeCell ref="I49:J49"/>
    <mergeCell ref="A2:C2"/>
    <mergeCell ref="A37:A43"/>
    <mergeCell ref="B37:B40"/>
    <mergeCell ref="I37:J37"/>
    <mergeCell ref="I38:J38"/>
    <mergeCell ref="I39:J39"/>
    <mergeCell ref="C40:D40"/>
    <mergeCell ref="A48:D48"/>
    <mergeCell ref="A46:C46"/>
    <mergeCell ref="I46:J46"/>
    <mergeCell ref="I48:J48"/>
    <mergeCell ref="I40:J40"/>
    <mergeCell ref="B41:B42"/>
    <mergeCell ref="C41:D41"/>
    <mergeCell ref="I41:J41"/>
    <mergeCell ref="C42:D42"/>
    <mergeCell ref="I42:J42"/>
    <mergeCell ref="B43:D43"/>
    <mergeCell ref="I43:J43"/>
    <mergeCell ref="A44:D44"/>
    <mergeCell ref="I44:J44"/>
    <mergeCell ref="A45:D45"/>
    <mergeCell ref="I45:J45"/>
    <mergeCell ref="A47:C47"/>
    <mergeCell ref="I47:J47"/>
    <mergeCell ref="G66:H66"/>
    <mergeCell ref="B33:D33"/>
    <mergeCell ref="I33:J33"/>
    <mergeCell ref="B34:D34"/>
    <mergeCell ref="I34:J34"/>
    <mergeCell ref="B35:D35"/>
    <mergeCell ref="I35:J35"/>
    <mergeCell ref="B36:D36"/>
    <mergeCell ref="I36:J36"/>
    <mergeCell ref="G51:H51"/>
    <mergeCell ref="B26:D26"/>
    <mergeCell ref="I26:J26"/>
    <mergeCell ref="B30:B32"/>
    <mergeCell ref="C30:D30"/>
    <mergeCell ref="I30:J30"/>
    <mergeCell ref="C31:D31"/>
    <mergeCell ref="I31:J31"/>
    <mergeCell ref="C32:D32"/>
    <mergeCell ref="I32:J32"/>
    <mergeCell ref="B27:D27"/>
    <mergeCell ref="I27:J27"/>
    <mergeCell ref="B28:D28"/>
    <mergeCell ref="I28:J28"/>
    <mergeCell ref="B29:D29"/>
    <mergeCell ref="I29:J29"/>
    <mergeCell ref="C24:D24"/>
    <mergeCell ref="I24:J24"/>
    <mergeCell ref="B25:D25"/>
    <mergeCell ref="I25:J25"/>
    <mergeCell ref="B22:B24"/>
    <mergeCell ref="C22:D22"/>
    <mergeCell ref="I22:J22"/>
    <mergeCell ref="C23:D23"/>
    <mergeCell ref="I23:J23"/>
    <mergeCell ref="I10:J10"/>
    <mergeCell ref="B11:D11"/>
    <mergeCell ref="I11:J11"/>
    <mergeCell ref="B12:D12"/>
    <mergeCell ref="I12:J12"/>
    <mergeCell ref="B13:D13"/>
    <mergeCell ref="I13:J13"/>
    <mergeCell ref="B20:B21"/>
    <mergeCell ref="C20:D20"/>
    <mergeCell ref="I20:J20"/>
    <mergeCell ref="C21:D21"/>
    <mergeCell ref="I21:J21"/>
    <mergeCell ref="B17:D17"/>
    <mergeCell ref="I17:J17"/>
    <mergeCell ref="B18:B19"/>
    <mergeCell ref="C18:D18"/>
    <mergeCell ref="I18:J18"/>
    <mergeCell ref="C19:D19"/>
    <mergeCell ref="I19:J19"/>
    <mergeCell ref="K51:L51"/>
    <mergeCell ref="E4:E6"/>
    <mergeCell ref="F4:F6"/>
    <mergeCell ref="G4:J4"/>
    <mergeCell ref="K4:M4"/>
    <mergeCell ref="I5:J5"/>
    <mergeCell ref="I6:J6"/>
    <mergeCell ref="B14:D14"/>
    <mergeCell ref="I14:J14"/>
    <mergeCell ref="B15:D15"/>
    <mergeCell ref="I15:J15"/>
    <mergeCell ref="A5:D6"/>
    <mergeCell ref="A4:D4"/>
    <mergeCell ref="B16:D16"/>
    <mergeCell ref="I16:J16"/>
    <mergeCell ref="A7:C7"/>
    <mergeCell ref="H7:J7"/>
    <mergeCell ref="L7:M7"/>
    <mergeCell ref="A8:A36"/>
    <mergeCell ref="B8:D8"/>
    <mergeCell ref="I8:J8"/>
    <mergeCell ref="B9:D9"/>
    <mergeCell ref="I9:J9"/>
    <mergeCell ref="B10:D10"/>
  </mergeCells>
  <phoneticPr fontId="3"/>
  <conditionalFormatting sqref="A49:D49 A62:M67 A69:M69 F49:M49">
    <cfRule type="expression" dxfId="5" priority="28">
      <formula>$A$5="（ア）"</formula>
    </cfRule>
  </conditionalFormatting>
  <conditionalFormatting sqref="G62:G63 G65 F66:H66 G69 I49 M49">
    <cfRule type="expression" dxfId="4" priority="8">
      <formula>$A$5="（ア）"</formula>
    </cfRule>
  </conditionalFormatting>
  <conditionalFormatting sqref="A60:M61 A68:M68 A48:D48 F48:M48">
    <cfRule type="expression" dxfId="3" priority="6">
      <formula>$A$5="（イ）"</formula>
    </cfRule>
  </conditionalFormatting>
  <conditionalFormatting sqref="I48 M48 G60:G61 G68">
    <cfRule type="expression" dxfId="2" priority="5">
      <formula>$A$5="（イ）"</formula>
    </cfRule>
  </conditionalFormatting>
  <conditionalFormatting sqref="A65:M69 A48:D49 F48:M49">
    <cfRule type="expression" dxfId="1" priority="2">
      <formula>$A$5="（ウ）"</formula>
    </cfRule>
  </conditionalFormatting>
  <conditionalFormatting sqref="G65 F66:H66 G68:G69 I48:I49 M48:M49">
    <cfRule type="expression" dxfId="0" priority="1">
      <formula>$A$5="（ウ）"</formula>
    </cfRule>
  </conditionalFormatting>
  <dataValidations count="1">
    <dataValidation type="list" allowBlank="1" showInputMessage="1" showErrorMessage="1" sqref="A5:D6">
      <formula1>"（ア）, （イ）, （ウ）"</formula1>
    </dataValidation>
  </dataValidations>
  <printOptions horizontalCentered="1" verticalCentered="1"/>
  <pageMargins left="1.0236220472440944" right="0.39370078740157483" top="0.19685039370078741" bottom="0.19685039370078741" header="0.51181102362204722" footer="0.51181102362204722"/>
  <pageSetup paperSize="9" scale="66" orientation="portrait" r:id="rId1"/>
  <headerFooter alignWithMargins="0"/>
  <ignoredErrors>
    <ignoredError sqref="L39 I38:J38 I39:J39 K39 G39:H39" unlockedFormula="1"/>
    <ignoredError sqref="A2" twoDigitTextYear="1"/>
  </ignoredError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原油換算シート</vt:lpstr>
      <vt:lpstr>原油換算シート!Print_Area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
  <dcterms:created xsi:type="dcterms:W3CDTF">2012-07-24T10:54:34Z</dcterms:created>
  <dcterms:modified xsi:type="dcterms:W3CDTF">2018-05-25T09:31:55Z</dcterms:modified>
</cp:coreProperties>
</file>