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原油換算シート!$A$1:$N$71</definedName>
  </definedNames>
  <calcPr calcId="145621" fullPrecision="0"/>
</workbook>
</file>

<file path=xl/calcChain.xml><?xml version="1.0" encoding="utf-8"?>
<calcChain xmlns="http://schemas.openxmlformats.org/spreadsheetml/2006/main">
  <c r="A2" i="6" l="1"/>
  <c r="I46" i="6" l="1"/>
  <c r="I50" i="6"/>
  <c r="E47" i="6"/>
  <c r="M47" i="6"/>
  <c r="I47" i="6"/>
  <c r="I49" i="6" l="1"/>
  <c r="G61" i="6" l="1"/>
  <c r="G62" i="6"/>
  <c r="M49" i="6" l="1"/>
  <c r="G67" i="6"/>
  <c r="I44" i="6" l="1"/>
  <c r="M44" i="6" l="1"/>
  <c r="G63" i="6" l="1"/>
  <c r="G64" i="6" l="1"/>
  <c r="H39" i="6" l="1"/>
  <c r="G39" i="6"/>
  <c r="K39" i="6" l="1"/>
  <c r="L39" i="6" l="1"/>
  <c r="M38" i="6"/>
  <c r="I38" i="6"/>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2" i="6" s="1"/>
  <c r="M50" i="6"/>
  <c r="G70" i="6" s="1"/>
  <c r="I48" i="6" l="1"/>
  <c r="G69" i="6" s="1"/>
  <c r="O67" i="6"/>
  <c r="G66" i="6"/>
</calcChain>
</file>

<file path=xl/sharedStrings.xml><?xml version="1.0" encoding="utf-8"?>
<sst xmlns="http://schemas.openxmlformats.org/spreadsheetml/2006/main" count="166" uniqueCount="126">
  <si>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</si>
  <si>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</si>
  <si>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</si>
  <si>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</si>
  <si>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</si>
  <si>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</si>
  <si>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</si>
  <si>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</si>
  <si>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</si>
  <si>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</si>
  <si>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</si>
  <si>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</si>
  <si>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</si>
  <si>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</si>
  <si>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</si>
  <si>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</si>
  <si>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</si>
  <si>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</si>
  <si>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</si>
  <si>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</si>
  <si>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</si>
  <si>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</si>
  <si>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</si>
  <si>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</si>
  <si>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</si>
  <si>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</si>
  <si>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</si>
  <si>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</si>
  <si>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</si>
  <si>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</si>
  <si>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</si>
  <si>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</si>
  <si>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</si>
  <si>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</si>
  <si>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</si>
  <si>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</si>
  <si>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</si>
  <si>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</si>
  <si>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</si>
  <si>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</si>
  <si>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</si>
  <si>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</si>
  <si>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</si>
  <si>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</si>
  <si>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</si>
  <si>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</si>
  <si>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</si>
  <si>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</si>
  <si>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</si>
  <si>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</si>
  <si>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</si>
  <si>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</si>
  <si>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</si>
  <si>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</si>
  <si>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</si>
  <si>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</si>
  <si>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</si>
  <si>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</si>
  <si>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</si>
  <si>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</si>
  <si>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</si>
  <si>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</si>
  <si>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</si>
  <si>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</si>
  <si>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</si>
  <si>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</si>
  <si>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</si>
  <si>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</si>
  <si>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</si>
  <si>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</si>
  <si>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</si>
  <si>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</si>
  <si>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</si>
  <si>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</si>
  <si>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</si>
  <si>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</si>
  <si>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</si>
  <si>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</si>
  <si>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</si>
  <si>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</si>
  <si>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</si>
  <si>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</si>
  <si>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</si>
  <si>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</si>
  <si>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</si>
  <si>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</si>
  <si>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</si>
  <si>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</si>
  <si>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</si>
  <si>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</si>
  <si>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【燃料評価単価】</t>
    <phoneticPr fontId="3"/>
  </si>
  <si>
    <t>【工場・事業場単位のエネルギーコスト】</t>
    <phoneticPr fontId="3"/>
  </si>
  <si>
    <t xml:space="preserve">   L／ｂ</t>
    <phoneticPr fontId="3"/>
  </si>
  <si>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</si>
  <si>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</si>
  <si>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</si>
  <si>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</si>
  <si>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</si>
  <si>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</si>
  <si>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</si>
  <si>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</si>
  <si>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</si>
  <si>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</si>
  <si>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</si>
  <si>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</si>
  <si>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</si>
  <si>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（ｄ－ｅ）／ｄ</t>
    <phoneticPr fontId="3"/>
  </si>
  <si>
    <t>（イ）</t>
  </si>
  <si>
    <r>
      <t>平成</t>
    </r>
    <r>
      <rPr>
        <sz val="11"/>
        <color rgb="FF0000FF"/>
        <rFont val="ＭＳ 明朝"/>
        <family val="1"/>
        <charset val="128"/>
      </rPr>
      <t>29</t>
    </r>
    <r>
      <rPr>
        <sz val="11"/>
        <rFont val="ＭＳ 明朝"/>
        <family val="1"/>
        <charset val="128"/>
      </rPr>
      <t>年度（実績）</t>
    </r>
    <rPh sb="4" eb="6">
      <t>ネンド</t>
    </rPh>
    <rPh sb="7" eb="9">
      <t>ジッセキ</t>
    </rPh>
    <phoneticPr fontId="3"/>
  </si>
  <si>
    <r>
      <t>平成</t>
    </r>
    <r>
      <rPr>
        <sz val="11"/>
        <color rgb="FF0000FF"/>
        <rFont val="ＭＳ 明朝"/>
        <family val="1"/>
        <charset val="128"/>
      </rPr>
      <t>32</t>
    </r>
    <r>
      <rPr>
        <sz val="11"/>
        <rFont val="ＭＳ 明朝"/>
        <family val="1"/>
        <charset val="128"/>
      </rPr>
      <t>年度（導入後）</t>
    </r>
    <rPh sb="4" eb="6">
      <t>ネンド</t>
    </rPh>
    <rPh sb="7" eb="9">
      <t>ドウニュウ</t>
    </rPh>
    <rPh sb="9" eb="10">
      <t>ゴ</t>
    </rPh>
    <phoneticPr fontId="3"/>
  </si>
  <si>
    <t>ｄ</t>
    <phoneticPr fontId="3"/>
  </si>
  <si>
    <t>ｂ</t>
    <phoneticPr fontId="3"/>
  </si>
  <si>
    <t>ｏ</t>
    <phoneticPr fontId="3"/>
  </si>
  <si>
    <t>ｐ</t>
    <phoneticPr fontId="3"/>
  </si>
  <si>
    <t>{（ｋ－ｌ）－（ｍ－ｎ）} /（ｋ－ｌ）</t>
    <phoneticPr fontId="3"/>
  </si>
  <si>
    <t>　</t>
    <phoneticPr fontId="3"/>
  </si>
  <si>
    <t>（ｏ－ｐ）／ｏ</t>
    <phoneticPr fontId="3"/>
  </si>
  <si>
    <t>　ｏ－ｐ</t>
    <phoneticPr fontId="3"/>
  </si>
  <si>
    <t>（ｆ－ｇ）／ｆ</t>
    <phoneticPr fontId="3"/>
  </si>
  <si>
    <t>区分（イ）エネルギー使用量</t>
    <rPh sb="0" eb="2">
      <t>クブン</t>
    </rPh>
    <rPh sb="10" eb="12">
      <t>シヨウ</t>
    </rPh>
    <rPh sb="12" eb="13">
      <t>リョウ</t>
    </rPh>
    <phoneticPr fontId="3"/>
  </si>
  <si>
    <t>【区分（イ）省エネルギー効果】</t>
    <rPh sb="1" eb="3">
      <t>クブン</t>
    </rPh>
    <rPh sb="6" eb="7">
      <t>ショウ</t>
    </rPh>
    <rPh sb="12" eb="14">
      <t>コウカ</t>
    </rPh>
    <phoneticPr fontId="3"/>
  </si>
  <si>
    <t>千ｋWh/ﾄﾝ</t>
    <phoneticPr fontId="3"/>
  </si>
  <si>
    <t>kl</t>
    <phoneticPr fontId="3"/>
  </si>
  <si>
    <t>kl/ﾄﾝ</t>
    <phoneticPr fontId="3"/>
  </si>
  <si>
    <t>千ｋWh</t>
    <phoneticPr fontId="3"/>
  </si>
  <si>
    <t>原単位</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</si>
</sst>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30"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
      <sz val="11"/>
      <color theme="1" tint="0.499984740745262"/>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71">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11">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76" fontId="4" fillId="2" borderId="22" xfId="0" applyNumberFormat="1"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24" fillId="0" borderId="0" xfId="0" applyFont="1" applyFill="1"/>
    <xf numFmtId="0" fontId="4" fillId="2" borderId="70" xfId="0" applyFont="1" applyFill="1" applyBorder="1" applyAlignment="1">
      <alignment horizontal="center" vertical="center" wrapText="1"/>
    </xf>
    <xf numFmtId="177" fontId="28" fillId="2" borderId="24" xfId="0" applyNumberFormat="1" applyFont="1" applyFill="1" applyBorder="1" applyAlignment="1">
      <alignment vertical="center"/>
    </xf>
    <xf numFmtId="0" fontId="4" fillId="2" borderId="9" xfId="0" applyFont="1" applyFill="1" applyBorder="1" applyAlignment="1">
      <alignment horizontal="center" vertical="center" wrapText="1"/>
    </xf>
    <xf numFmtId="0" fontId="4" fillId="2" borderId="2" xfId="0" applyFont="1" applyFill="1" applyBorder="1" applyAlignment="1">
      <alignment horizontal="center" vertical="center" wrapText="1"/>
    </xf>
    <xf numFmtId="0" fontId="4" fillId="2" borderId="56" xfId="0" applyFont="1" applyFill="1" applyBorder="1" applyAlignment="1">
      <alignment horizontal="center" wrapText="1"/>
    </xf>
    <xf numFmtId="0" fontId="4" fillId="2" borderId="10" xfId="0" applyFont="1" applyFill="1" applyBorder="1" applyAlignment="1">
      <alignment horizontal="center" vertical="center" wrapText="1"/>
    </xf>
    <xf numFmtId="181" fontId="29" fillId="2" borderId="3" xfId="2" applyNumberFormat="1" applyFont="1" applyFill="1" applyBorder="1" applyAlignment="1">
      <alignment horizontal="center" vertical="center"/>
    </xf>
    <xf numFmtId="0" fontId="4" fillId="2" borderId="36"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20" fillId="2" borderId="0" xfId="0" applyFont="1" applyFill="1"/>
    <xf numFmtId="0" fontId="8" fillId="2" borderId="22" xfId="0" applyFont="1" applyFill="1" applyBorder="1" applyAlignment="1">
      <alignment horizontal="center" vertical="center" wrapText="1" shrinkToFit="1"/>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181" fontId="29" fillId="2" borderId="13" xfId="2" applyNumberFormat="1" applyFont="1" applyFill="1" applyBorder="1" applyAlignment="1">
      <alignment horizontal="center" vertical="center"/>
    </xf>
    <xf numFmtId="181" fontId="29" fillId="2" borderId="41" xfId="2"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0" fontId="5" fillId="2" borderId="13" xfId="0" applyFont="1" applyFill="1" applyBorder="1" applyAlignment="1">
      <alignment horizontal="center" vertical="center" wrapTex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937566" y="9785171"/>
          <a:ext cx="288135"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985082" y="9776324"/>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223219" y="9803620"/>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139041" y="9803620"/>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128858" y="9803620"/>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7052830" y="9803620"/>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oneCellAnchor>
    <xdr:from>
      <xdr:col>5</xdr:col>
      <xdr:colOff>405845</xdr:colOff>
      <xdr:row>51</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51</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1"/>
  <sheetViews>
    <sheetView showGridLines="0" tabSelected="1" zoomScale="85" zoomScaleNormal="85" zoomScaleSheetLayoutView="70" workbookViewId="0">
      <selection activeCell="R15" sqref="R15"/>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9.12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x14ac:dyDescent="0.15">
      <c r="A1" s="9"/>
      <c r="B1" s="9"/>
      <c r="C1" s="9"/>
      <c r="D1" s="9"/>
      <c r="E1" s="9"/>
      <c r="F1" s="9"/>
      <c r="G1" s="9"/>
      <c r="H1" s="9"/>
      <c r="I1" s="9"/>
      <c r="J1" s="9"/>
      <c r="K1" s="9"/>
      <c r="L1" s="9"/>
      <c r="M1" s="9"/>
    </row>
    <row r="2" spans="1:13" ht="21" customHeight="1" x14ac:dyDescent="0.2">
      <c r="A2" s="139" t="str">
        <f>IF(A5="（ア）","6-2-4",IF(A5="（イ）","7-2-4",IF(A5="（ウ）","8-2-4")))</f>
        <v>7-2-4</v>
      </c>
      <c r="B2" s="139"/>
      <c r="C2" s="139"/>
      <c r="D2" s="97" t="s">
        <v>79</v>
      </c>
      <c r="E2" s="9"/>
      <c r="F2" s="9"/>
      <c r="G2" s="9"/>
      <c r="H2" s="9"/>
      <c r="I2" s="9"/>
      <c r="J2" s="9"/>
      <c r="K2" s="9"/>
      <c r="L2" s="9"/>
      <c r="M2" s="9"/>
    </row>
    <row r="3" spans="1:13" ht="21" customHeight="1" thickBot="1" x14ac:dyDescent="0.2">
      <c r="A3" s="9"/>
      <c r="B3" s="9"/>
      <c r="C3" s="9"/>
      <c r="D3" s="9"/>
      <c r="E3" s="9"/>
      <c r="F3" s="9"/>
      <c r="G3" s="9"/>
      <c r="H3" s="9"/>
      <c r="I3" s="9"/>
      <c r="J3" s="9"/>
      <c r="K3" s="9"/>
      <c r="L3" s="9"/>
      <c r="M3" s="9"/>
    </row>
    <row r="4" spans="1:13" ht="32.25" customHeight="1" x14ac:dyDescent="0.15">
      <c r="A4" s="199" t="s">
        <v>89</v>
      </c>
      <c r="B4" s="200"/>
      <c r="C4" s="200"/>
      <c r="D4" s="201"/>
      <c r="E4" s="179" t="s">
        <v>0</v>
      </c>
      <c r="F4" s="182" t="s">
        <v>1</v>
      </c>
      <c r="G4" s="185" t="s">
        <v>108</v>
      </c>
      <c r="H4" s="186"/>
      <c r="I4" s="186"/>
      <c r="J4" s="187"/>
      <c r="K4" s="185" t="s">
        <v>109</v>
      </c>
      <c r="L4" s="186"/>
      <c r="M4" s="188"/>
    </row>
    <row r="5" spans="1:13" ht="51" customHeight="1" x14ac:dyDescent="0.15">
      <c r="A5" s="193" t="s">
        <v>107</v>
      </c>
      <c r="B5" s="194"/>
      <c r="C5" s="194"/>
      <c r="D5" s="195"/>
      <c r="E5" s="180"/>
      <c r="F5" s="183"/>
      <c r="G5" s="111" t="s">
        <v>2</v>
      </c>
      <c r="H5" s="112" t="s">
        <v>3</v>
      </c>
      <c r="I5" s="189" t="s">
        <v>4</v>
      </c>
      <c r="J5" s="190"/>
      <c r="K5" s="111" t="s">
        <v>5</v>
      </c>
      <c r="L5" s="112" t="s">
        <v>6</v>
      </c>
      <c r="M5" s="113" t="s">
        <v>7</v>
      </c>
    </row>
    <row r="6" spans="1:13" ht="31.5" customHeight="1" thickBot="1" x14ac:dyDescent="0.2">
      <c r="A6" s="196"/>
      <c r="B6" s="197"/>
      <c r="C6" s="197"/>
      <c r="D6" s="198"/>
      <c r="E6" s="181"/>
      <c r="F6" s="184"/>
      <c r="G6" s="114" t="s">
        <v>8</v>
      </c>
      <c r="H6" s="115" t="s">
        <v>8</v>
      </c>
      <c r="I6" s="191" t="s">
        <v>9</v>
      </c>
      <c r="J6" s="192"/>
      <c r="K6" s="114" t="s">
        <v>8</v>
      </c>
      <c r="L6" s="115" t="s">
        <v>8</v>
      </c>
      <c r="M6" s="116" t="s">
        <v>9</v>
      </c>
    </row>
    <row r="7" spans="1:13" ht="24.75" customHeight="1" thickTop="1" x14ac:dyDescent="0.2">
      <c r="A7" s="202" t="s">
        <v>10</v>
      </c>
      <c r="B7" s="203"/>
      <c r="C7" s="204"/>
      <c r="D7" s="30"/>
      <c r="E7" s="36" t="s">
        <v>11</v>
      </c>
      <c r="F7" s="37"/>
      <c r="G7" s="110" t="s">
        <v>12</v>
      </c>
      <c r="H7" s="205">
        <v>3000</v>
      </c>
      <c r="I7" s="205"/>
      <c r="J7" s="206"/>
      <c r="K7" s="85"/>
      <c r="L7" s="205">
        <v>3000</v>
      </c>
      <c r="M7" s="207"/>
    </row>
    <row r="8" spans="1:13" ht="19.5" customHeight="1" x14ac:dyDescent="0.15">
      <c r="A8" s="208" t="s">
        <v>13</v>
      </c>
      <c r="B8" s="148" t="s">
        <v>14</v>
      </c>
      <c r="C8" s="173"/>
      <c r="D8" s="149"/>
      <c r="E8" s="124" t="s">
        <v>15</v>
      </c>
      <c r="F8" s="39">
        <v>38.200000000000003</v>
      </c>
      <c r="G8" s="82">
        <v>0</v>
      </c>
      <c r="H8" s="83">
        <v>0</v>
      </c>
      <c r="I8" s="146">
        <f>(G8-H8)*$F8</f>
        <v>0</v>
      </c>
      <c r="J8" s="147"/>
      <c r="K8" s="82">
        <v>0</v>
      </c>
      <c r="L8" s="83">
        <v>0</v>
      </c>
      <c r="M8" s="86">
        <f>(K8-L8)*$F8</f>
        <v>0</v>
      </c>
    </row>
    <row r="9" spans="1:13" ht="19.5" customHeight="1" x14ac:dyDescent="0.15">
      <c r="A9" s="209"/>
      <c r="B9" s="148" t="s">
        <v>75</v>
      </c>
      <c r="C9" s="173"/>
      <c r="D9" s="149"/>
      <c r="E9" s="38" t="s">
        <v>15</v>
      </c>
      <c r="F9" s="39">
        <v>35.299999999999997</v>
      </c>
      <c r="G9" s="82">
        <v>0</v>
      </c>
      <c r="H9" s="83">
        <v>0</v>
      </c>
      <c r="I9" s="146">
        <f t="shared" ref="I9:I41" si="0">(G9-H9)*$F9</f>
        <v>0</v>
      </c>
      <c r="J9" s="147"/>
      <c r="K9" s="82">
        <v>0</v>
      </c>
      <c r="L9" s="83">
        <v>0</v>
      </c>
      <c r="M9" s="86">
        <f>(K9-L9)*$F9</f>
        <v>0</v>
      </c>
    </row>
    <row r="10" spans="1:13" ht="19.5" customHeight="1" x14ac:dyDescent="0.15">
      <c r="A10" s="209"/>
      <c r="B10" s="148" t="s">
        <v>16</v>
      </c>
      <c r="C10" s="173"/>
      <c r="D10" s="149"/>
      <c r="E10" s="38" t="s">
        <v>15</v>
      </c>
      <c r="F10" s="39">
        <v>34.6</v>
      </c>
      <c r="G10" s="82">
        <v>0</v>
      </c>
      <c r="H10" s="83">
        <v>0</v>
      </c>
      <c r="I10" s="146">
        <f t="shared" si="0"/>
        <v>0</v>
      </c>
      <c r="J10" s="147"/>
      <c r="K10" s="82">
        <v>0</v>
      </c>
      <c r="L10" s="83">
        <v>0</v>
      </c>
      <c r="M10" s="86">
        <f t="shared" ref="M10:M41" si="1">(K10-L10)*$F10</f>
        <v>0</v>
      </c>
    </row>
    <row r="11" spans="1:13" ht="19.5" customHeight="1" x14ac:dyDescent="0.15">
      <c r="A11" s="209"/>
      <c r="B11" s="148" t="s">
        <v>17</v>
      </c>
      <c r="C11" s="173"/>
      <c r="D11" s="149"/>
      <c r="E11" s="38" t="s">
        <v>15</v>
      </c>
      <c r="F11" s="39">
        <v>33.6</v>
      </c>
      <c r="G11" s="82">
        <v>0</v>
      </c>
      <c r="H11" s="83">
        <v>0</v>
      </c>
      <c r="I11" s="146">
        <f t="shared" si="0"/>
        <v>0</v>
      </c>
      <c r="J11" s="147"/>
      <c r="K11" s="82">
        <v>0</v>
      </c>
      <c r="L11" s="83">
        <v>0</v>
      </c>
      <c r="M11" s="86">
        <f t="shared" si="1"/>
        <v>0</v>
      </c>
    </row>
    <row r="12" spans="1:13" ht="19.5" customHeight="1" x14ac:dyDescent="0.15">
      <c r="A12" s="209"/>
      <c r="B12" s="148" t="s">
        <v>18</v>
      </c>
      <c r="C12" s="173"/>
      <c r="D12" s="149"/>
      <c r="E12" s="38" t="s">
        <v>15</v>
      </c>
      <c r="F12" s="39">
        <v>36.700000000000003</v>
      </c>
      <c r="G12" s="82">
        <v>0</v>
      </c>
      <c r="H12" s="83">
        <v>0</v>
      </c>
      <c r="I12" s="146">
        <f t="shared" si="0"/>
        <v>0</v>
      </c>
      <c r="J12" s="147"/>
      <c r="K12" s="82">
        <v>0</v>
      </c>
      <c r="L12" s="83">
        <v>0</v>
      </c>
      <c r="M12" s="86">
        <f t="shared" si="1"/>
        <v>0</v>
      </c>
    </row>
    <row r="13" spans="1:13" ht="19.5" customHeight="1" x14ac:dyDescent="0.15">
      <c r="A13" s="209"/>
      <c r="B13" s="148" t="s">
        <v>19</v>
      </c>
      <c r="C13" s="173"/>
      <c r="D13" s="149"/>
      <c r="E13" s="38" t="s">
        <v>15</v>
      </c>
      <c r="F13" s="39">
        <v>37.700000000000003</v>
      </c>
      <c r="G13" s="82">
        <v>0</v>
      </c>
      <c r="H13" s="83">
        <v>0</v>
      </c>
      <c r="I13" s="146">
        <f t="shared" si="0"/>
        <v>0</v>
      </c>
      <c r="J13" s="147"/>
      <c r="K13" s="82">
        <v>0</v>
      </c>
      <c r="L13" s="83">
        <v>0</v>
      </c>
      <c r="M13" s="86">
        <f t="shared" si="1"/>
        <v>0</v>
      </c>
    </row>
    <row r="14" spans="1:13" ht="19.5" customHeight="1" x14ac:dyDescent="0.15">
      <c r="A14" s="209"/>
      <c r="B14" s="148" t="s">
        <v>20</v>
      </c>
      <c r="C14" s="173"/>
      <c r="D14" s="149"/>
      <c r="E14" s="38" t="s">
        <v>15</v>
      </c>
      <c r="F14" s="39">
        <v>39.1</v>
      </c>
      <c r="G14" s="82">
        <v>0</v>
      </c>
      <c r="H14" s="83">
        <v>0</v>
      </c>
      <c r="I14" s="146">
        <f t="shared" si="0"/>
        <v>0</v>
      </c>
      <c r="J14" s="147"/>
      <c r="K14" s="82">
        <v>0</v>
      </c>
      <c r="L14" s="83">
        <v>0</v>
      </c>
      <c r="M14" s="86">
        <f t="shared" si="1"/>
        <v>0</v>
      </c>
    </row>
    <row r="15" spans="1:13" ht="19.5" customHeight="1" x14ac:dyDescent="0.15">
      <c r="A15" s="209"/>
      <c r="B15" s="148" t="s">
        <v>21</v>
      </c>
      <c r="C15" s="173"/>
      <c r="D15" s="149"/>
      <c r="E15" s="38" t="s">
        <v>15</v>
      </c>
      <c r="F15" s="39">
        <v>41.9</v>
      </c>
      <c r="G15" s="82">
        <v>24906</v>
      </c>
      <c r="H15" s="83">
        <v>0</v>
      </c>
      <c r="I15" s="146">
        <f t="shared" si="0"/>
        <v>1043561.4</v>
      </c>
      <c r="J15" s="147"/>
      <c r="K15" s="82">
        <v>20906</v>
      </c>
      <c r="L15" s="83">
        <v>0</v>
      </c>
      <c r="M15" s="86">
        <f>(K15-L15)*$F15</f>
        <v>875961.4</v>
      </c>
    </row>
    <row r="16" spans="1:13" ht="19.5" customHeight="1" x14ac:dyDescent="0.15">
      <c r="A16" s="209"/>
      <c r="B16" s="148" t="s">
        <v>22</v>
      </c>
      <c r="C16" s="173"/>
      <c r="D16" s="149"/>
      <c r="E16" s="38" t="s">
        <v>23</v>
      </c>
      <c r="F16" s="39">
        <v>40.9</v>
      </c>
      <c r="G16" s="82">
        <v>0</v>
      </c>
      <c r="H16" s="83">
        <v>0</v>
      </c>
      <c r="I16" s="146">
        <f t="shared" si="0"/>
        <v>0</v>
      </c>
      <c r="J16" s="147"/>
      <c r="K16" s="82">
        <v>0</v>
      </c>
      <c r="L16" s="83">
        <v>0</v>
      </c>
      <c r="M16" s="86">
        <f t="shared" si="1"/>
        <v>0</v>
      </c>
    </row>
    <row r="17" spans="1:13" ht="19.5" customHeight="1" x14ac:dyDescent="0.15">
      <c r="A17" s="209"/>
      <c r="B17" s="148" t="s">
        <v>24</v>
      </c>
      <c r="C17" s="173"/>
      <c r="D17" s="149"/>
      <c r="E17" s="38" t="s">
        <v>23</v>
      </c>
      <c r="F17" s="39">
        <v>29.9</v>
      </c>
      <c r="G17" s="82">
        <v>0</v>
      </c>
      <c r="H17" s="83">
        <v>0</v>
      </c>
      <c r="I17" s="146">
        <f t="shared" si="0"/>
        <v>0</v>
      </c>
      <c r="J17" s="147"/>
      <c r="K17" s="82">
        <v>0</v>
      </c>
      <c r="L17" s="83">
        <v>0</v>
      </c>
      <c r="M17" s="86">
        <f t="shared" si="1"/>
        <v>0</v>
      </c>
    </row>
    <row r="18" spans="1:13" ht="19.5" customHeight="1" x14ac:dyDescent="0.15">
      <c r="A18" s="209"/>
      <c r="B18" s="176" t="s">
        <v>25</v>
      </c>
      <c r="C18" s="148" t="s">
        <v>26</v>
      </c>
      <c r="D18" s="149"/>
      <c r="E18" s="40" t="s">
        <v>23</v>
      </c>
      <c r="F18" s="39">
        <v>50.8</v>
      </c>
      <c r="G18" s="82">
        <v>0</v>
      </c>
      <c r="H18" s="83">
        <v>0</v>
      </c>
      <c r="I18" s="146">
        <f t="shared" si="0"/>
        <v>0</v>
      </c>
      <c r="J18" s="147"/>
      <c r="K18" s="82">
        <v>0</v>
      </c>
      <c r="L18" s="83">
        <v>0</v>
      </c>
      <c r="M18" s="86">
        <f t="shared" si="1"/>
        <v>0</v>
      </c>
    </row>
    <row r="19" spans="1:13" ht="19.5" customHeight="1" x14ac:dyDescent="0.15">
      <c r="A19" s="209"/>
      <c r="B19" s="176"/>
      <c r="C19" s="148" t="s">
        <v>27</v>
      </c>
      <c r="D19" s="149"/>
      <c r="E19" s="40" t="s">
        <v>28</v>
      </c>
      <c r="F19" s="39">
        <v>44.9</v>
      </c>
      <c r="G19" s="82">
        <v>0</v>
      </c>
      <c r="H19" s="83">
        <v>0</v>
      </c>
      <c r="I19" s="146">
        <f t="shared" si="0"/>
        <v>0</v>
      </c>
      <c r="J19" s="147"/>
      <c r="K19" s="82">
        <v>0</v>
      </c>
      <c r="L19" s="83">
        <v>0</v>
      </c>
      <c r="M19" s="86">
        <f t="shared" si="1"/>
        <v>0</v>
      </c>
    </row>
    <row r="20" spans="1:13" ht="19.5" customHeight="1" x14ac:dyDescent="0.15">
      <c r="A20" s="209"/>
      <c r="B20" s="176" t="s">
        <v>29</v>
      </c>
      <c r="C20" s="148" t="s">
        <v>30</v>
      </c>
      <c r="D20" s="149"/>
      <c r="E20" s="40" t="s">
        <v>23</v>
      </c>
      <c r="F20" s="39">
        <v>54.6</v>
      </c>
      <c r="G20" s="82">
        <v>0</v>
      </c>
      <c r="H20" s="83">
        <v>0</v>
      </c>
      <c r="I20" s="146">
        <f t="shared" si="0"/>
        <v>0</v>
      </c>
      <c r="J20" s="147"/>
      <c r="K20" s="82">
        <v>1753</v>
      </c>
      <c r="L20" s="83">
        <v>0</v>
      </c>
      <c r="M20" s="86">
        <f t="shared" si="1"/>
        <v>95713.8</v>
      </c>
    </row>
    <row r="21" spans="1:13" ht="19.5" customHeight="1" x14ac:dyDescent="0.15">
      <c r="A21" s="209"/>
      <c r="B21" s="176"/>
      <c r="C21" s="148" t="s">
        <v>31</v>
      </c>
      <c r="D21" s="149"/>
      <c r="E21" s="40" t="s">
        <v>28</v>
      </c>
      <c r="F21" s="39">
        <v>43.5</v>
      </c>
      <c r="G21" s="82">
        <v>0</v>
      </c>
      <c r="H21" s="83">
        <v>0</v>
      </c>
      <c r="I21" s="146">
        <f t="shared" si="0"/>
        <v>0</v>
      </c>
      <c r="J21" s="147"/>
      <c r="K21" s="82">
        <v>0</v>
      </c>
      <c r="L21" s="83">
        <v>0</v>
      </c>
      <c r="M21" s="86">
        <f t="shared" si="1"/>
        <v>0</v>
      </c>
    </row>
    <row r="22" spans="1:13" ht="19.5" customHeight="1" x14ac:dyDescent="0.15">
      <c r="A22" s="209"/>
      <c r="B22" s="176" t="s">
        <v>32</v>
      </c>
      <c r="C22" s="148" t="s">
        <v>33</v>
      </c>
      <c r="D22" s="149"/>
      <c r="E22" s="40" t="s">
        <v>23</v>
      </c>
      <c r="F22" s="39">
        <v>29</v>
      </c>
      <c r="G22" s="82">
        <v>0</v>
      </c>
      <c r="H22" s="83">
        <v>0</v>
      </c>
      <c r="I22" s="146">
        <f t="shared" si="0"/>
        <v>0</v>
      </c>
      <c r="J22" s="147"/>
      <c r="K22" s="82">
        <v>0</v>
      </c>
      <c r="L22" s="83">
        <v>0</v>
      </c>
      <c r="M22" s="86">
        <f t="shared" si="1"/>
        <v>0</v>
      </c>
    </row>
    <row r="23" spans="1:13" ht="19.5" customHeight="1" x14ac:dyDescent="0.15">
      <c r="A23" s="209"/>
      <c r="B23" s="176"/>
      <c r="C23" s="148" t="s">
        <v>34</v>
      </c>
      <c r="D23" s="149"/>
      <c r="E23" s="40" t="s">
        <v>23</v>
      </c>
      <c r="F23" s="39">
        <v>25.7</v>
      </c>
      <c r="G23" s="82">
        <v>0</v>
      </c>
      <c r="H23" s="83">
        <v>0</v>
      </c>
      <c r="I23" s="146">
        <f t="shared" si="0"/>
        <v>0</v>
      </c>
      <c r="J23" s="147"/>
      <c r="K23" s="82">
        <v>0</v>
      </c>
      <c r="L23" s="83">
        <v>0</v>
      </c>
      <c r="M23" s="86">
        <f t="shared" si="1"/>
        <v>0</v>
      </c>
    </row>
    <row r="24" spans="1:13" ht="19.5" customHeight="1" x14ac:dyDescent="0.15">
      <c r="A24" s="209"/>
      <c r="B24" s="176"/>
      <c r="C24" s="148" t="s">
        <v>35</v>
      </c>
      <c r="D24" s="149"/>
      <c r="E24" s="40" t="s">
        <v>23</v>
      </c>
      <c r="F24" s="39">
        <v>26.9</v>
      </c>
      <c r="G24" s="82">
        <v>0</v>
      </c>
      <c r="H24" s="83">
        <v>0</v>
      </c>
      <c r="I24" s="146">
        <f t="shared" si="0"/>
        <v>0</v>
      </c>
      <c r="J24" s="147"/>
      <c r="K24" s="82">
        <v>0</v>
      </c>
      <c r="L24" s="83">
        <v>0</v>
      </c>
      <c r="M24" s="86">
        <f t="shared" si="1"/>
        <v>0</v>
      </c>
    </row>
    <row r="25" spans="1:13" ht="19.5" customHeight="1" x14ac:dyDescent="0.15">
      <c r="A25" s="209"/>
      <c r="B25" s="148" t="s">
        <v>36</v>
      </c>
      <c r="C25" s="173"/>
      <c r="D25" s="149"/>
      <c r="E25" s="41" t="s">
        <v>23</v>
      </c>
      <c r="F25" s="39">
        <v>29.4</v>
      </c>
      <c r="G25" s="82">
        <v>0</v>
      </c>
      <c r="H25" s="83">
        <v>0</v>
      </c>
      <c r="I25" s="146">
        <f t="shared" si="0"/>
        <v>0</v>
      </c>
      <c r="J25" s="147"/>
      <c r="K25" s="82">
        <v>0</v>
      </c>
      <c r="L25" s="83">
        <v>0</v>
      </c>
      <c r="M25" s="86">
        <f t="shared" si="1"/>
        <v>0</v>
      </c>
    </row>
    <row r="26" spans="1:13" ht="19.5" customHeight="1" x14ac:dyDescent="0.15">
      <c r="A26" s="209"/>
      <c r="B26" s="148" t="s">
        <v>37</v>
      </c>
      <c r="C26" s="173"/>
      <c r="D26" s="149"/>
      <c r="E26" s="38" t="s">
        <v>23</v>
      </c>
      <c r="F26" s="39">
        <v>37.299999999999997</v>
      </c>
      <c r="G26" s="82">
        <v>0</v>
      </c>
      <c r="H26" s="83">
        <v>0</v>
      </c>
      <c r="I26" s="146">
        <f t="shared" si="0"/>
        <v>0</v>
      </c>
      <c r="J26" s="147"/>
      <c r="K26" s="82">
        <v>0</v>
      </c>
      <c r="L26" s="83">
        <v>0</v>
      </c>
      <c r="M26" s="86">
        <f t="shared" si="1"/>
        <v>0</v>
      </c>
    </row>
    <row r="27" spans="1:13" ht="19.5" customHeight="1" x14ac:dyDescent="0.15">
      <c r="A27" s="209"/>
      <c r="B27" s="148" t="s">
        <v>38</v>
      </c>
      <c r="C27" s="173"/>
      <c r="D27" s="149"/>
      <c r="E27" s="38" t="s">
        <v>28</v>
      </c>
      <c r="F27" s="39">
        <v>21.1</v>
      </c>
      <c r="G27" s="82">
        <v>0</v>
      </c>
      <c r="H27" s="83">
        <v>0</v>
      </c>
      <c r="I27" s="146">
        <f t="shared" si="0"/>
        <v>0</v>
      </c>
      <c r="J27" s="147"/>
      <c r="K27" s="82">
        <v>0</v>
      </c>
      <c r="L27" s="83">
        <v>0</v>
      </c>
      <c r="M27" s="86">
        <f t="shared" si="1"/>
        <v>0</v>
      </c>
    </row>
    <row r="28" spans="1:13" ht="19.5" customHeight="1" x14ac:dyDescent="0.15">
      <c r="A28" s="209"/>
      <c r="B28" s="148" t="s">
        <v>39</v>
      </c>
      <c r="C28" s="173"/>
      <c r="D28" s="149"/>
      <c r="E28" s="38" t="s">
        <v>28</v>
      </c>
      <c r="F28" s="39">
        <v>3.41</v>
      </c>
      <c r="G28" s="82">
        <v>0</v>
      </c>
      <c r="H28" s="83">
        <v>0</v>
      </c>
      <c r="I28" s="146">
        <f t="shared" si="0"/>
        <v>0</v>
      </c>
      <c r="J28" s="147"/>
      <c r="K28" s="82">
        <v>0</v>
      </c>
      <c r="L28" s="83">
        <v>0</v>
      </c>
      <c r="M28" s="86">
        <f t="shared" si="1"/>
        <v>0</v>
      </c>
    </row>
    <row r="29" spans="1:13" ht="19.5" customHeight="1" x14ac:dyDescent="0.15">
      <c r="A29" s="209"/>
      <c r="B29" s="148" t="s">
        <v>40</v>
      </c>
      <c r="C29" s="173"/>
      <c r="D29" s="149"/>
      <c r="E29" s="38" t="s">
        <v>28</v>
      </c>
      <c r="F29" s="39">
        <v>8.41</v>
      </c>
      <c r="G29" s="82">
        <v>0</v>
      </c>
      <c r="H29" s="83">
        <v>0</v>
      </c>
      <c r="I29" s="146">
        <f t="shared" si="0"/>
        <v>0</v>
      </c>
      <c r="J29" s="147"/>
      <c r="K29" s="82">
        <v>0</v>
      </c>
      <c r="L29" s="83">
        <v>0</v>
      </c>
      <c r="M29" s="86">
        <f t="shared" si="1"/>
        <v>0</v>
      </c>
    </row>
    <row r="30" spans="1:13" ht="19.5" customHeight="1" x14ac:dyDescent="0.15">
      <c r="A30" s="209"/>
      <c r="B30" s="143" t="s">
        <v>41</v>
      </c>
      <c r="C30" s="148" t="s">
        <v>42</v>
      </c>
      <c r="D30" s="149"/>
      <c r="E30" s="38" t="s">
        <v>28</v>
      </c>
      <c r="F30" s="42"/>
      <c r="G30" s="82">
        <v>0</v>
      </c>
      <c r="H30" s="83">
        <v>0</v>
      </c>
      <c r="I30" s="146">
        <f t="shared" si="0"/>
        <v>0</v>
      </c>
      <c r="J30" s="147"/>
      <c r="K30" s="82">
        <v>0</v>
      </c>
      <c r="L30" s="83">
        <v>0</v>
      </c>
      <c r="M30" s="86">
        <f t="shared" si="1"/>
        <v>0</v>
      </c>
    </row>
    <row r="31" spans="1:13" ht="19.5" customHeight="1" x14ac:dyDescent="0.15">
      <c r="A31" s="209"/>
      <c r="B31" s="144"/>
      <c r="C31" s="148"/>
      <c r="D31" s="149"/>
      <c r="E31" s="38"/>
      <c r="F31" s="42"/>
      <c r="G31" s="82">
        <v>0</v>
      </c>
      <c r="H31" s="83">
        <v>0</v>
      </c>
      <c r="I31" s="146">
        <f t="shared" si="0"/>
        <v>0</v>
      </c>
      <c r="J31" s="147"/>
      <c r="K31" s="82">
        <v>0</v>
      </c>
      <c r="L31" s="83">
        <v>0</v>
      </c>
      <c r="M31" s="86">
        <f t="shared" si="1"/>
        <v>0</v>
      </c>
    </row>
    <row r="32" spans="1:13" ht="19.5" customHeight="1" x14ac:dyDescent="0.15">
      <c r="A32" s="209"/>
      <c r="B32" s="145"/>
      <c r="C32" s="148"/>
      <c r="D32" s="149"/>
      <c r="E32" s="38"/>
      <c r="F32" s="42"/>
      <c r="G32" s="82">
        <v>0</v>
      </c>
      <c r="H32" s="83">
        <v>0</v>
      </c>
      <c r="I32" s="146">
        <f t="shared" si="0"/>
        <v>0</v>
      </c>
      <c r="J32" s="147"/>
      <c r="K32" s="82">
        <v>0</v>
      </c>
      <c r="L32" s="83">
        <v>0</v>
      </c>
      <c r="M32" s="86">
        <f t="shared" si="1"/>
        <v>0</v>
      </c>
    </row>
    <row r="33" spans="1:15" ht="19.5" customHeight="1" x14ac:dyDescent="0.15">
      <c r="A33" s="209"/>
      <c r="B33" s="148" t="s">
        <v>43</v>
      </c>
      <c r="C33" s="173"/>
      <c r="D33" s="149"/>
      <c r="E33" s="38" t="s">
        <v>44</v>
      </c>
      <c r="F33" s="39">
        <v>1.02</v>
      </c>
      <c r="G33" s="82">
        <v>0</v>
      </c>
      <c r="H33" s="83">
        <v>0</v>
      </c>
      <c r="I33" s="146">
        <f t="shared" si="0"/>
        <v>0</v>
      </c>
      <c r="J33" s="147"/>
      <c r="K33" s="82">
        <v>0</v>
      </c>
      <c r="L33" s="83">
        <v>0</v>
      </c>
      <c r="M33" s="86">
        <f t="shared" si="1"/>
        <v>0</v>
      </c>
    </row>
    <row r="34" spans="1:15" ht="19.5" customHeight="1" x14ac:dyDescent="0.15">
      <c r="A34" s="209"/>
      <c r="B34" s="148" t="s">
        <v>45</v>
      </c>
      <c r="C34" s="173"/>
      <c r="D34" s="149"/>
      <c r="E34" s="38" t="s">
        <v>44</v>
      </c>
      <c r="F34" s="39">
        <v>1.36</v>
      </c>
      <c r="G34" s="82">
        <v>0</v>
      </c>
      <c r="H34" s="83">
        <v>0</v>
      </c>
      <c r="I34" s="146">
        <f t="shared" si="0"/>
        <v>0</v>
      </c>
      <c r="J34" s="147"/>
      <c r="K34" s="82">
        <v>0</v>
      </c>
      <c r="L34" s="83">
        <v>0</v>
      </c>
      <c r="M34" s="86">
        <f t="shared" si="1"/>
        <v>0</v>
      </c>
    </row>
    <row r="35" spans="1:15" ht="19.5" customHeight="1" x14ac:dyDescent="0.15">
      <c r="A35" s="209"/>
      <c r="B35" s="148" t="s">
        <v>46</v>
      </c>
      <c r="C35" s="173"/>
      <c r="D35" s="149"/>
      <c r="E35" s="38" t="s">
        <v>44</v>
      </c>
      <c r="F35" s="39">
        <v>1.36</v>
      </c>
      <c r="G35" s="82">
        <v>0</v>
      </c>
      <c r="H35" s="83">
        <v>0</v>
      </c>
      <c r="I35" s="146">
        <f t="shared" si="0"/>
        <v>0</v>
      </c>
      <c r="J35" s="147"/>
      <c r="K35" s="82">
        <v>0</v>
      </c>
      <c r="L35" s="83">
        <v>0</v>
      </c>
      <c r="M35" s="86">
        <f t="shared" si="1"/>
        <v>0</v>
      </c>
    </row>
    <row r="36" spans="1:15" ht="19.5" customHeight="1" x14ac:dyDescent="0.15">
      <c r="A36" s="210"/>
      <c r="B36" s="148" t="s">
        <v>47</v>
      </c>
      <c r="C36" s="173"/>
      <c r="D36" s="149"/>
      <c r="E36" s="38" t="s">
        <v>44</v>
      </c>
      <c r="F36" s="39">
        <v>1.36</v>
      </c>
      <c r="G36" s="82">
        <v>0</v>
      </c>
      <c r="H36" s="83">
        <v>0</v>
      </c>
      <c r="I36" s="146">
        <f t="shared" si="0"/>
        <v>0</v>
      </c>
      <c r="J36" s="147"/>
      <c r="K36" s="82">
        <v>0</v>
      </c>
      <c r="L36" s="83">
        <v>0</v>
      </c>
      <c r="M36" s="86">
        <f t="shared" si="1"/>
        <v>0</v>
      </c>
    </row>
    <row r="37" spans="1:15" ht="19.5" customHeight="1" x14ac:dyDescent="0.15">
      <c r="A37" s="140" t="s">
        <v>48</v>
      </c>
      <c r="B37" s="143" t="s">
        <v>78</v>
      </c>
      <c r="C37" s="31" t="s">
        <v>49</v>
      </c>
      <c r="D37" s="32"/>
      <c r="E37" s="38" t="s">
        <v>50</v>
      </c>
      <c r="F37" s="39">
        <v>9.9700000000000006</v>
      </c>
      <c r="G37" s="82">
        <v>24000</v>
      </c>
      <c r="H37" s="83">
        <v>2000</v>
      </c>
      <c r="I37" s="146">
        <f t="shared" si="0"/>
        <v>219340</v>
      </c>
      <c r="J37" s="147"/>
      <c r="K37" s="82">
        <v>21530</v>
      </c>
      <c r="L37" s="83">
        <v>2000</v>
      </c>
      <c r="M37" s="86">
        <f t="shared" si="1"/>
        <v>194714.1</v>
      </c>
    </row>
    <row r="38" spans="1:15" ht="19.5" customHeight="1" x14ac:dyDescent="0.15">
      <c r="A38" s="141"/>
      <c r="B38" s="144"/>
      <c r="C38" s="33"/>
      <c r="D38" s="34" t="s">
        <v>76</v>
      </c>
      <c r="E38" s="38" t="s">
        <v>124</v>
      </c>
      <c r="F38" s="39">
        <v>9.9700000000000006</v>
      </c>
      <c r="G38" s="82">
        <v>16800</v>
      </c>
      <c r="H38" s="84">
        <v>700</v>
      </c>
      <c r="I38" s="146">
        <f t="shared" si="0"/>
        <v>160517</v>
      </c>
      <c r="J38" s="147"/>
      <c r="K38" s="82">
        <v>14952</v>
      </c>
      <c r="L38" s="84">
        <v>700</v>
      </c>
      <c r="M38" s="86">
        <f t="shared" si="1"/>
        <v>142092.44</v>
      </c>
      <c r="N38" s="61" t="s">
        <v>71</v>
      </c>
      <c r="O38" s="61"/>
    </row>
    <row r="39" spans="1:15" ht="19.5" customHeight="1" x14ac:dyDescent="0.15">
      <c r="A39" s="141"/>
      <c r="B39" s="144"/>
      <c r="C39" s="35"/>
      <c r="D39" s="34" t="s">
        <v>72</v>
      </c>
      <c r="E39" s="38" t="s">
        <v>50</v>
      </c>
      <c r="F39" s="39">
        <v>9.9700000000000006</v>
      </c>
      <c r="G39" s="82">
        <f>G37-G38</f>
        <v>7200</v>
      </c>
      <c r="H39" s="84">
        <f>H37-H38</f>
        <v>1300</v>
      </c>
      <c r="I39" s="146">
        <f t="shared" si="0"/>
        <v>58823</v>
      </c>
      <c r="J39" s="147"/>
      <c r="K39" s="82">
        <f>K37-K38</f>
        <v>6578</v>
      </c>
      <c r="L39" s="84">
        <f>L37-L38</f>
        <v>1300</v>
      </c>
      <c r="M39" s="86">
        <f t="shared" si="1"/>
        <v>52621.66</v>
      </c>
      <c r="N39" s="61" t="s">
        <v>71</v>
      </c>
      <c r="O39" s="61"/>
    </row>
    <row r="40" spans="1:15" ht="19.5" customHeight="1" x14ac:dyDescent="0.15">
      <c r="A40" s="141"/>
      <c r="B40" s="145"/>
      <c r="C40" s="148" t="s">
        <v>51</v>
      </c>
      <c r="D40" s="149"/>
      <c r="E40" s="38" t="s">
        <v>50</v>
      </c>
      <c r="F40" s="39">
        <v>9.2799999999999994</v>
      </c>
      <c r="G40" s="82">
        <v>5000</v>
      </c>
      <c r="H40" s="83">
        <v>0</v>
      </c>
      <c r="I40" s="146">
        <f t="shared" si="0"/>
        <v>46400</v>
      </c>
      <c r="J40" s="147"/>
      <c r="K40" s="82">
        <v>4500</v>
      </c>
      <c r="L40" s="83">
        <v>0</v>
      </c>
      <c r="M40" s="86">
        <f t="shared" si="1"/>
        <v>41760</v>
      </c>
      <c r="N40" s="62"/>
      <c r="O40" s="62"/>
    </row>
    <row r="41" spans="1:15" ht="19.5" customHeight="1" x14ac:dyDescent="0.15">
      <c r="A41" s="141"/>
      <c r="B41" s="143" t="s">
        <v>52</v>
      </c>
      <c r="C41" s="148" t="s">
        <v>53</v>
      </c>
      <c r="D41" s="149"/>
      <c r="E41" s="38" t="s">
        <v>50</v>
      </c>
      <c r="F41" s="39">
        <v>9.76</v>
      </c>
      <c r="G41" s="82">
        <v>0</v>
      </c>
      <c r="H41" s="83">
        <v>0</v>
      </c>
      <c r="I41" s="146">
        <f t="shared" si="0"/>
        <v>0</v>
      </c>
      <c r="J41" s="147"/>
      <c r="K41" s="82">
        <v>0</v>
      </c>
      <c r="L41" s="83">
        <v>0</v>
      </c>
      <c r="M41" s="86">
        <f t="shared" si="1"/>
        <v>0</v>
      </c>
      <c r="N41" s="62"/>
      <c r="O41" s="62"/>
    </row>
    <row r="42" spans="1:15" ht="20.100000000000001" customHeight="1" x14ac:dyDescent="0.15">
      <c r="A42" s="141"/>
      <c r="B42" s="145"/>
      <c r="C42" s="148" t="s">
        <v>61</v>
      </c>
      <c r="D42" s="149"/>
      <c r="E42" s="38" t="s">
        <v>50</v>
      </c>
      <c r="F42" s="43">
        <v>9.76</v>
      </c>
      <c r="G42" s="82">
        <v>0</v>
      </c>
      <c r="H42" s="83">
        <v>0</v>
      </c>
      <c r="I42" s="146">
        <f>(-H42)*$F42</f>
        <v>0</v>
      </c>
      <c r="J42" s="147"/>
      <c r="K42" s="82">
        <v>0</v>
      </c>
      <c r="L42" s="83">
        <v>0</v>
      </c>
      <c r="M42" s="86">
        <f>(-L42)*$F42</f>
        <v>0</v>
      </c>
      <c r="N42" s="62"/>
      <c r="O42" s="62"/>
    </row>
    <row r="43" spans="1:15" ht="24" customHeight="1" thickBot="1" x14ac:dyDescent="0.2">
      <c r="A43" s="142"/>
      <c r="B43" s="160" t="s">
        <v>54</v>
      </c>
      <c r="C43" s="160"/>
      <c r="D43" s="161"/>
      <c r="E43" s="126" t="s">
        <v>50</v>
      </c>
      <c r="F43" s="38" t="s">
        <v>55</v>
      </c>
      <c r="G43" s="44">
        <f>SUM(G37,G40,G41)</f>
        <v>29000</v>
      </c>
      <c r="H43" s="45">
        <f>SUM(H37,H40,H41)</f>
        <v>2000</v>
      </c>
      <c r="I43" s="162">
        <f>I37+I40+I41-I42</f>
        <v>265740</v>
      </c>
      <c r="J43" s="163"/>
      <c r="K43" s="68">
        <f>SUM(K37,K40,K41)</f>
        <v>26030</v>
      </c>
      <c r="L43" s="69">
        <f>SUM(L37,L40,L41)</f>
        <v>2000</v>
      </c>
      <c r="M43" s="70">
        <f>M37+M40+M41-M42</f>
        <v>236474.1</v>
      </c>
      <c r="N43" s="63"/>
      <c r="O43" s="64"/>
    </row>
    <row r="44" spans="1:15" ht="22.5" customHeight="1" thickTop="1" x14ac:dyDescent="0.15">
      <c r="A44" s="164" t="s">
        <v>58</v>
      </c>
      <c r="B44" s="165"/>
      <c r="C44" s="165"/>
      <c r="D44" s="166"/>
      <c r="E44" s="127" t="s">
        <v>44</v>
      </c>
      <c r="F44" s="46"/>
      <c r="G44" s="47"/>
      <c r="H44" s="48"/>
      <c r="I44" s="167">
        <f>SUM(I8:J36)+SUM(I37:J42)-SUM(I38:J39)</f>
        <v>1309301.3999999999</v>
      </c>
      <c r="J44" s="168"/>
      <c r="K44" s="47"/>
      <c r="L44" s="48"/>
      <c r="M44" s="71">
        <f>SUM(M8:M36)+SUM(M37:M42)-SUM(M38:M39)</f>
        <v>1208149.3</v>
      </c>
      <c r="N44" s="120"/>
      <c r="O44" s="62"/>
    </row>
    <row r="45" spans="1:15" ht="24" customHeight="1" x14ac:dyDescent="0.15">
      <c r="A45" s="153" t="s">
        <v>59</v>
      </c>
      <c r="B45" s="154"/>
      <c r="C45" s="154"/>
      <c r="D45" s="155"/>
      <c r="E45" s="125" t="s">
        <v>122</v>
      </c>
      <c r="F45" s="49"/>
      <c r="G45" s="106" t="s">
        <v>111</v>
      </c>
      <c r="H45" s="50"/>
      <c r="I45" s="169">
        <f>ROUND(I44*0.0258,1)</f>
        <v>33780</v>
      </c>
      <c r="J45" s="170"/>
      <c r="K45" s="106" t="s">
        <v>96</v>
      </c>
      <c r="L45" s="50"/>
      <c r="M45" s="128">
        <f>ROUND(M44*0.0258,1)</f>
        <v>31170.3</v>
      </c>
      <c r="N45" s="62"/>
      <c r="O45" s="131"/>
    </row>
    <row r="46" spans="1:15" ht="24" hidden="1" customHeight="1" x14ac:dyDescent="0.15">
      <c r="A46" s="153" t="s">
        <v>60</v>
      </c>
      <c r="B46" s="154"/>
      <c r="C46" s="155"/>
      <c r="D46" s="51" t="s">
        <v>84</v>
      </c>
      <c r="E46" s="76"/>
      <c r="F46" s="77"/>
      <c r="G46" s="87"/>
      <c r="H46" s="78"/>
      <c r="I46" s="156">
        <f>I45/H7</f>
        <v>11.26</v>
      </c>
      <c r="J46" s="157"/>
      <c r="K46" s="118"/>
      <c r="L46" s="78"/>
      <c r="M46" s="79">
        <f>M45/L7</f>
        <v>10.3901</v>
      </c>
      <c r="N46" s="62"/>
      <c r="O46" s="62"/>
    </row>
    <row r="47" spans="1:15" s="2" customFormat="1" ht="23.25" hidden="1" customHeight="1" x14ac:dyDescent="0.15">
      <c r="A47" s="153" t="s">
        <v>125</v>
      </c>
      <c r="B47" s="154"/>
      <c r="C47" s="155"/>
      <c r="D47" s="51" t="s">
        <v>86</v>
      </c>
      <c r="E47" s="132" t="str">
        <f>"千ｋWh/"&amp;E7</f>
        <v>千ｋWh/トン</v>
      </c>
      <c r="F47" s="52"/>
      <c r="G47" s="88"/>
      <c r="H47" s="53"/>
      <c r="I47" s="156">
        <f>ROUND(G38-H38,1)/H7</f>
        <v>5.3666669999999996</v>
      </c>
      <c r="J47" s="157"/>
      <c r="K47" s="119"/>
      <c r="L47" s="53"/>
      <c r="M47" s="54">
        <f>ROUND(K38-L38,1)/L7</f>
        <v>4.750667</v>
      </c>
      <c r="N47" s="65"/>
      <c r="O47" s="65"/>
    </row>
    <row r="48" spans="1:15" s="2" customFormat="1" ht="23.25" customHeight="1" x14ac:dyDescent="0.15">
      <c r="A48" s="150" t="s">
        <v>85</v>
      </c>
      <c r="B48" s="151"/>
      <c r="C48" s="151"/>
      <c r="D48" s="152"/>
      <c r="E48" s="130" t="s">
        <v>123</v>
      </c>
      <c r="F48" s="52"/>
      <c r="G48" s="107" t="s">
        <v>110</v>
      </c>
      <c r="H48" s="53"/>
      <c r="I48" s="158">
        <f>IF(I46&gt;1,ROUND(I46,2),--TEXT(I46,"0.0e+000"))</f>
        <v>11.26</v>
      </c>
      <c r="J48" s="159"/>
      <c r="K48" s="107" t="s">
        <v>97</v>
      </c>
      <c r="L48" s="53"/>
      <c r="M48" s="81">
        <f>IF(M46&gt;1,ROUND(M46,2),--TEXT(M46,"0.0e+000"))</f>
        <v>10.39</v>
      </c>
      <c r="N48" s="65"/>
      <c r="O48" s="65"/>
    </row>
    <row r="49" spans="1:15" s="2" customFormat="1" ht="23.25" customHeight="1" x14ac:dyDescent="0.15">
      <c r="A49" s="150" t="s">
        <v>119</v>
      </c>
      <c r="B49" s="151"/>
      <c r="C49" s="151"/>
      <c r="D49" s="152"/>
      <c r="E49" s="129" t="s">
        <v>122</v>
      </c>
      <c r="F49" s="52"/>
      <c r="G49" s="106" t="s">
        <v>112</v>
      </c>
      <c r="H49" s="53"/>
      <c r="I49" s="158">
        <f>ROUND((I44+0.3*I38)*0.0258,1)</f>
        <v>35022.400000000001</v>
      </c>
      <c r="J49" s="159"/>
      <c r="K49" s="123" t="s">
        <v>113</v>
      </c>
      <c r="L49" s="53"/>
      <c r="M49" s="81">
        <f>ROUND((M44+0.3*M38)*0.0258,1)</f>
        <v>32270</v>
      </c>
      <c r="N49" s="65"/>
      <c r="O49" s="65"/>
    </row>
    <row r="50" spans="1:15" s="2" customFormat="1" ht="23.25" customHeight="1" thickBot="1" x14ac:dyDescent="0.2">
      <c r="A50" s="134" t="s">
        <v>87</v>
      </c>
      <c r="B50" s="135"/>
      <c r="C50" s="135"/>
      <c r="D50" s="136"/>
      <c r="E50" s="122" t="s">
        <v>121</v>
      </c>
      <c r="F50" s="55"/>
      <c r="G50" s="109" t="s">
        <v>100</v>
      </c>
      <c r="H50" s="56"/>
      <c r="I50" s="137">
        <f>IF(I47&gt;1,ROUND(I47,2),--TEXT(I47,"0.0e+000"))</f>
        <v>5.37</v>
      </c>
      <c r="J50" s="138"/>
      <c r="K50" s="108" t="s">
        <v>99</v>
      </c>
      <c r="L50" s="57"/>
      <c r="M50" s="80">
        <f>IF(M47&gt;1,ROUND(M47,2),--TEXT(M47,"0.0e+000"))</f>
        <v>4.75</v>
      </c>
      <c r="N50" s="65"/>
      <c r="O50" s="72"/>
    </row>
    <row r="51" spans="1:15" ht="10.5" customHeight="1" thickBot="1" x14ac:dyDescent="0.2">
      <c r="A51" s="8"/>
      <c r="B51" s="100"/>
      <c r="C51" s="100"/>
      <c r="D51" s="100"/>
      <c r="E51" s="100"/>
      <c r="F51" s="95"/>
      <c r="G51" s="73"/>
      <c r="H51" s="94"/>
      <c r="I51" s="91"/>
      <c r="J51" s="8"/>
      <c r="K51" s="8"/>
      <c r="L51" s="8"/>
      <c r="M51" s="8"/>
    </row>
    <row r="52" spans="1:15" ht="23.25" customHeight="1" thickBot="1" x14ac:dyDescent="0.2">
      <c r="A52" s="8"/>
      <c r="B52" s="100" t="s">
        <v>91</v>
      </c>
      <c r="C52" s="100"/>
      <c r="D52" s="100"/>
      <c r="E52" s="100"/>
      <c r="F52" s="96"/>
      <c r="G52" s="174">
        <v>506700000</v>
      </c>
      <c r="H52" s="175"/>
      <c r="I52" s="93" t="s">
        <v>90</v>
      </c>
      <c r="J52" s="92"/>
      <c r="K52" s="177">
        <f>ROUND((G52/I45),1)</f>
        <v>15000</v>
      </c>
      <c r="L52" s="178"/>
      <c r="M52" s="101" t="s">
        <v>92</v>
      </c>
    </row>
    <row r="53" spans="1:15" ht="19.5" customHeight="1" x14ac:dyDescent="0.15">
      <c r="A53" s="3"/>
      <c r="B53" s="21" t="s">
        <v>69</v>
      </c>
      <c r="C53" s="4" t="s">
        <v>65</v>
      </c>
      <c r="D53" s="4"/>
      <c r="E53" s="4"/>
      <c r="F53" s="4"/>
      <c r="G53" s="4"/>
      <c r="H53" s="4"/>
      <c r="I53" s="4"/>
      <c r="J53" s="4"/>
      <c r="K53" s="5"/>
      <c r="L53" s="5"/>
      <c r="M53" s="5"/>
      <c r="N53" s="62"/>
      <c r="O53" s="62"/>
    </row>
    <row r="54" spans="1:15" ht="14.25" customHeight="1" x14ac:dyDescent="0.15">
      <c r="A54" s="6"/>
      <c r="B54" s="7" t="s">
        <v>62</v>
      </c>
      <c r="C54" s="7" t="s">
        <v>66</v>
      </c>
      <c r="D54" s="7"/>
      <c r="E54" s="6"/>
      <c r="F54" s="6"/>
      <c r="G54" s="6"/>
      <c r="H54" s="6"/>
      <c r="I54" s="6"/>
      <c r="J54" s="6"/>
      <c r="K54" s="6"/>
      <c r="L54" s="6"/>
      <c r="M54" s="6"/>
      <c r="N54" s="62"/>
      <c r="O54" s="62"/>
    </row>
    <row r="55" spans="1:15" ht="14.25" customHeight="1" x14ac:dyDescent="0.15">
      <c r="A55" s="8"/>
      <c r="B55" s="8" t="s">
        <v>62</v>
      </c>
      <c r="C55" s="8" t="s">
        <v>67</v>
      </c>
      <c r="D55" s="8"/>
      <c r="E55" s="8"/>
      <c r="F55" s="8"/>
      <c r="G55" s="8"/>
      <c r="H55" s="8"/>
      <c r="I55" s="8"/>
      <c r="J55" s="8"/>
      <c r="K55" s="8"/>
      <c r="L55" s="8"/>
      <c r="M55" s="8"/>
      <c r="N55" s="62"/>
      <c r="O55" s="62"/>
    </row>
    <row r="56" spans="1:15" ht="14.25" customHeight="1" x14ac:dyDescent="0.15">
      <c r="A56" s="8"/>
      <c r="B56" s="8" t="s">
        <v>62</v>
      </c>
      <c r="C56" s="8" t="s">
        <v>68</v>
      </c>
      <c r="D56" s="8"/>
      <c r="E56" s="8"/>
      <c r="F56" s="8"/>
      <c r="G56" s="8"/>
      <c r="H56" s="8"/>
      <c r="I56" s="8"/>
      <c r="J56" s="8"/>
      <c r="K56" s="8"/>
      <c r="L56" s="8"/>
      <c r="M56" s="8"/>
      <c r="N56" s="62"/>
      <c r="O56" s="62"/>
    </row>
    <row r="57" spans="1:15" ht="14.25" customHeight="1" x14ac:dyDescent="0.15">
      <c r="A57" s="8"/>
      <c r="B57" s="20" t="s">
        <v>62</v>
      </c>
      <c r="C57" s="8" t="s">
        <v>63</v>
      </c>
      <c r="D57" s="8"/>
      <c r="E57" s="8"/>
      <c r="F57" s="8"/>
      <c r="G57" s="8"/>
      <c r="H57" s="8"/>
      <c r="I57" s="8"/>
      <c r="J57" s="8"/>
      <c r="K57" s="8"/>
      <c r="L57" s="8"/>
      <c r="M57" s="8"/>
      <c r="N57" s="62"/>
      <c r="O57" s="121"/>
    </row>
    <row r="58" spans="1:15" ht="12" customHeight="1" x14ac:dyDescent="0.15">
      <c r="A58" s="8"/>
      <c r="B58" s="20" t="s">
        <v>62</v>
      </c>
      <c r="C58" s="8" t="s">
        <v>64</v>
      </c>
      <c r="D58" s="8"/>
      <c r="E58" s="8"/>
      <c r="F58" s="8"/>
      <c r="G58" s="8"/>
      <c r="H58" s="8"/>
      <c r="I58" s="8"/>
      <c r="J58" s="8"/>
      <c r="K58" s="8"/>
      <c r="L58" s="8"/>
      <c r="M58" s="8"/>
      <c r="N58" s="62"/>
      <c r="O58" s="62"/>
    </row>
    <row r="59" spans="1:15" ht="13.5" customHeight="1" x14ac:dyDescent="0.15">
      <c r="A59" s="8"/>
      <c r="B59" s="8"/>
      <c r="C59" s="8"/>
      <c r="D59" s="8"/>
      <c r="E59" s="8"/>
      <c r="F59" s="8"/>
      <c r="G59" s="8"/>
      <c r="H59" s="8"/>
      <c r="I59" s="8"/>
      <c r="J59" s="8"/>
      <c r="K59" s="8"/>
      <c r="L59" s="8"/>
      <c r="M59" s="8"/>
      <c r="N59" s="62"/>
      <c r="O59" s="62"/>
    </row>
    <row r="60" spans="1:15" ht="6.75" customHeight="1" thickBot="1" x14ac:dyDescent="0.2">
      <c r="A60" s="8"/>
      <c r="B60" s="8"/>
      <c r="C60" s="8"/>
      <c r="D60" s="8"/>
      <c r="E60" s="8"/>
      <c r="F60" s="8"/>
      <c r="G60" s="8"/>
      <c r="H60" s="8"/>
      <c r="I60" s="8"/>
      <c r="J60" s="8"/>
      <c r="K60" s="8"/>
      <c r="L60" s="8"/>
      <c r="M60" s="8"/>
      <c r="N60" s="62"/>
      <c r="O60" s="62"/>
    </row>
    <row r="61" spans="1:15" ht="21" customHeight="1" x14ac:dyDescent="0.15">
      <c r="A61" s="8"/>
      <c r="B61" s="11" t="s">
        <v>120</v>
      </c>
      <c r="C61" s="11"/>
      <c r="D61" s="11"/>
      <c r="E61" s="11"/>
      <c r="F61" s="102" t="s">
        <v>101</v>
      </c>
      <c r="G61" s="22">
        <f>ROUND((I49-M49)/I49*100,1)</f>
        <v>7.9</v>
      </c>
      <c r="H61" s="74" t="s">
        <v>80</v>
      </c>
      <c r="I61" s="89" t="s">
        <v>116</v>
      </c>
      <c r="J61" s="11"/>
      <c r="K61" s="8"/>
      <c r="L61" s="8"/>
      <c r="M61" s="8" t="s">
        <v>115</v>
      </c>
      <c r="N61" s="62"/>
      <c r="O61" s="62"/>
    </row>
    <row r="62" spans="1:15" ht="21" customHeight="1" thickBot="1" x14ac:dyDescent="0.2">
      <c r="A62" s="8"/>
      <c r="B62" s="11"/>
      <c r="C62" s="11"/>
      <c r="D62" s="11"/>
      <c r="E62" s="11"/>
      <c r="F62" s="103" t="s">
        <v>95</v>
      </c>
      <c r="G62" s="23">
        <f>ROUND(I49-M49,1)</f>
        <v>2752.4</v>
      </c>
      <c r="H62" s="17" t="s">
        <v>81</v>
      </c>
      <c r="I62" s="89" t="s">
        <v>117</v>
      </c>
      <c r="J62" s="11"/>
      <c r="K62" s="8"/>
      <c r="L62" s="8"/>
      <c r="M62" s="8"/>
      <c r="N62" s="62"/>
      <c r="O62" s="62"/>
    </row>
    <row r="63" spans="1:15" s="16" customFormat="1" ht="21" customHeight="1" x14ac:dyDescent="0.15">
      <c r="A63" s="10"/>
      <c r="B63" s="11" t="s">
        <v>74</v>
      </c>
      <c r="C63" s="11"/>
      <c r="D63" s="11"/>
      <c r="E63" s="11"/>
      <c r="F63" s="102" t="s">
        <v>98</v>
      </c>
      <c r="G63" s="59">
        <f>ROUND((((G38-H38)-(K38-L38))/(G38-H38))*100,1)</f>
        <v>11.5</v>
      </c>
      <c r="H63" s="12" t="s">
        <v>57</v>
      </c>
      <c r="I63" s="90" t="s">
        <v>114</v>
      </c>
      <c r="J63" s="11"/>
      <c r="K63" s="13"/>
      <c r="L63" s="14"/>
      <c r="M63" s="15"/>
      <c r="N63" s="66"/>
      <c r="O63" s="66"/>
    </row>
    <row r="64" spans="1:15" s="16" customFormat="1" ht="21" customHeight="1" thickBot="1" x14ac:dyDescent="0.2">
      <c r="A64" s="10"/>
      <c r="B64" s="11"/>
      <c r="C64" s="11"/>
      <c r="D64" s="11"/>
      <c r="E64" s="11"/>
      <c r="F64" s="103" t="s">
        <v>102</v>
      </c>
      <c r="G64" s="58">
        <f>ROUND((G38-H38)-(K38-L38),2)</f>
        <v>1848</v>
      </c>
      <c r="H64" s="17" t="s">
        <v>56</v>
      </c>
      <c r="I64" s="89" t="s">
        <v>70</v>
      </c>
      <c r="J64" s="11"/>
      <c r="K64" s="13"/>
      <c r="L64" s="14"/>
      <c r="M64" s="15"/>
      <c r="N64" s="66"/>
      <c r="O64" s="66"/>
    </row>
    <row r="65" spans="1:15" ht="7.5" customHeight="1" thickBot="1" x14ac:dyDescent="0.2">
      <c r="A65" s="8"/>
      <c r="B65" s="8"/>
      <c r="C65" s="8"/>
      <c r="D65" s="8"/>
      <c r="E65" s="8"/>
      <c r="F65" s="8"/>
      <c r="G65" s="8"/>
      <c r="H65" s="8"/>
      <c r="I65" s="8"/>
      <c r="J65" s="8"/>
      <c r="K65" s="8"/>
      <c r="L65" s="8"/>
      <c r="M65" s="8"/>
      <c r="N65" s="62"/>
      <c r="O65" s="62"/>
    </row>
    <row r="66" spans="1:15" s="16" customFormat="1" ht="21" customHeight="1" x14ac:dyDescent="0.15">
      <c r="A66" s="24"/>
      <c r="B66" s="24" t="s">
        <v>94</v>
      </c>
      <c r="C66" s="10"/>
      <c r="D66" s="14"/>
      <c r="E66" s="14"/>
      <c r="F66" s="102" t="s">
        <v>103</v>
      </c>
      <c r="G66" s="98" t="str">
        <f>IF(G67&lt;=1,"増エネでない","増エネ")</f>
        <v>増エネでない</v>
      </c>
      <c r="H66" s="12"/>
      <c r="I66" s="19" t="s">
        <v>93</v>
      </c>
      <c r="J66" s="14"/>
      <c r="K66" s="14"/>
      <c r="L66" s="14"/>
      <c r="M66" s="14"/>
      <c r="N66" s="66"/>
      <c r="O66" s="66"/>
    </row>
    <row r="67" spans="1:15" s="16" customFormat="1" ht="15" customHeight="1" thickBot="1" x14ac:dyDescent="0.2">
      <c r="A67" s="24"/>
      <c r="B67" s="24"/>
      <c r="C67" s="11"/>
      <c r="D67" s="11"/>
      <c r="E67" s="11"/>
      <c r="F67" s="60" t="s">
        <v>73</v>
      </c>
      <c r="G67" s="171">
        <f>(M44+0.3*M38)/(I44+0.3*I38)</f>
        <v>0.92141223825588503</v>
      </c>
      <c r="H67" s="172"/>
      <c r="I67" s="24"/>
      <c r="J67" s="11"/>
      <c r="K67" s="18"/>
      <c r="L67" s="14"/>
      <c r="M67" s="15"/>
      <c r="N67" s="66"/>
      <c r="O67" s="67">
        <f>(((M44-M43)+1.3*M38+M39+M40)*0.0258)/(((I44-I43)+1.3*I38+I39+I40)*0.0258)</f>
        <v>0.92141223825588503</v>
      </c>
    </row>
    <row r="68" spans="1:15" s="28" customFormat="1" ht="20.25" customHeight="1" thickBot="1" x14ac:dyDescent="0.2">
      <c r="A68" s="25"/>
      <c r="B68" s="29" t="s">
        <v>77</v>
      </c>
      <c r="C68" s="26"/>
      <c r="D68" s="25"/>
      <c r="E68" s="25"/>
      <c r="F68" s="25"/>
      <c r="G68" s="25"/>
      <c r="H68" s="25"/>
      <c r="I68" s="25"/>
      <c r="J68" s="25"/>
      <c r="K68" s="25"/>
      <c r="L68" s="25"/>
      <c r="M68" s="27"/>
      <c r="N68" s="25"/>
      <c r="O68" s="25"/>
    </row>
    <row r="69" spans="1:15" s="28" customFormat="1" ht="20.25" customHeight="1" thickBot="1" x14ac:dyDescent="0.2">
      <c r="A69" s="25"/>
      <c r="B69" s="11" t="s">
        <v>82</v>
      </c>
      <c r="C69" s="11"/>
      <c r="D69" s="11"/>
      <c r="E69" s="14"/>
      <c r="F69" s="104" t="s">
        <v>104</v>
      </c>
      <c r="G69" s="99">
        <f>ROUND((I48-M48)/I48*100,3)</f>
        <v>7.726</v>
      </c>
      <c r="H69" s="75" t="s">
        <v>83</v>
      </c>
      <c r="I69" s="117" t="s">
        <v>106</v>
      </c>
      <c r="J69" s="25"/>
      <c r="K69" s="25"/>
      <c r="L69" s="25"/>
      <c r="M69" s="27"/>
      <c r="N69" s="25"/>
      <c r="O69" s="25"/>
    </row>
    <row r="70" spans="1:15" ht="23.25" customHeight="1" thickBot="1" x14ac:dyDescent="0.2">
      <c r="A70" s="8"/>
      <c r="B70" s="133" t="s">
        <v>88</v>
      </c>
      <c r="C70" s="133"/>
      <c r="D70" s="133"/>
      <c r="E70" s="133"/>
      <c r="F70" s="105" t="s">
        <v>105</v>
      </c>
      <c r="G70" s="99">
        <f>ROUND((I50-M50)/I50*100,3)</f>
        <v>11.545999999999999</v>
      </c>
      <c r="H70" s="75" t="s">
        <v>83</v>
      </c>
      <c r="I70" s="9" t="s">
        <v>118</v>
      </c>
      <c r="J70" s="8"/>
      <c r="K70" s="8"/>
      <c r="L70" s="8"/>
      <c r="M70" s="8"/>
    </row>
    <row r="71" spans="1:15" ht="10.5" customHeight="1" x14ac:dyDescent="0.15">
      <c r="A71" s="9"/>
      <c r="B71" s="9"/>
      <c r="C71" s="9"/>
      <c r="D71" s="9"/>
      <c r="E71" s="9"/>
      <c r="F71" s="8"/>
      <c r="G71" s="9"/>
      <c r="H71" s="9"/>
      <c r="I71" s="9"/>
      <c r="J71" s="9"/>
      <c r="K71" s="9"/>
      <c r="L71" s="9"/>
      <c r="M71" s="9"/>
    </row>
  </sheetData>
  <mergeCells count="107">
    <mergeCell ref="K52:L52"/>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C24:D24"/>
    <mergeCell ref="I24:J24"/>
    <mergeCell ref="B25:D25"/>
    <mergeCell ref="I25:J25"/>
    <mergeCell ref="B22:B24"/>
    <mergeCell ref="C22:D22"/>
    <mergeCell ref="I22:J22"/>
    <mergeCell ref="C23:D23"/>
    <mergeCell ref="I23:J23"/>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A45:D45"/>
    <mergeCell ref="I45:J45"/>
    <mergeCell ref="A47:C47"/>
    <mergeCell ref="I47:J47"/>
    <mergeCell ref="G67:H67"/>
    <mergeCell ref="B33:D33"/>
    <mergeCell ref="I33:J33"/>
    <mergeCell ref="B34:D34"/>
    <mergeCell ref="I34:J34"/>
    <mergeCell ref="B35:D35"/>
    <mergeCell ref="I35:J35"/>
    <mergeCell ref="B36:D36"/>
    <mergeCell ref="I36:J36"/>
    <mergeCell ref="G52:H52"/>
    <mergeCell ref="I49:J49"/>
    <mergeCell ref="A49:D49"/>
    <mergeCell ref="B70:E70"/>
    <mergeCell ref="A50:D50"/>
    <mergeCell ref="I50:J50"/>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s>
  <phoneticPr fontId="3"/>
  <conditionalFormatting sqref="A50:D50 A63:M68 A70:M70 F50:M50">
    <cfRule type="expression" dxfId="5" priority="28">
      <formula>$A$5="（ア）"</formula>
    </cfRule>
  </conditionalFormatting>
  <conditionalFormatting sqref="G63:G64 G66 F67:H67 G70 I50 M50">
    <cfRule type="expression" dxfId="4" priority="8">
      <formula>$A$5="（ア）"</formula>
    </cfRule>
  </conditionalFormatting>
  <conditionalFormatting sqref="A69:M69 A48:D48 A45:M45 F48:M48">
    <cfRule type="expression" dxfId="3" priority="6">
      <formula>$A$5="（イ）"</formula>
    </cfRule>
  </conditionalFormatting>
  <conditionalFormatting sqref="I48 M48 G69">
    <cfRule type="expression" dxfId="2" priority="5">
      <formula>$A$5="（イ）"</formula>
    </cfRule>
  </conditionalFormatting>
  <conditionalFormatting sqref="A66:M70 A48:D48 A50:D50 F50:M50 F48:M48">
    <cfRule type="expression" dxfId="1" priority="2">
      <formula>$A$5="（ウ）"</formula>
    </cfRule>
  </conditionalFormatting>
  <conditionalFormatting sqref="G66 F67:H67 G69:G70 I48 M48 M50 I50">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5" orientation="portrait" r:id="rId1"/>
  <headerFooter alignWithMargins="0"/>
  <ignoredErrors>
    <ignoredError sqref="L39 I38:J38 I39:J39 K39 G39:H39" unlockedFormula="1"/>
    <ignoredError sqref="A2"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2018-05-30T00:59:56Z</dcterms:modified>
</cp:coreProperties>
</file>