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<sst xmlns="http://schemas.openxmlformats.org/spreadsheetml/2006/main" count="161" uniqueCount="121">
  <si>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</si>
  <si>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</si>
  <si>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</si>
  <si>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</si>
  <si>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</si>
  <si>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</si>
  <si>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</si>
  <si>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</si>
  <si>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</si>
  <si>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</si>
  <si>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</si>
  <si>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</si>
  <si>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</si>
  <si>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</si>
  <si>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</si>
  <si>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</si>
  <si>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</si>
  <si>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</si>
  <si>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</si>
  <si>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</si>
  <si>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</si>
  <si>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</si>
  <si>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</si>
  <si>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</si>
  <si>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</si>
  <si>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</si>
  <si>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</si>
  <si>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</si>
  <si>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</si>
  <si>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</si>
  <si>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</si>
  <si>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</si>
  <si>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</si>
  <si>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</si>
  <si>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</si>
  <si>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</si>
  <si>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</si>
  <si>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</si>
  <si>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</si>
  <si>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</si>
  <si>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</si>
  <si>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</si>
  <si>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</si>
  <si>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</si>
  <si>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</si>
  <si>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</si>
  <si>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</si>
  <si>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</si>
  <si>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</si>
  <si>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</si>
  <si>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</si>
  <si>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</si>
  <si>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</si>
  <si>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</si>
  <si>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</si>
  <si>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</si>
  <si>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</si>
  <si>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</si>
  <si>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</si>
  <si>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</si>
  <si>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</si>
  <si>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</si>
  <si>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</si>
  <si>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</si>
  <si>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</si>
  <si>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</si>
  <si>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</si>
  <si>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</si>
  <si>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</si>
  <si>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</si>
  <si>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</si>
  <si>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</si>
  <si>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</si>
  <si>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</si>
  <si>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</si>
  <si>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</si>
  <si>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</si>
  <si>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</si>
  <si>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</si>
  <si>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</si>
  <si>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</si>
  <si>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</si>
  <si>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</si>
  <si>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</si>
  <si>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</si>
  <si>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</si>
  <si>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</si>
  <si>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</si>
  <si>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</si>
  <si>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</si>
  <si>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</si>
  <si>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</si>
  <si>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</si>
  <si>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</si>
  <si>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</si>
  <si>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</si>
  <si>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</si>
  <si>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</si>
  <si>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</si>
  <si>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</si>
  <si>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</si>
  <si>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</si>
  <si>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</si>
  <si>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</si>
  <si>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</si>
  <si>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</si>
  <si>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</si>
  <si>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</si>
  <si>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</si>
  <si>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</si>
  <si>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</si>
  <si>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</si>
  <si>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</si>
  <si>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</si>
  <si>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</si>
  <si>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</si>
  <si>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t>（ウ）</t>
  </si>
  <si>
    <t>平成29年度（実績）</t>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</si>
  <si>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</si>
  <si>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千ｋWh/ﾄﾝ</t>
    <phoneticPr fontId="3"/>
  </si>
  <si>
    <t>kl/ﾄﾝ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</si>
</sst>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3" borderId="7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85" zoomScaleNormal="85" zoomScaleSheetLayoutView="70" workbookViewId="0">
      <selection activeCell="U48" sqref="U48"/>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33" t="str">
        <f>IF(A5="（ア）","6-2-4",IF(A5="（イ）","7-2-4",IF(A5="（ウ）","8-2-4")))</f>
        <v>8-2-4</v>
      </c>
      <c r="B2" s="133"/>
      <c r="C2" s="133"/>
      <c r="D2" s="101" t="s">
        <v>82</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93" t="s">
        <v>93</v>
      </c>
      <c r="B4" s="194"/>
      <c r="C4" s="194"/>
      <c r="D4" s="195"/>
      <c r="E4" s="173" t="s">
        <v>0</v>
      </c>
      <c r="F4" s="176" t="s">
        <v>1</v>
      </c>
      <c r="G4" s="179" t="s">
        <v>117</v>
      </c>
      <c r="H4" s="180"/>
      <c r="I4" s="180"/>
      <c r="J4" s="181"/>
      <c r="K4" s="179" t="s">
        <v>118</v>
      </c>
      <c r="L4" s="180"/>
      <c r="M4" s="182"/>
    </row>
    <row r="5" spans="1:13" ht="51" customHeight="1" x14ac:dyDescent="0.15">
      <c r="A5" s="187" t="s">
        <v>116</v>
      </c>
      <c r="B5" s="188"/>
      <c r="C5" s="188"/>
      <c r="D5" s="189"/>
      <c r="E5" s="174"/>
      <c r="F5" s="177"/>
      <c r="G5" s="115" t="s">
        <v>2</v>
      </c>
      <c r="H5" s="116" t="s">
        <v>3</v>
      </c>
      <c r="I5" s="183" t="s">
        <v>4</v>
      </c>
      <c r="J5" s="184"/>
      <c r="K5" s="115" t="s">
        <v>5</v>
      </c>
      <c r="L5" s="116" t="s">
        <v>6</v>
      </c>
      <c r="M5" s="117" t="s">
        <v>7</v>
      </c>
    </row>
    <row r="6" spans="1:13" ht="31.5" customHeight="1" thickBot="1" x14ac:dyDescent="0.2">
      <c r="A6" s="190"/>
      <c r="B6" s="191"/>
      <c r="C6" s="191"/>
      <c r="D6" s="192"/>
      <c r="E6" s="175"/>
      <c r="F6" s="178"/>
      <c r="G6" s="118" t="s">
        <v>8</v>
      </c>
      <c r="H6" s="119" t="s">
        <v>8</v>
      </c>
      <c r="I6" s="185" t="s">
        <v>9</v>
      </c>
      <c r="J6" s="186"/>
      <c r="K6" s="118" t="s">
        <v>8</v>
      </c>
      <c r="L6" s="119" t="s">
        <v>8</v>
      </c>
      <c r="M6" s="120" t="s">
        <v>9</v>
      </c>
    </row>
    <row r="7" spans="1:13" ht="24.75" customHeight="1" thickTop="1" x14ac:dyDescent="0.2">
      <c r="A7" s="196" t="s">
        <v>10</v>
      </c>
      <c r="B7" s="197"/>
      <c r="C7" s="198"/>
      <c r="D7" s="30"/>
      <c r="E7" s="36" t="s">
        <v>11</v>
      </c>
      <c r="F7" s="37"/>
      <c r="G7" s="114" t="s">
        <v>12</v>
      </c>
      <c r="H7" s="199">
        <v>3000</v>
      </c>
      <c r="I7" s="199"/>
      <c r="J7" s="200"/>
      <c r="K7" s="89"/>
      <c r="L7" s="199">
        <v>3000</v>
      </c>
      <c r="M7" s="201"/>
    </row>
    <row r="8" spans="1:13" ht="19.5" customHeight="1" x14ac:dyDescent="0.15">
      <c r="A8" s="202" t="s">
        <v>13</v>
      </c>
      <c r="B8" s="142" t="s">
        <v>14</v>
      </c>
      <c r="C8" s="167"/>
      <c r="D8" s="143"/>
      <c r="E8" s="38" t="s">
        <v>15</v>
      </c>
      <c r="F8" s="39">
        <v>38.200000000000003</v>
      </c>
      <c r="G8" s="86">
        <v>0</v>
      </c>
      <c r="H8" s="87">
        <v>0</v>
      </c>
      <c r="I8" s="140">
        <f>(G8-H8)*$F8</f>
        <v>0</v>
      </c>
      <c r="J8" s="141"/>
      <c r="K8" s="86">
        <v>0</v>
      </c>
      <c r="L8" s="87">
        <v>0</v>
      </c>
      <c r="M8" s="90">
        <f>(K8-L8)*$F8</f>
        <v>0</v>
      </c>
    </row>
    <row r="9" spans="1:13" ht="19.5" customHeight="1" x14ac:dyDescent="0.15">
      <c r="A9" s="203"/>
      <c r="B9" s="142" t="s">
        <v>78</v>
      </c>
      <c r="C9" s="167"/>
      <c r="D9" s="143"/>
      <c r="E9" s="38" t="s">
        <v>15</v>
      </c>
      <c r="F9" s="39">
        <v>35.299999999999997</v>
      </c>
      <c r="G9" s="86">
        <v>0</v>
      </c>
      <c r="H9" s="87">
        <v>0</v>
      </c>
      <c r="I9" s="140">
        <f t="shared" ref="I9:I41" si="0">(G9-H9)*$F9</f>
        <v>0</v>
      </c>
      <c r="J9" s="141"/>
      <c r="K9" s="86">
        <v>0</v>
      </c>
      <c r="L9" s="87">
        <v>0</v>
      </c>
      <c r="M9" s="90">
        <f>(K9-L9)*$F9</f>
        <v>0</v>
      </c>
    </row>
    <row r="10" spans="1:13" ht="19.5" customHeight="1" x14ac:dyDescent="0.15">
      <c r="A10" s="203"/>
      <c r="B10" s="142" t="s">
        <v>16</v>
      </c>
      <c r="C10" s="167"/>
      <c r="D10" s="143"/>
      <c r="E10" s="38" t="s">
        <v>15</v>
      </c>
      <c r="F10" s="39">
        <v>34.6</v>
      </c>
      <c r="G10" s="86">
        <v>0</v>
      </c>
      <c r="H10" s="87">
        <v>0</v>
      </c>
      <c r="I10" s="140">
        <f t="shared" si="0"/>
        <v>0</v>
      </c>
      <c r="J10" s="141"/>
      <c r="K10" s="86">
        <v>0</v>
      </c>
      <c r="L10" s="87">
        <v>0</v>
      </c>
      <c r="M10" s="90">
        <f t="shared" ref="M10:M41" si="1">(K10-L10)*$F10</f>
        <v>0</v>
      </c>
    </row>
    <row r="11" spans="1:13" ht="19.5" customHeight="1" x14ac:dyDescent="0.15">
      <c r="A11" s="203"/>
      <c r="B11" s="142" t="s">
        <v>17</v>
      </c>
      <c r="C11" s="167"/>
      <c r="D11" s="143"/>
      <c r="E11" s="38" t="s">
        <v>15</v>
      </c>
      <c r="F11" s="39">
        <v>33.6</v>
      </c>
      <c r="G11" s="86">
        <v>0</v>
      </c>
      <c r="H11" s="87">
        <v>0</v>
      </c>
      <c r="I11" s="140">
        <f t="shared" si="0"/>
        <v>0</v>
      </c>
      <c r="J11" s="141"/>
      <c r="K11" s="86">
        <v>0</v>
      </c>
      <c r="L11" s="87">
        <v>0</v>
      </c>
      <c r="M11" s="90">
        <f t="shared" si="1"/>
        <v>0</v>
      </c>
    </row>
    <row r="12" spans="1:13" ht="19.5" customHeight="1" x14ac:dyDescent="0.15">
      <c r="A12" s="203"/>
      <c r="B12" s="142" t="s">
        <v>18</v>
      </c>
      <c r="C12" s="167"/>
      <c r="D12" s="143"/>
      <c r="E12" s="38" t="s">
        <v>15</v>
      </c>
      <c r="F12" s="39">
        <v>36.700000000000003</v>
      </c>
      <c r="G12" s="86">
        <v>0</v>
      </c>
      <c r="H12" s="87">
        <v>0</v>
      </c>
      <c r="I12" s="140">
        <f t="shared" si="0"/>
        <v>0</v>
      </c>
      <c r="J12" s="141"/>
      <c r="K12" s="86">
        <v>0</v>
      </c>
      <c r="L12" s="87">
        <v>0</v>
      </c>
      <c r="M12" s="90">
        <f t="shared" si="1"/>
        <v>0</v>
      </c>
    </row>
    <row r="13" spans="1:13" ht="19.5" customHeight="1" x14ac:dyDescent="0.15">
      <c r="A13" s="203"/>
      <c r="B13" s="142" t="s">
        <v>19</v>
      </c>
      <c r="C13" s="167"/>
      <c r="D13" s="143"/>
      <c r="E13" s="38" t="s">
        <v>15</v>
      </c>
      <c r="F13" s="39">
        <v>37.700000000000003</v>
      </c>
      <c r="G13" s="86">
        <v>0</v>
      </c>
      <c r="H13" s="87">
        <v>0</v>
      </c>
      <c r="I13" s="140">
        <f t="shared" si="0"/>
        <v>0</v>
      </c>
      <c r="J13" s="141"/>
      <c r="K13" s="86">
        <v>0</v>
      </c>
      <c r="L13" s="87">
        <v>0</v>
      </c>
      <c r="M13" s="90">
        <f t="shared" si="1"/>
        <v>0</v>
      </c>
    </row>
    <row r="14" spans="1:13" ht="19.5" customHeight="1" x14ac:dyDescent="0.15">
      <c r="A14" s="203"/>
      <c r="B14" s="142" t="s">
        <v>20</v>
      </c>
      <c r="C14" s="167"/>
      <c r="D14" s="143"/>
      <c r="E14" s="38" t="s">
        <v>15</v>
      </c>
      <c r="F14" s="39">
        <v>39.1</v>
      </c>
      <c r="G14" s="86">
        <v>0</v>
      </c>
      <c r="H14" s="87">
        <v>0</v>
      </c>
      <c r="I14" s="140">
        <f t="shared" si="0"/>
        <v>0</v>
      </c>
      <c r="J14" s="141"/>
      <c r="K14" s="86">
        <v>0</v>
      </c>
      <c r="L14" s="87">
        <v>0</v>
      </c>
      <c r="M14" s="90">
        <f t="shared" si="1"/>
        <v>0</v>
      </c>
    </row>
    <row r="15" spans="1:13" ht="19.5" customHeight="1" x14ac:dyDescent="0.15">
      <c r="A15" s="203"/>
      <c r="B15" s="142" t="s">
        <v>21</v>
      </c>
      <c r="C15" s="167"/>
      <c r="D15" s="143"/>
      <c r="E15" s="38" t="s">
        <v>15</v>
      </c>
      <c r="F15" s="39">
        <v>41.9</v>
      </c>
      <c r="G15" s="86">
        <v>24906</v>
      </c>
      <c r="H15" s="87">
        <v>0</v>
      </c>
      <c r="I15" s="140">
        <f t="shared" si="0"/>
        <v>1043561.4</v>
      </c>
      <c r="J15" s="141"/>
      <c r="K15" s="86">
        <v>20906</v>
      </c>
      <c r="L15" s="87">
        <v>0</v>
      </c>
      <c r="M15" s="90">
        <f>(K15-L15)*$F15</f>
        <v>875961.4</v>
      </c>
    </row>
    <row r="16" spans="1:13" ht="19.5" customHeight="1" x14ac:dyDescent="0.15">
      <c r="A16" s="203"/>
      <c r="B16" s="142" t="s">
        <v>22</v>
      </c>
      <c r="C16" s="167"/>
      <c r="D16" s="143"/>
      <c r="E16" s="38" t="s">
        <v>23</v>
      </c>
      <c r="F16" s="39">
        <v>40.9</v>
      </c>
      <c r="G16" s="86">
        <v>0</v>
      </c>
      <c r="H16" s="87">
        <v>0</v>
      </c>
      <c r="I16" s="140">
        <f t="shared" si="0"/>
        <v>0</v>
      </c>
      <c r="J16" s="141"/>
      <c r="K16" s="86">
        <v>0</v>
      </c>
      <c r="L16" s="87">
        <v>0</v>
      </c>
      <c r="M16" s="90">
        <f t="shared" si="1"/>
        <v>0</v>
      </c>
    </row>
    <row r="17" spans="1:13" ht="19.5" customHeight="1" x14ac:dyDescent="0.15">
      <c r="A17" s="203"/>
      <c r="B17" s="142" t="s">
        <v>24</v>
      </c>
      <c r="C17" s="167"/>
      <c r="D17" s="143"/>
      <c r="E17" s="38" t="s">
        <v>23</v>
      </c>
      <c r="F17" s="39">
        <v>29.9</v>
      </c>
      <c r="G17" s="86">
        <v>0</v>
      </c>
      <c r="H17" s="87">
        <v>0</v>
      </c>
      <c r="I17" s="140">
        <f t="shared" si="0"/>
        <v>0</v>
      </c>
      <c r="J17" s="141"/>
      <c r="K17" s="86">
        <v>0</v>
      </c>
      <c r="L17" s="87">
        <v>0</v>
      </c>
      <c r="M17" s="90">
        <f t="shared" si="1"/>
        <v>0</v>
      </c>
    </row>
    <row r="18" spans="1:13" ht="19.5" customHeight="1" x14ac:dyDescent="0.15">
      <c r="A18" s="203"/>
      <c r="B18" s="170" t="s">
        <v>25</v>
      </c>
      <c r="C18" s="142" t="s">
        <v>26</v>
      </c>
      <c r="D18" s="143"/>
      <c r="E18" s="40" t="s">
        <v>23</v>
      </c>
      <c r="F18" s="39">
        <v>50.8</v>
      </c>
      <c r="G18" s="86">
        <v>0</v>
      </c>
      <c r="H18" s="87">
        <v>0</v>
      </c>
      <c r="I18" s="140">
        <f t="shared" si="0"/>
        <v>0</v>
      </c>
      <c r="J18" s="141"/>
      <c r="K18" s="86">
        <v>0</v>
      </c>
      <c r="L18" s="87">
        <v>0</v>
      </c>
      <c r="M18" s="90">
        <f t="shared" si="1"/>
        <v>0</v>
      </c>
    </row>
    <row r="19" spans="1:13" ht="19.5" customHeight="1" x14ac:dyDescent="0.15">
      <c r="A19" s="203"/>
      <c r="B19" s="170"/>
      <c r="C19" s="142" t="s">
        <v>27</v>
      </c>
      <c r="D19" s="143"/>
      <c r="E19" s="40" t="s">
        <v>28</v>
      </c>
      <c r="F19" s="39">
        <v>44.9</v>
      </c>
      <c r="G19" s="86">
        <v>0</v>
      </c>
      <c r="H19" s="87">
        <v>0</v>
      </c>
      <c r="I19" s="140">
        <f t="shared" si="0"/>
        <v>0</v>
      </c>
      <c r="J19" s="141"/>
      <c r="K19" s="86">
        <v>0</v>
      </c>
      <c r="L19" s="87">
        <v>0</v>
      </c>
      <c r="M19" s="90">
        <f t="shared" si="1"/>
        <v>0</v>
      </c>
    </row>
    <row r="20" spans="1:13" ht="19.5" customHeight="1" x14ac:dyDescent="0.15">
      <c r="A20" s="203"/>
      <c r="B20" s="170" t="s">
        <v>29</v>
      </c>
      <c r="C20" s="142" t="s">
        <v>30</v>
      </c>
      <c r="D20" s="143"/>
      <c r="E20" s="40" t="s">
        <v>23</v>
      </c>
      <c r="F20" s="39">
        <v>54.6</v>
      </c>
      <c r="G20" s="86">
        <v>0</v>
      </c>
      <c r="H20" s="87">
        <v>0</v>
      </c>
      <c r="I20" s="140">
        <f t="shared" si="0"/>
        <v>0</v>
      </c>
      <c r="J20" s="141"/>
      <c r="K20" s="86">
        <v>1753</v>
      </c>
      <c r="L20" s="87">
        <v>0</v>
      </c>
      <c r="M20" s="90">
        <f t="shared" si="1"/>
        <v>95713.8</v>
      </c>
    </row>
    <row r="21" spans="1:13" ht="19.5" customHeight="1" x14ac:dyDescent="0.15">
      <c r="A21" s="203"/>
      <c r="B21" s="170"/>
      <c r="C21" s="142" t="s">
        <v>31</v>
      </c>
      <c r="D21" s="143"/>
      <c r="E21" s="40" t="s">
        <v>28</v>
      </c>
      <c r="F21" s="39">
        <v>43.5</v>
      </c>
      <c r="G21" s="86">
        <v>0</v>
      </c>
      <c r="H21" s="87">
        <v>0</v>
      </c>
      <c r="I21" s="140">
        <f t="shared" si="0"/>
        <v>0</v>
      </c>
      <c r="J21" s="141"/>
      <c r="K21" s="86">
        <v>0</v>
      </c>
      <c r="L21" s="87">
        <v>0</v>
      </c>
      <c r="M21" s="90">
        <f t="shared" si="1"/>
        <v>0</v>
      </c>
    </row>
    <row r="22" spans="1:13" ht="19.5" customHeight="1" x14ac:dyDescent="0.15">
      <c r="A22" s="203"/>
      <c r="B22" s="170" t="s">
        <v>32</v>
      </c>
      <c r="C22" s="142" t="s">
        <v>33</v>
      </c>
      <c r="D22" s="143"/>
      <c r="E22" s="40" t="s">
        <v>23</v>
      </c>
      <c r="F22" s="39">
        <v>29</v>
      </c>
      <c r="G22" s="86">
        <v>0</v>
      </c>
      <c r="H22" s="87">
        <v>0</v>
      </c>
      <c r="I22" s="140">
        <f t="shared" si="0"/>
        <v>0</v>
      </c>
      <c r="J22" s="141"/>
      <c r="K22" s="86">
        <v>0</v>
      </c>
      <c r="L22" s="87">
        <v>0</v>
      </c>
      <c r="M22" s="90">
        <f t="shared" si="1"/>
        <v>0</v>
      </c>
    </row>
    <row r="23" spans="1:13" ht="19.5" customHeight="1" x14ac:dyDescent="0.15">
      <c r="A23" s="203"/>
      <c r="B23" s="170"/>
      <c r="C23" s="142" t="s">
        <v>34</v>
      </c>
      <c r="D23" s="143"/>
      <c r="E23" s="40" t="s">
        <v>23</v>
      </c>
      <c r="F23" s="39">
        <v>25.7</v>
      </c>
      <c r="G23" s="86">
        <v>0</v>
      </c>
      <c r="H23" s="87">
        <v>0</v>
      </c>
      <c r="I23" s="140">
        <f t="shared" si="0"/>
        <v>0</v>
      </c>
      <c r="J23" s="141"/>
      <c r="K23" s="86">
        <v>0</v>
      </c>
      <c r="L23" s="87">
        <v>0</v>
      </c>
      <c r="M23" s="90">
        <f t="shared" si="1"/>
        <v>0</v>
      </c>
    </row>
    <row r="24" spans="1:13" ht="19.5" customHeight="1" x14ac:dyDescent="0.15">
      <c r="A24" s="203"/>
      <c r="B24" s="170"/>
      <c r="C24" s="142" t="s">
        <v>35</v>
      </c>
      <c r="D24" s="143"/>
      <c r="E24" s="40" t="s">
        <v>23</v>
      </c>
      <c r="F24" s="39">
        <v>26.9</v>
      </c>
      <c r="G24" s="86">
        <v>0</v>
      </c>
      <c r="H24" s="87">
        <v>0</v>
      </c>
      <c r="I24" s="140">
        <f t="shared" si="0"/>
        <v>0</v>
      </c>
      <c r="J24" s="141"/>
      <c r="K24" s="86">
        <v>0</v>
      </c>
      <c r="L24" s="87">
        <v>0</v>
      </c>
      <c r="M24" s="90">
        <f t="shared" si="1"/>
        <v>0</v>
      </c>
    </row>
    <row r="25" spans="1:13" ht="19.5" customHeight="1" x14ac:dyDescent="0.15">
      <c r="A25" s="203"/>
      <c r="B25" s="142" t="s">
        <v>36</v>
      </c>
      <c r="C25" s="167"/>
      <c r="D25" s="143"/>
      <c r="E25" s="41" t="s">
        <v>23</v>
      </c>
      <c r="F25" s="39">
        <v>29.4</v>
      </c>
      <c r="G25" s="86">
        <v>0</v>
      </c>
      <c r="H25" s="87">
        <v>0</v>
      </c>
      <c r="I25" s="140">
        <f t="shared" si="0"/>
        <v>0</v>
      </c>
      <c r="J25" s="141"/>
      <c r="K25" s="86">
        <v>0</v>
      </c>
      <c r="L25" s="87">
        <v>0</v>
      </c>
      <c r="M25" s="90">
        <f t="shared" si="1"/>
        <v>0</v>
      </c>
    </row>
    <row r="26" spans="1:13" ht="19.5" customHeight="1" x14ac:dyDescent="0.15">
      <c r="A26" s="203"/>
      <c r="B26" s="142" t="s">
        <v>37</v>
      </c>
      <c r="C26" s="167"/>
      <c r="D26" s="143"/>
      <c r="E26" s="38" t="s">
        <v>23</v>
      </c>
      <c r="F26" s="39">
        <v>37.299999999999997</v>
      </c>
      <c r="G26" s="86">
        <v>0</v>
      </c>
      <c r="H26" s="87">
        <v>0</v>
      </c>
      <c r="I26" s="140">
        <f t="shared" si="0"/>
        <v>0</v>
      </c>
      <c r="J26" s="141"/>
      <c r="K26" s="86">
        <v>0</v>
      </c>
      <c r="L26" s="87">
        <v>0</v>
      </c>
      <c r="M26" s="90">
        <f t="shared" si="1"/>
        <v>0</v>
      </c>
    </row>
    <row r="27" spans="1:13" ht="19.5" customHeight="1" x14ac:dyDescent="0.15">
      <c r="A27" s="203"/>
      <c r="B27" s="142" t="s">
        <v>38</v>
      </c>
      <c r="C27" s="167"/>
      <c r="D27" s="143"/>
      <c r="E27" s="38" t="s">
        <v>28</v>
      </c>
      <c r="F27" s="39">
        <v>21.1</v>
      </c>
      <c r="G27" s="86">
        <v>0</v>
      </c>
      <c r="H27" s="87">
        <v>0</v>
      </c>
      <c r="I27" s="140">
        <f t="shared" si="0"/>
        <v>0</v>
      </c>
      <c r="J27" s="141"/>
      <c r="K27" s="86">
        <v>0</v>
      </c>
      <c r="L27" s="87">
        <v>0</v>
      </c>
      <c r="M27" s="90">
        <f t="shared" si="1"/>
        <v>0</v>
      </c>
    </row>
    <row r="28" spans="1:13" ht="19.5" customHeight="1" x14ac:dyDescent="0.15">
      <c r="A28" s="203"/>
      <c r="B28" s="142" t="s">
        <v>39</v>
      </c>
      <c r="C28" s="167"/>
      <c r="D28" s="143"/>
      <c r="E28" s="38" t="s">
        <v>28</v>
      </c>
      <c r="F28" s="39">
        <v>3.41</v>
      </c>
      <c r="G28" s="86">
        <v>0</v>
      </c>
      <c r="H28" s="87">
        <v>0</v>
      </c>
      <c r="I28" s="140">
        <f t="shared" si="0"/>
        <v>0</v>
      </c>
      <c r="J28" s="141"/>
      <c r="K28" s="86">
        <v>0</v>
      </c>
      <c r="L28" s="87">
        <v>0</v>
      </c>
      <c r="M28" s="90">
        <f t="shared" si="1"/>
        <v>0</v>
      </c>
    </row>
    <row r="29" spans="1:13" ht="19.5" customHeight="1" x14ac:dyDescent="0.15">
      <c r="A29" s="203"/>
      <c r="B29" s="142" t="s">
        <v>40</v>
      </c>
      <c r="C29" s="167"/>
      <c r="D29" s="143"/>
      <c r="E29" s="38" t="s">
        <v>28</v>
      </c>
      <c r="F29" s="39">
        <v>8.41</v>
      </c>
      <c r="G29" s="86">
        <v>0</v>
      </c>
      <c r="H29" s="87">
        <v>0</v>
      </c>
      <c r="I29" s="140">
        <f t="shared" si="0"/>
        <v>0</v>
      </c>
      <c r="J29" s="141"/>
      <c r="K29" s="86">
        <v>0</v>
      </c>
      <c r="L29" s="87">
        <v>0</v>
      </c>
      <c r="M29" s="90">
        <f t="shared" si="1"/>
        <v>0</v>
      </c>
    </row>
    <row r="30" spans="1:13" ht="19.5" customHeight="1" x14ac:dyDescent="0.15">
      <c r="A30" s="203"/>
      <c r="B30" s="137" t="s">
        <v>41</v>
      </c>
      <c r="C30" s="142" t="s">
        <v>42</v>
      </c>
      <c r="D30" s="143"/>
      <c r="E30" s="38" t="s">
        <v>28</v>
      </c>
      <c r="F30" s="42"/>
      <c r="G30" s="86">
        <v>0</v>
      </c>
      <c r="H30" s="87">
        <v>0</v>
      </c>
      <c r="I30" s="140">
        <f t="shared" si="0"/>
        <v>0</v>
      </c>
      <c r="J30" s="141"/>
      <c r="K30" s="86">
        <v>0</v>
      </c>
      <c r="L30" s="87">
        <v>0</v>
      </c>
      <c r="M30" s="90">
        <f t="shared" si="1"/>
        <v>0</v>
      </c>
    </row>
    <row r="31" spans="1:13" ht="19.5" customHeight="1" x14ac:dyDescent="0.15">
      <c r="A31" s="203"/>
      <c r="B31" s="138"/>
      <c r="C31" s="142"/>
      <c r="D31" s="143"/>
      <c r="E31" s="38"/>
      <c r="F31" s="42"/>
      <c r="G31" s="86">
        <v>0</v>
      </c>
      <c r="H31" s="87">
        <v>0</v>
      </c>
      <c r="I31" s="140">
        <f t="shared" si="0"/>
        <v>0</v>
      </c>
      <c r="J31" s="141"/>
      <c r="K31" s="86">
        <v>0</v>
      </c>
      <c r="L31" s="87">
        <v>0</v>
      </c>
      <c r="M31" s="90">
        <f t="shared" si="1"/>
        <v>0</v>
      </c>
    </row>
    <row r="32" spans="1:13" ht="19.5" customHeight="1" x14ac:dyDescent="0.15">
      <c r="A32" s="203"/>
      <c r="B32" s="139"/>
      <c r="C32" s="142"/>
      <c r="D32" s="143"/>
      <c r="E32" s="38"/>
      <c r="F32" s="42"/>
      <c r="G32" s="86">
        <v>0</v>
      </c>
      <c r="H32" s="87">
        <v>0</v>
      </c>
      <c r="I32" s="140">
        <f t="shared" si="0"/>
        <v>0</v>
      </c>
      <c r="J32" s="141"/>
      <c r="K32" s="86">
        <v>0</v>
      </c>
      <c r="L32" s="87">
        <v>0</v>
      </c>
      <c r="M32" s="90">
        <f t="shared" si="1"/>
        <v>0</v>
      </c>
    </row>
    <row r="33" spans="1:15" ht="19.5" customHeight="1" x14ac:dyDescent="0.15">
      <c r="A33" s="203"/>
      <c r="B33" s="142" t="s">
        <v>43</v>
      </c>
      <c r="C33" s="167"/>
      <c r="D33" s="143"/>
      <c r="E33" s="38" t="s">
        <v>44</v>
      </c>
      <c r="F33" s="39">
        <v>1.02</v>
      </c>
      <c r="G33" s="86">
        <v>0</v>
      </c>
      <c r="H33" s="87">
        <v>0</v>
      </c>
      <c r="I33" s="140">
        <f t="shared" si="0"/>
        <v>0</v>
      </c>
      <c r="J33" s="141"/>
      <c r="K33" s="86">
        <v>0</v>
      </c>
      <c r="L33" s="87">
        <v>0</v>
      </c>
      <c r="M33" s="90">
        <f t="shared" si="1"/>
        <v>0</v>
      </c>
    </row>
    <row r="34" spans="1:15" ht="19.5" customHeight="1" x14ac:dyDescent="0.15">
      <c r="A34" s="203"/>
      <c r="B34" s="142" t="s">
        <v>45</v>
      </c>
      <c r="C34" s="167"/>
      <c r="D34" s="143"/>
      <c r="E34" s="38" t="s">
        <v>44</v>
      </c>
      <c r="F34" s="39">
        <v>1.36</v>
      </c>
      <c r="G34" s="86">
        <v>0</v>
      </c>
      <c r="H34" s="87">
        <v>0</v>
      </c>
      <c r="I34" s="140">
        <f t="shared" si="0"/>
        <v>0</v>
      </c>
      <c r="J34" s="141"/>
      <c r="K34" s="86">
        <v>0</v>
      </c>
      <c r="L34" s="87">
        <v>0</v>
      </c>
      <c r="M34" s="90">
        <f t="shared" si="1"/>
        <v>0</v>
      </c>
    </row>
    <row r="35" spans="1:15" ht="19.5" customHeight="1" x14ac:dyDescent="0.15">
      <c r="A35" s="203"/>
      <c r="B35" s="142" t="s">
        <v>46</v>
      </c>
      <c r="C35" s="167"/>
      <c r="D35" s="143"/>
      <c r="E35" s="38" t="s">
        <v>44</v>
      </c>
      <c r="F35" s="39">
        <v>1.36</v>
      </c>
      <c r="G35" s="86">
        <v>0</v>
      </c>
      <c r="H35" s="87">
        <v>0</v>
      </c>
      <c r="I35" s="140">
        <f t="shared" si="0"/>
        <v>0</v>
      </c>
      <c r="J35" s="141"/>
      <c r="K35" s="86">
        <v>0</v>
      </c>
      <c r="L35" s="87">
        <v>0</v>
      </c>
      <c r="M35" s="90">
        <f t="shared" si="1"/>
        <v>0</v>
      </c>
    </row>
    <row r="36" spans="1:15" ht="19.5" customHeight="1" x14ac:dyDescent="0.15">
      <c r="A36" s="204"/>
      <c r="B36" s="142" t="s">
        <v>47</v>
      </c>
      <c r="C36" s="167"/>
      <c r="D36" s="143"/>
      <c r="E36" s="38" t="s">
        <v>44</v>
      </c>
      <c r="F36" s="39">
        <v>1.36</v>
      </c>
      <c r="G36" s="86">
        <v>0</v>
      </c>
      <c r="H36" s="87">
        <v>0</v>
      </c>
      <c r="I36" s="140">
        <f t="shared" si="0"/>
        <v>0</v>
      </c>
      <c r="J36" s="141"/>
      <c r="K36" s="86">
        <v>0</v>
      </c>
      <c r="L36" s="87">
        <v>0</v>
      </c>
      <c r="M36" s="90">
        <f t="shared" si="1"/>
        <v>0</v>
      </c>
    </row>
    <row r="37" spans="1:15" ht="19.5" customHeight="1" x14ac:dyDescent="0.15">
      <c r="A37" s="134" t="s">
        <v>48</v>
      </c>
      <c r="B37" s="137" t="s">
        <v>81</v>
      </c>
      <c r="C37" s="31" t="s">
        <v>49</v>
      </c>
      <c r="D37" s="32"/>
      <c r="E37" s="38" t="s">
        <v>50</v>
      </c>
      <c r="F37" s="39">
        <v>9.9700000000000006</v>
      </c>
      <c r="G37" s="86">
        <v>24000</v>
      </c>
      <c r="H37" s="87">
        <v>2000</v>
      </c>
      <c r="I37" s="140">
        <f t="shared" si="0"/>
        <v>219340</v>
      </c>
      <c r="J37" s="141"/>
      <c r="K37" s="86">
        <v>21530</v>
      </c>
      <c r="L37" s="87">
        <v>2000</v>
      </c>
      <c r="M37" s="90">
        <f t="shared" si="1"/>
        <v>194714.1</v>
      </c>
    </row>
    <row r="38" spans="1:15" ht="19.5" customHeight="1" x14ac:dyDescent="0.15">
      <c r="A38" s="135"/>
      <c r="B38" s="138"/>
      <c r="C38" s="33"/>
      <c r="D38" s="34" t="s">
        <v>79</v>
      </c>
      <c r="E38" s="38" t="s">
        <v>50</v>
      </c>
      <c r="F38" s="39">
        <v>9.9700000000000006</v>
      </c>
      <c r="G38" s="86">
        <v>16800</v>
      </c>
      <c r="H38" s="88">
        <v>700</v>
      </c>
      <c r="I38" s="140">
        <f t="shared" si="0"/>
        <v>160517</v>
      </c>
      <c r="J38" s="141"/>
      <c r="K38" s="86">
        <v>14952</v>
      </c>
      <c r="L38" s="88">
        <v>700</v>
      </c>
      <c r="M38" s="90">
        <f t="shared" si="1"/>
        <v>142092.44</v>
      </c>
      <c r="N38" s="65" t="s">
        <v>74</v>
      </c>
      <c r="O38" s="65"/>
    </row>
    <row r="39" spans="1:15" ht="19.5" customHeight="1" x14ac:dyDescent="0.15">
      <c r="A39" s="135"/>
      <c r="B39" s="138"/>
      <c r="C39" s="35"/>
      <c r="D39" s="34" t="s">
        <v>75</v>
      </c>
      <c r="E39" s="38" t="s">
        <v>50</v>
      </c>
      <c r="F39" s="39">
        <v>9.9700000000000006</v>
      </c>
      <c r="G39" s="86">
        <f>G37-G38</f>
        <v>7200</v>
      </c>
      <c r="H39" s="88">
        <f>H37-H38</f>
        <v>1300</v>
      </c>
      <c r="I39" s="140">
        <f t="shared" si="0"/>
        <v>58823</v>
      </c>
      <c r="J39" s="141"/>
      <c r="K39" s="86">
        <f>K37-K38</f>
        <v>6578</v>
      </c>
      <c r="L39" s="88">
        <f>L37-L38</f>
        <v>1300</v>
      </c>
      <c r="M39" s="90">
        <f t="shared" si="1"/>
        <v>52621.66</v>
      </c>
      <c r="N39" s="65" t="s">
        <v>74</v>
      </c>
      <c r="O39" s="65"/>
    </row>
    <row r="40" spans="1:15" ht="19.5" customHeight="1" x14ac:dyDescent="0.15">
      <c r="A40" s="135"/>
      <c r="B40" s="139"/>
      <c r="C40" s="142" t="s">
        <v>51</v>
      </c>
      <c r="D40" s="143"/>
      <c r="E40" s="38" t="s">
        <v>50</v>
      </c>
      <c r="F40" s="39">
        <v>9.2799999999999994</v>
      </c>
      <c r="G40" s="86">
        <v>5000</v>
      </c>
      <c r="H40" s="87">
        <v>0</v>
      </c>
      <c r="I40" s="140">
        <f t="shared" si="0"/>
        <v>46400</v>
      </c>
      <c r="J40" s="141"/>
      <c r="K40" s="86">
        <v>4500</v>
      </c>
      <c r="L40" s="87">
        <v>0</v>
      </c>
      <c r="M40" s="90">
        <f t="shared" si="1"/>
        <v>41760</v>
      </c>
      <c r="N40" s="66"/>
      <c r="O40" s="66"/>
    </row>
    <row r="41" spans="1:15" ht="19.5" customHeight="1" x14ac:dyDescent="0.15">
      <c r="A41" s="135"/>
      <c r="B41" s="137" t="s">
        <v>52</v>
      </c>
      <c r="C41" s="142" t="s">
        <v>53</v>
      </c>
      <c r="D41" s="143"/>
      <c r="E41" s="38" t="s">
        <v>50</v>
      </c>
      <c r="F41" s="39">
        <v>9.76</v>
      </c>
      <c r="G41" s="86">
        <v>0</v>
      </c>
      <c r="H41" s="87">
        <v>0</v>
      </c>
      <c r="I41" s="140">
        <f t="shared" si="0"/>
        <v>0</v>
      </c>
      <c r="J41" s="141"/>
      <c r="K41" s="86">
        <v>0</v>
      </c>
      <c r="L41" s="87">
        <v>0</v>
      </c>
      <c r="M41" s="90">
        <f t="shared" si="1"/>
        <v>0</v>
      </c>
      <c r="N41" s="66"/>
      <c r="O41" s="66"/>
    </row>
    <row r="42" spans="1:15" ht="20.100000000000001" customHeight="1" x14ac:dyDescent="0.15">
      <c r="A42" s="135"/>
      <c r="B42" s="139"/>
      <c r="C42" s="142" t="s">
        <v>64</v>
      </c>
      <c r="D42" s="143"/>
      <c r="E42" s="38" t="s">
        <v>50</v>
      </c>
      <c r="F42" s="43">
        <v>9.76</v>
      </c>
      <c r="G42" s="86">
        <v>0</v>
      </c>
      <c r="H42" s="87">
        <v>0</v>
      </c>
      <c r="I42" s="140">
        <f>(-H42)*$F42</f>
        <v>0</v>
      </c>
      <c r="J42" s="141"/>
      <c r="K42" s="86">
        <v>0</v>
      </c>
      <c r="L42" s="87">
        <v>0</v>
      </c>
      <c r="M42" s="90">
        <f>(-L42)*$F42</f>
        <v>0</v>
      </c>
      <c r="N42" s="66"/>
      <c r="O42" s="66"/>
    </row>
    <row r="43" spans="1:15" ht="24" customHeight="1" thickBot="1" x14ac:dyDescent="0.2">
      <c r="A43" s="136"/>
      <c r="B43" s="154" t="s">
        <v>54</v>
      </c>
      <c r="C43" s="154"/>
      <c r="D43" s="155"/>
      <c r="E43" s="38" t="s">
        <v>50</v>
      </c>
      <c r="F43" s="38" t="s">
        <v>55</v>
      </c>
      <c r="G43" s="44">
        <f>SUM(G37,G40,G41)</f>
        <v>29000</v>
      </c>
      <c r="H43" s="45">
        <f>SUM(H37,H40,H41)</f>
        <v>2000</v>
      </c>
      <c r="I43" s="156">
        <f>I37+I40+I41-I42</f>
        <v>265740</v>
      </c>
      <c r="J43" s="157"/>
      <c r="K43" s="72">
        <f>SUM(K37,K40,K41)</f>
        <v>26030</v>
      </c>
      <c r="L43" s="73">
        <f>SUM(L37,L40,L41)</f>
        <v>2000</v>
      </c>
      <c r="M43" s="74">
        <f>M37+M40+M41-M42</f>
        <v>236474.1</v>
      </c>
      <c r="N43" s="67"/>
      <c r="O43" s="68"/>
    </row>
    <row r="44" spans="1:15" ht="22.5" customHeight="1" thickTop="1" x14ac:dyDescent="0.15">
      <c r="A44" s="158" t="s">
        <v>61</v>
      </c>
      <c r="B44" s="159"/>
      <c r="C44" s="159"/>
      <c r="D44" s="160"/>
      <c r="E44" s="46" t="s">
        <v>56</v>
      </c>
      <c r="F44" s="47"/>
      <c r="G44" s="48"/>
      <c r="H44" s="49"/>
      <c r="I44" s="161">
        <f>SUM(I8:J36)+SUM(I37:J42)-SUM(I38:J39)</f>
        <v>1309301.3999999999</v>
      </c>
      <c r="J44" s="162"/>
      <c r="K44" s="48"/>
      <c r="L44" s="49"/>
      <c r="M44" s="75">
        <f>SUM(M8:M36)+SUM(M37:M42)-SUM(M38:M39)</f>
        <v>1208149.3</v>
      </c>
      <c r="N44" s="124"/>
      <c r="O44" s="66"/>
    </row>
    <row r="45" spans="1:15" ht="24" customHeight="1" x14ac:dyDescent="0.15">
      <c r="A45" s="147" t="s">
        <v>62</v>
      </c>
      <c r="B45" s="148"/>
      <c r="C45" s="148"/>
      <c r="D45" s="149"/>
      <c r="E45" s="50" t="s">
        <v>57</v>
      </c>
      <c r="F45" s="51"/>
      <c r="G45" s="110" t="s">
        <v>100</v>
      </c>
      <c r="H45" s="52"/>
      <c r="I45" s="163">
        <f>ROUND(I44*0.0258,1)</f>
        <v>33780</v>
      </c>
      <c r="J45" s="164"/>
      <c r="K45" s="110" t="s">
        <v>103</v>
      </c>
      <c r="L45" s="52"/>
      <c r="M45" s="53">
        <f>ROUND(M44*0.0258,1)</f>
        <v>31170.3</v>
      </c>
      <c r="N45" s="66"/>
      <c r="O45" s="66"/>
    </row>
    <row r="46" spans="1:15" ht="24" hidden="1" customHeight="1" x14ac:dyDescent="0.15">
      <c r="A46" s="147" t="s">
        <v>63</v>
      </c>
      <c r="B46" s="148"/>
      <c r="C46" s="149"/>
      <c r="D46" s="54" t="s">
        <v>88</v>
      </c>
      <c r="E46" s="80"/>
      <c r="F46" s="81"/>
      <c r="G46" s="91"/>
      <c r="H46" s="82"/>
      <c r="I46" s="150">
        <f>I45/H7</f>
        <v>11.26</v>
      </c>
      <c r="J46" s="151"/>
      <c r="K46" s="122"/>
      <c r="L46" s="82"/>
      <c r="M46" s="83">
        <f>M45/L7</f>
        <v>10.3901</v>
      </c>
      <c r="N46" s="66"/>
      <c r="O46" s="66"/>
    </row>
    <row r="47" spans="1:15" s="2" customFormat="1" ht="23.25" hidden="1" customHeight="1" x14ac:dyDescent="0.15">
      <c r="A47" s="147" t="s">
        <v>63</v>
      </c>
      <c r="B47" s="148"/>
      <c r="C47" s="149"/>
      <c r="D47" s="54" t="s">
        <v>90</v>
      </c>
      <c r="E47" s="55" t="str">
        <f>"kl/"&amp;E7</f>
        <v>kl/トン</v>
      </c>
      <c r="F47" s="56"/>
      <c r="G47" s="92"/>
      <c r="H47" s="57"/>
      <c r="I47" s="150">
        <f>ROUND(I38*0.0258,1)/H7</f>
        <v>1.380433</v>
      </c>
      <c r="J47" s="151"/>
      <c r="K47" s="123"/>
      <c r="L47" s="57"/>
      <c r="M47" s="58">
        <f>ROUND(M38*0.0258,1)/L7</f>
        <v>1.222</v>
      </c>
      <c r="N47" s="69"/>
      <c r="O47" s="69"/>
    </row>
    <row r="48" spans="1:15" s="2" customFormat="1" ht="23.25" customHeight="1" x14ac:dyDescent="0.15">
      <c r="A48" s="144" t="s">
        <v>89</v>
      </c>
      <c r="B48" s="145"/>
      <c r="C48" s="145"/>
      <c r="D48" s="146"/>
      <c r="E48" s="126" t="s">
        <v>120</v>
      </c>
      <c r="F48" s="56"/>
      <c r="G48" s="111" t="s">
        <v>101</v>
      </c>
      <c r="H48" s="57"/>
      <c r="I48" s="152">
        <f>IF(I46&gt;1,ROUND(I46,2),--TEXT(I46,"0.0e+000"))</f>
        <v>11.26</v>
      </c>
      <c r="J48" s="153"/>
      <c r="K48" s="111" t="s">
        <v>104</v>
      </c>
      <c r="L48" s="57"/>
      <c r="M48" s="85">
        <f>IF(M46&gt;1,ROUND(M46,2),--TEXT(M46,"0.0e+000"))</f>
        <v>10.39</v>
      </c>
      <c r="N48" s="69"/>
      <c r="O48" s="69"/>
    </row>
    <row r="49" spans="1:15" s="2" customFormat="1" ht="23.25" customHeight="1" thickBot="1" x14ac:dyDescent="0.2">
      <c r="A49" s="128" t="s">
        <v>91</v>
      </c>
      <c r="B49" s="129"/>
      <c r="C49" s="129"/>
      <c r="D49" s="130"/>
      <c r="E49" s="125" t="s">
        <v>119</v>
      </c>
      <c r="F49" s="59"/>
      <c r="G49" s="113" t="s">
        <v>107</v>
      </c>
      <c r="H49" s="60"/>
      <c r="I49" s="131">
        <f>IF(I47&gt;1,ROUND(I47,2),--TEXT(I47,"0.0e+000"))</f>
        <v>1.38</v>
      </c>
      <c r="J49" s="132"/>
      <c r="K49" s="112" t="s">
        <v>106</v>
      </c>
      <c r="L49" s="61"/>
      <c r="M49" s="84">
        <f>IF(M47&gt;1,ROUND(M47,2),--TEXT(M47,"0.0e+000"))</f>
        <v>1.22</v>
      </c>
      <c r="N49" s="69"/>
      <c r="O49" s="76"/>
    </row>
    <row r="50" spans="1:15" ht="10.5" customHeight="1" thickBot="1" x14ac:dyDescent="0.2">
      <c r="A50" s="8"/>
      <c r="B50" s="104"/>
      <c r="C50" s="104"/>
      <c r="D50" s="104"/>
      <c r="E50" s="104"/>
      <c r="F50" s="99"/>
      <c r="G50" s="77"/>
      <c r="H50" s="98"/>
      <c r="I50" s="95"/>
      <c r="J50" s="8"/>
      <c r="K50" s="8"/>
      <c r="L50" s="8"/>
      <c r="M50" s="8"/>
    </row>
    <row r="51" spans="1:15" ht="23.25" customHeight="1" thickBot="1" x14ac:dyDescent="0.2">
      <c r="A51" s="8"/>
      <c r="B51" s="104" t="s">
        <v>96</v>
      </c>
      <c r="C51" s="104"/>
      <c r="D51" s="104"/>
      <c r="E51" s="104"/>
      <c r="F51" s="100"/>
      <c r="G51" s="168">
        <v>506700000</v>
      </c>
      <c r="H51" s="169"/>
      <c r="I51" s="97" t="s">
        <v>95</v>
      </c>
      <c r="J51" s="96"/>
      <c r="K51" s="171">
        <f>ROUND((G51/I45),1)</f>
        <v>15000</v>
      </c>
      <c r="L51" s="172"/>
      <c r="M51" s="105" t="s">
        <v>97</v>
      </c>
    </row>
    <row r="52" spans="1:15" ht="19.5" customHeight="1" x14ac:dyDescent="0.15">
      <c r="A52" s="3"/>
      <c r="B52" s="21" t="s">
        <v>72</v>
      </c>
      <c r="C52" s="4" t="s">
        <v>68</v>
      </c>
      <c r="D52" s="4"/>
      <c r="E52" s="4"/>
      <c r="F52" s="4"/>
      <c r="G52" s="4"/>
      <c r="H52" s="4"/>
      <c r="I52" s="4"/>
      <c r="J52" s="4"/>
      <c r="K52" s="5"/>
      <c r="L52" s="5"/>
      <c r="M52" s="5"/>
      <c r="N52" s="66"/>
      <c r="O52" s="66"/>
    </row>
    <row r="53" spans="1:15" ht="14.25" customHeight="1" x14ac:dyDescent="0.15">
      <c r="A53" s="6"/>
      <c r="B53" s="7" t="s">
        <v>65</v>
      </c>
      <c r="C53" s="7" t="s">
        <v>69</v>
      </c>
      <c r="D53" s="7"/>
      <c r="E53" s="6"/>
      <c r="F53" s="6"/>
      <c r="G53" s="6"/>
      <c r="H53" s="6"/>
      <c r="I53" s="6"/>
      <c r="J53" s="6"/>
      <c r="K53" s="6"/>
      <c r="L53" s="6"/>
      <c r="M53" s="6"/>
      <c r="N53" s="66"/>
      <c r="O53" s="66"/>
    </row>
    <row r="54" spans="1:15" ht="14.25" customHeight="1" x14ac:dyDescent="0.15">
      <c r="A54" s="8"/>
      <c r="B54" s="8" t="s">
        <v>65</v>
      </c>
      <c r="C54" s="8" t="s">
        <v>70</v>
      </c>
      <c r="D54" s="8"/>
      <c r="E54" s="8"/>
      <c r="F54" s="8"/>
      <c r="G54" s="8"/>
      <c r="H54" s="8"/>
      <c r="I54" s="8"/>
      <c r="J54" s="8"/>
      <c r="K54" s="8"/>
      <c r="L54" s="8"/>
      <c r="M54" s="8"/>
      <c r="N54" s="66"/>
      <c r="O54" s="66"/>
    </row>
    <row r="55" spans="1:15" ht="14.25" customHeight="1" x14ac:dyDescent="0.15">
      <c r="A55" s="8"/>
      <c r="B55" s="8" t="s">
        <v>65</v>
      </c>
      <c r="C55" s="8" t="s">
        <v>71</v>
      </c>
      <c r="D55" s="8"/>
      <c r="E55" s="8"/>
      <c r="F55" s="8"/>
      <c r="G55" s="8"/>
      <c r="H55" s="8"/>
      <c r="I55" s="8"/>
      <c r="J55" s="8"/>
      <c r="K55" s="8"/>
      <c r="L55" s="8"/>
      <c r="M55" s="8"/>
      <c r="N55" s="66"/>
      <c r="O55" s="66"/>
    </row>
    <row r="56" spans="1:15" ht="14.25" customHeight="1" x14ac:dyDescent="0.15">
      <c r="A56" s="8"/>
      <c r="B56" s="20" t="s">
        <v>65</v>
      </c>
      <c r="C56" s="8" t="s">
        <v>66</v>
      </c>
      <c r="D56" s="8"/>
      <c r="E56" s="8"/>
      <c r="F56" s="8"/>
      <c r="G56" s="8"/>
      <c r="H56" s="8"/>
      <c r="I56" s="8"/>
      <c r="J56" s="8"/>
      <c r="K56" s="8"/>
      <c r="L56" s="8"/>
      <c r="M56" s="8"/>
      <c r="N56" s="66"/>
      <c r="O56" s="66"/>
    </row>
    <row r="57" spans="1:15" ht="12" customHeight="1" x14ac:dyDescent="0.15">
      <c r="A57" s="8"/>
      <c r="B57" s="20" t="s">
        <v>65</v>
      </c>
      <c r="C57" s="8" t="s">
        <v>67</v>
      </c>
      <c r="D57" s="8"/>
      <c r="E57" s="8"/>
      <c r="F57" s="8"/>
      <c r="G57" s="8"/>
      <c r="H57" s="8"/>
      <c r="I57" s="8"/>
      <c r="J57" s="8"/>
      <c r="K57" s="8"/>
      <c r="L57" s="8"/>
      <c r="M57" s="8"/>
      <c r="N57" s="66"/>
      <c r="O57" s="66"/>
    </row>
    <row r="58" spans="1:15" ht="13.5" customHeight="1" x14ac:dyDescent="0.15">
      <c r="A58" s="8"/>
      <c r="B58" s="8"/>
      <c r="C58" s="8"/>
      <c r="D58" s="8"/>
      <c r="E58" s="8"/>
      <c r="F58" s="8"/>
      <c r="G58" s="8"/>
      <c r="H58" s="8"/>
      <c r="I58" s="8"/>
      <c r="J58" s="8"/>
      <c r="K58" s="8"/>
      <c r="L58" s="8"/>
      <c r="M58" s="8"/>
      <c r="N58" s="66"/>
      <c r="O58" s="66"/>
    </row>
    <row r="59" spans="1:15" ht="6.75" customHeight="1" thickBot="1" x14ac:dyDescent="0.2">
      <c r="A59" s="8"/>
      <c r="B59" s="8"/>
      <c r="C59" s="8"/>
      <c r="D59" s="8"/>
      <c r="E59" s="8"/>
      <c r="F59" s="8"/>
      <c r="G59" s="8"/>
      <c r="H59" s="8"/>
      <c r="I59" s="8"/>
      <c r="J59" s="8"/>
      <c r="K59" s="8"/>
      <c r="L59" s="8"/>
      <c r="M59" s="8"/>
      <c r="N59" s="66"/>
      <c r="O59" s="66"/>
    </row>
    <row r="60" spans="1:15" ht="21" customHeight="1" x14ac:dyDescent="0.15">
      <c r="A60" s="8"/>
      <c r="B60" s="11" t="s">
        <v>58</v>
      </c>
      <c r="C60" s="11"/>
      <c r="D60" s="11"/>
      <c r="E60" s="11"/>
      <c r="F60" s="106" t="s">
        <v>108</v>
      </c>
      <c r="G60" s="22">
        <f>ROUND((I45-M45)/I45*100,1)</f>
        <v>7.7</v>
      </c>
      <c r="H60" s="78" t="s">
        <v>83</v>
      </c>
      <c r="I60" s="93" t="s">
        <v>113</v>
      </c>
      <c r="J60" s="11"/>
      <c r="K60" s="8"/>
      <c r="L60" s="8"/>
      <c r="M60" s="8"/>
      <c r="N60" s="66"/>
      <c r="O60" s="66"/>
    </row>
    <row r="61" spans="1:15" ht="21" customHeight="1" thickBot="1" x14ac:dyDescent="0.2">
      <c r="A61" s="8"/>
      <c r="B61" s="11"/>
      <c r="C61" s="11"/>
      <c r="D61" s="11"/>
      <c r="E61" s="11"/>
      <c r="F61" s="107" t="s">
        <v>102</v>
      </c>
      <c r="G61" s="23">
        <f>ROUND(I45-M45,1)</f>
        <v>2609.6999999999998</v>
      </c>
      <c r="H61" s="17" t="s">
        <v>84</v>
      </c>
      <c r="I61" s="93" t="s">
        <v>85</v>
      </c>
      <c r="J61" s="11"/>
      <c r="K61" s="8"/>
      <c r="L61" s="8"/>
      <c r="M61" s="8"/>
      <c r="N61" s="66"/>
      <c r="O61" s="66"/>
    </row>
    <row r="62" spans="1:15" s="16" customFormat="1" ht="21" customHeight="1" x14ac:dyDescent="0.15">
      <c r="A62" s="10"/>
      <c r="B62" s="11" t="s">
        <v>77</v>
      </c>
      <c r="C62" s="11"/>
      <c r="D62" s="11"/>
      <c r="E62" s="11"/>
      <c r="F62" s="106" t="s">
        <v>105</v>
      </c>
      <c r="G62" s="63">
        <f>ROUND((((G38-H38)-(K38-L38))/(G38-H38))*100,1)</f>
        <v>11.5</v>
      </c>
      <c r="H62" s="12" t="s">
        <v>60</v>
      </c>
      <c r="I62" s="94" t="s">
        <v>94</v>
      </c>
      <c r="J62" s="11"/>
      <c r="K62" s="13"/>
      <c r="L62" s="14"/>
      <c r="M62" s="15"/>
      <c r="N62" s="70"/>
      <c r="O62" s="70"/>
    </row>
    <row r="63" spans="1:15" s="16" customFormat="1" ht="21" customHeight="1" thickBot="1" x14ac:dyDescent="0.2">
      <c r="A63" s="10"/>
      <c r="B63" s="11"/>
      <c r="C63" s="11"/>
      <c r="D63" s="11"/>
      <c r="E63" s="11"/>
      <c r="F63" s="107" t="s">
        <v>109</v>
      </c>
      <c r="G63" s="62">
        <f>ROUND((G38-H38)-(K38-L38),2)</f>
        <v>1848</v>
      </c>
      <c r="H63" s="17" t="s">
        <v>59</v>
      </c>
      <c r="I63" s="93" t="s">
        <v>73</v>
      </c>
      <c r="J63" s="11"/>
      <c r="K63" s="13"/>
      <c r="L63" s="14"/>
      <c r="M63" s="15"/>
      <c r="N63" s="70"/>
      <c r="O63" s="70"/>
    </row>
    <row r="64" spans="1:15" ht="7.5" customHeight="1" thickBot="1" x14ac:dyDescent="0.2">
      <c r="A64" s="8"/>
      <c r="B64" s="8"/>
      <c r="C64" s="8"/>
      <c r="D64" s="8"/>
      <c r="E64" s="8"/>
      <c r="F64" s="8"/>
      <c r="G64" s="8"/>
      <c r="H64" s="8"/>
      <c r="I64" s="8"/>
      <c r="J64" s="8"/>
      <c r="K64" s="8"/>
      <c r="L64" s="8"/>
      <c r="M64" s="8"/>
      <c r="N64" s="66"/>
      <c r="O64" s="66"/>
    </row>
    <row r="65" spans="1:15" s="16" customFormat="1" ht="21" customHeight="1" x14ac:dyDescent="0.15">
      <c r="A65" s="24"/>
      <c r="B65" s="24" t="s">
        <v>99</v>
      </c>
      <c r="C65" s="10"/>
      <c r="D65" s="14"/>
      <c r="E65" s="14"/>
      <c r="F65" s="106" t="s">
        <v>110</v>
      </c>
      <c r="G65" s="102" t="str">
        <f>IF(G66&lt;=1,"増エネでない","増エネ")</f>
        <v>増エネでない</v>
      </c>
      <c r="H65" s="12"/>
      <c r="I65" s="19" t="s">
        <v>98</v>
      </c>
      <c r="J65" s="14"/>
      <c r="K65" s="14"/>
      <c r="L65" s="14"/>
      <c r="M65" s="14"/>
      <c r="N65" s="70"/>
      <c r="O65" s="70"/>
    </row>
    <row r="66" spans="1:15" s="16" customFormat="1" ht="15" customHeight="1" thickBot="1" x14ac:dyDescent="0.2">
      <c r="A66" s="24"/>
      <c r="B66" s="24"/>
      <c r="C66" s="11"/>
      <c r="D66" s="11"/>
      <c r="E66" s="11"/>
      <c r="F66" s="64" t="s">
        <v>76</v>
      </c>
      <c r="G66" s="165">
        <f>(M44+0.3*M38)/(I44+0.3*I38)</f>
        <v>0.92141223825588503</v>
      </c>
      <c r="H66" s="166"/>
      <c r="I66" s="24"/>
      <c r="J66" s="11"/>
      <c r="K66" s="18"/>
      <c r="L66" s="14"/>
      <c r="M66" s="15"/>
      <c r="N66" s="70"/>
      <c r="O66" s="71">
        <f>(((M44-M43)+1.3*M38+M39+M40)*0.0258)/(((I44-I43)+1.3*I38+I39+I40)*0.0258)</f>
        <v>0.92141223825588503</v>
      </c>
    </row>
    <row r="67" spans="1:15" s="28" customFormat="1" ht="20.25" customHeight="1" thickBot="1" x14ac:dyDescent="0.2">
      <c r="A67" s="25"/>
      <c r="B67" s="29" t="s">
        <v>80</v>
      </c>
      <c r="C67" s="26"/>
      <c r="D67" s="25"/>
      <c r="E67" s="25"/>
      <c r="F67" s="25"/>
      <c r="G67" s="25"/>
      <c r="H67" s="25"/>
      <c r="I67" s="25"/>
      <c r="J67" s="25"/>
      <c r="K67" s="25"/>
      <c r="L67" s="25"/>
      <c r="M67" s="27"/>
      <c r="N67" s="25"/>
      <c r="O67" s="25"/>
    </row>
    <row r="68" spans="1:15" s="28" customFormat="1" ht="20.25" customHeight="1" thickBot="1" x14ac:dyDescent="0.2">
      <c r="A68" s="25"/>
      <c r="B68" s="11" t="s">
        <v>86</v>
      </c>
      <c r="C68" s="11"/>
      <c r="D68" s="11"/>
      <c r="E68" s="14"/>
      <c r="F68" s="108" t="s">
        <v>111</v>
      </c>
      <c r="G68" s="103">
        <f>ROUND((I48-M48)/I48*100,3)</f>
        <v>7.726</v>
      </c>
      <c r="H68" s="79" t="s">
        <v>87</v>
      </c>
      <c r="I68" s="121" t="s">
        <v>114</v>
      </c>
      <c r="J68" s="25"/>
      <c r="K68" s="25"/>
      <c r="L68" s="25"/>
      <c r="M68" s="27"/>
      <c r="N68" s="25"/>
      <c r="O68" s="25"/>
    </row>
    <row r="69" spans="1:15" ht="23.25" customHeight="1" thickBot="1" x14ac:dyDescent="0.2">
      <c r="A69" s="8"/>
      <c r="B69" s="127" t="s">
        <v>92</v>
      </c>
      <c r="C69" s="127"/>
      <c r="D69" s="127"/>
      <c r="E69" s="127"/>
      <c r="F69" s="109" t="s">
        <v>112</v>
      </c>
      <c r="G69" s="103">
        <f>ROUND((I49-M49)/I49*100,3)</f>
        <v>11.593999999999999</v>
      </c>
      <c r="H69" s="79" t="s">
        <v>87</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D49 A62:M67 A69:M69 F49:M4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D48 F48:M48">
    <cfRule type="expression" dxfId="3" priority="6">
      <formula>$A$5="（イ）"</formula>
    </cfRule>
  </conditionalFormatting>
  <conditionalFormatting sqref="I48 M48 G60:G61 G68">
    <cfRule type="expression" dxfId="2" priority="5">
      <formula>$A$5="（イ）"</formula>
    </cfRule>
  </conditionalFormatting>
  <conditionalFormatting sqref="A65:M69 A48:D49 F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2018-10-25T09:30:07Z</dcterms:modified>
</cp:coreProperties>
</file>