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B6C9" lockStructure="1"/>
  <bookViews>
    <workbookView xWindow="45" yWindow="90" windowWidth="13305" windowHeight="11805" tabRatio="774"/>
  </bookViews>
  <sheets>
    <sheet name="既存設備・導入予定" sheetId="12" r:id="rId1"/>
    <sheet name="&lt;GHP&gt;マスタ" sheetId="2" state="hidden" r:id="rId2"/>
    <sheet name="コピー用" sheetId="13" r:id="rId3"/>
  </sheets>
  <externalReferences>
    <externalReference r:id="rId4"/>
  </externalReferences>
  <definedNames>
    <definedName name="_xlnm._FilterDatabase" localSheetId="1" hidden="1">'&lt;GHP&gt;マスタ'!$X$22:$AG$23</definedName>
    <definedName name="_xlnm.Print_Area" localSheetId="1">'&lt;GHP&gt;マスタ'!$B$2:$AH$93</definedName>
    <definedName name="_xlnm.Print_Area" localSheetId="0">既存設備・導入予定!$A$1:$AH$65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D23" i="13" l="1"/>
  <c r="E23" i="13"/>
  <c r="F23" i="13"/>
  <c r="D24" i="13"/>
  <c r="E24" i="13"/>
  <c r="F24" i="13"/>
  <c r="D25" i="13"/>
  <c r="E25" i="13"/>
  <c r="F25" i="13"/>
  <c r="D26" i="13"/>
  <c r="E26" i="13"/>
  <c r="F26" i="13"/>
  <c r="D27" i="13"/>
  <c r="E27" i="13"/>
  <c r="F27" i="13"/>
  <c r="D28" i="13"/>
  <c r="E28" i="13"/>
  <c r="F28" i="13"/>
  <c r="D29" i="13"/>
  <c r="E29" i="13"/>
  <c r="F29" i="13"/>
  <c r="D30" i="13"/>
  <c r="E30" i="13"/>
  <c r="F30" i="13"/>
  <c r="D31" i="13"/>
  <c r="E31" i="13"/>
  <c r="F31" i="13"/>
  <c r="D32" i="13"/>
  <c r="E32" i="13"/>
  <c r="F32" i="13"/>
  <c r="D33" i="13"/>
  <c r="E33" i="13"/>
  <c r="F33" i="13"/>
  <c r="F34" i="13"/>
  <c r="F22" i="13"/>
  <c r="E22" i="13"/>
  <c r="D22" i="13"/>
  <c r="E7" i="13"/>
  <c r="F7" i="13"/>
  <c r="G7" i="13"/>
  <c r="E8" i="13"/>
  <c r="F8" i="13"/>
  <c r="G8" i="13"/>
  <c r="E9" i="13"/>
  <c r="F9" i="13"/>
  <c r="G9" i="13"/>
  <c r="E10" i="13"/>
  <c r="F10" i="13"/>
  <c r="G10" i="13"/>
  <c r="E11" i="13"/>
  <c r="F11" i="13"/>
  <c r="G11" i="13"/>
  <c r="E12" i="13"/>
  <c r="F12" i="13"/>
  <c r="G12" i="13"/>
  <c r="E13" i="13"/>
  <c r="F13" i="13"/>
  <c r="G13" i="13"/>
  <c r="E14" i="13"/>
  <c r="F14" i="13"/>
  <c r="G14" i="13"/>
  <c r="E15" i="13"/>
  <c r="F15" i="13"/>
  <c r="G15" i="13"/>
  <c r="E16" i="13"/>
  <c r="F16" i="13"/>
  <c r="G16" i="13"/>
  <c r="E17" i="13"/>
  <c r="F17" i="13"/>
  <c r="G17" i="13"/>
  <c r="F18" i="13"/>
  <c r="G18" i="13"/>
  <c r="G6" i="13"/>
  <c r="F6" i="13"/>
  <c r="E6" i="13"/>
  <c r="D7" i="13"/>
  <c r="D8" i="13"/>
  <c r="D9" i="13"/>
  <c r="D10" i="13"/>
  <c r="D11" i="13"/>
  <c r="D12" i="13"/>
  <c r="D13" i="13"/>
  <c r="D14" i="13"/>
  <c r="D15" i="13"/>
  <c r="D16" i="13"/>
  <c r="D17" i="13"/>
  <c r="D6" i="13"/>
  <c r="W33" i="12" l="1"/>
  <c r="AL22" i="12" l="1"/>
  <c r="AE117" i="2" l="1"/>
  <c r="AE116" i="2"/>
  <c r="AD117" i="2"/>
  <c r="AD116" i="2"/>
  <c r="AC117" i="2"/>
  <c r="AC116" i="2"/>
  <c r="AB117" i="2"/>
  <c r="AB116" i="2"/>
  <c r="AA116" i="2"/>
  <c r="AA117" i="2"/>
  <c r="AE109" i="2"/>
  <c r="AE108" i="2"/>
  <c r="AD109" i="2"/>
  <c r="AD108" i="2"/>
  <c r="AC109" i="2"/>
  <c r="AC108" i="2"/>
  <c r="AB109" i="2"/>
  <c r="AB108" i="2"/>
  <c r="AA108" i="2"/>
  <c r="AA109" i="2"/>
  <c r="AE101" i="2"/>
  <c r="AE100" i="2"/>
  <c r="AD101" i="2"/>
  <c r="AD100" i="2"/>
  <c r="AC101" i="2"/>
  <c r="AC100" i="2"/>
  <c r="AB101" i="2"/>
  <c r="AB100" i="2"/>
  <c r="AA100" i="2"/>
  <c r="AA101" i="2"/>
  <c r="AE93" i="2"/>
  <c r="AE92" i="2"/>
  <c r="AD93" i="2"/>
  <c r="AD92" i="2"/>
  <c r="AC93" i="2"/>
  <c r="AC92" i="2"/>
  <c r="AB93" i="2"/>
  <c r="AB92" i="2"/>
  <c r="AA93" i="2"/>
  <c r="AA92" i="2"/>
  <c r="AE85" i="2"/>
  <c r="AE84" i="2"/>
  <c r="AD85" i="2"/>
  <c r="AD84" i="2"/>
  <c r="AC85" i="2"/>
  <c r="AC84" i="2"/>
  <c r="AB85" i="2"/>
  <c r="AB84" i="2"/>
  <c r="AA85" i="2"/>
  <c r="AA84" i="2"/>
  <c r="AE77" i="2"/>
  <c r="AE76" i="2"/>
  <c r="AD77" i="2"/>
  <c r="AD76" i="2"/>
  <c r="AC77" i="2"/>
  <c r="AC76" i="2"/>
  <c r="AB77" i="2"/>
  <c r="AB76" i="2"/>
  <c r="AA76" i="2"/>
  <c r="AA77" i="2"/>
  <c r="AE69" i="2"/>
  <c r="AE68" i="2"/>
  <c r="AD69" i="2"/>
  <c r="AD68" i="2"/>
  <c r="AC69" i="2"/>
  <c r="AC68" i="2"/>
  <c r="AB69" i="2"/>
  <c r="AB68" i="2"/>
  <c r="AA68" i="2"/>
  <c r="AA69" i="2"/>
  <c r="AE61" i="2"/>
  <c r="AD61" i="2"/>
  <c r="AC61" i="2"/>
  <c r="AE60" i="2"/>
  <c r="AD60" i="2"/>
  <c r="AC60" i="2"/>
  <c r="AB61" i="2"/>
  <c r="AB60" i="2"/>
  <c r="AA61" i="2"/>
  <c r="AA60" i="2"/>
  <c r="AE53" i="2"/>
  <c r="AE52" i="2"/>
  <c r="AD53" i="2"/>
  <c r="AD52" i="2"/>
  <c r="AC53" i="2"/>
  <c r="AC52" i="2"/>
  <c r="AB53" i="2"/>
  <c r="AB52" i="2"/>
  <c r="AA52" i="2"/>
  <c r="AA53" i="2"/>
  <c r="AE45" i="2"/>
  <c r="AE44" i="2"/>
  <c r="AD45" i="2"/>
  <c r="AD44" i="2"/>
  <c r="AC45" i="2"/>
  <c r="AC44" i="2"/>
  <c r="AB45" i="2"/>
  <c r="AB44" i="2"/>
  <c r="AA45" i="2"/>
  <c r="AA44" i="2"/>
  <c r="AE37" i="2"/>
  <c r="AE36" i="2"/>
  <c r="AD37" i="2"/>
  <c r="AD36" i="2"/>
  <c r="AC37" i="2"/>
  <c r="AC36" i="2"/>
  <c r="AB37" i="2"/>
  <c r="AB36" i="2"/>
  <c r="AA36" i="2"/>
  <c r="AA37" i="2"/>
  <c r="AB28" i="2"/>
  <c r="AB29" i="2"/>
  <c r="AE29" i="2"/>
  <c r="AE28" i="2"/>
  <c r="AD29" i="2"/>
  <c r="AD28" i="2"/>
  <c r="AC29" i="2"/>
  <c r="AC28" i="2"/>
  <c r="AA29" i="2"/>
  <c r="AA28" i="2"/>
  <c r="AJ27" i="12" l="1"/>
  <c r="AJ19" i="12" l="1"/>
  <c r="AJ18" i="12"/>
  <c r="B7" i="12" l="1"/>
  <c r="I21" i="12" l="1"/>
  <c r="T50" i="12" l="1"/>
  <c r="AJ26" i="12" l="1"/>
  <c r="AM38" i="12" l="1"/>
  <c r="AM42" i="12"/>
  <c r="AM34" i="12"/>
  <c r="AM37" i="12"/>
  <c r="AM41" i="12"/>
  <c r="AM45" i="12"/>
  <c r="AM35" i="12"/>
  <c r="AM39" i="12"/>
  <c r="AM43" i="12"/>
  <c r="Q34" i="12"/>
  <c r="AM36" i="12"/>
  <c r="AM40" i="12"/>
  <c r="AM44" i="12"/>
  <c r="Q38" i="12"/>
  <c r="Q35" i="12"/>
  <c r="Q36" i="12"/>
  <c r="Q37" i="12"/>
  <c r="Q43" i="12"/>
  <c r="Q39" i="12"/>
  <c r="Q42" i="12"/>
  <c r="Q45" i="12"/>
  <c r="Q41" i="12"/>
  <c r="Q44" i="12"/>
  <c r="Q40" i="12"/>
  <c r="AF117" i="2" l="1"/>
  <c r="AG117" i="2" s="1"/>
  <c r="AF116" i="2"/>
  <c r="AG116" i="2" s="1"/>
  <c r="AN41" i="12"/>
  <c r="AF108" i="2"/>
  <c r="AG108" i="2" s="1"/>
  <c r="AF109" i="2"/>
  <c r="AG109" i="2" s="1"/>
  <c r="AN40" i="12"/>
  <c r="AF101" i="2"/>
  <c r="AG101" i="2" s="1"/>
  <c r="AF100" i="2"/>
  <c r="AG100" i="2" s="1"/>
  <c r="AN39" i="12"/>
  <c r="AF93" i="2"/>
  <c r="AG93" i="2" s="1"/>
  <c r="AF92" i="2"/>
  <c r="AG92" i="2" s="1"/>
  <c r="AN38" i="12"/>
  <c r="AF84" i="2"/>
  <c r="AG84" i="2" s="1"/>
  <c r="AF85" i="2"/>
  <c r="AG85" i="2" s="1"/>
  <c r="AN37" i="12"/>
  <c r="AF76" i="2"/>
  <c r="AG76" i="2" s="1"/>
  <c r="AF77" i="2"/>
  <c r="AG77" i="2" s="1"/>
  <c r="AN36" i="12"/>
  <c r="AF68" i="2"/>
  <c r="AG68" i="2" s="1"/>
  <c r="AF69" i="2"/>
  <c r="AG69" i="2" s="1"/>
  <c r="AN35" i="12"/>
  <c r="AF61" i="2"/>
  <c r="AG61" i="2" s="1"/>
  <c r="AF60" i="2"/>
  <c r="AG60" i="2" s="1"/>
  <c r="AN34" i="12"/>
  <c r="AF52" i="2"/>
  <c r="AG52" i="2" s="1"/>
  <c r="AF53" i="2"/>
  <c r="AG53" i="2" s="1"/>
  <c r="AF45" i="2"/>
  <c r="AG45" i="2" s="1"/>
  <c r="AF44" i="2"/>
  <c r="AG44" i="2" s="1"/>
  <c r="AF37" i="2"/>
  <c r="AG37" i="2" s="1"/>
  <c r="AF36" i="2"/>
  <c r="AG36" i="2" s="1"/>
  <c r="AN43" i="12"/>
  <c r="AF28" i="2"/>
  <c r="AG28" i="2" s="1"/>
  <c r="AF29" i="2"/>
  <c r="AG29" i="2" s="1"/>
  <c r="AN45" i="12"/>
  <c r="AN42" i="12"/>
  <c r="AN44" i="12"/>
  <c r="H51" i="12"/>
  <c r="H50" i="12"/>
  <c r="AN46" i="12" l="1"/>
  <c r="B63" i="12" s="1"/>
  <c r="AJ17" i="12"/>
  <c r="AJ16" i="12"/>
  <c r="AL21" i="12" l="1"/>
  <c r="K34" i="12"/>
  <c r="K50" i="12"/>
  <c r="AF99" i="2"/>
  <c r="AF96" i="2"/>
  <c r="AF102" i="2"/>
  <c r="AF97" i="2"/>
  <c r="AF103" i="2"/>
  <c r="AF98" i="2"/>
  <c r="AF25" i="2"/>
  <c r="AF24" i="2"/>
  <c r="AF26" i="2"/>
  <c r="AF27" i="2"/>
  <c r="AF30" i="2"/>
  <c r="AF31" i="2"/>
  <c r="AF56" i="2"/>
  <c r="AF62" i="2"/>
  <c r="AF57" i="2"/>
  <c r="AF63" i="2"/>
  <c r="AF58" i="2"/>
  <c r="AF59" i="2"/>
  <c r="AF83" i="2"/>
  <c r="AF80" i="2"/>
  <c r="AF86" i="2"/>
  <c r="AF81" i="2"/>
  <c r="AF87" i="2"/>
  <c r="AF82" i="2"/>
  <c r="AF91" i="2"/>
  <c r="AF88" i="2"/>
  <c r="AF94" i="2"/>
  <c r="AF95" i="2"/>
  <c r="AF90" i="2"/>
  <c r="AF89" i="2"/>
  <c r="AF32" i="2"/>
  <c r="AF38" i="2"/>
  <c r="AF33" i="2"/>
  <c r="AF39" i="2"/>
  <c r="AF34" i="2"/>
  <c r="AF35" i="2"/>
  <c r="AF66" i="2"/>
  <c r="AF67" i="2"/>
  <c r="AF64" i="2"/>
  <c r="AF70" i="2"/>
  <c r="AF65" i="2"/>
  <c r="AF71" i="2"/>
  <c r="Q50" i="12"/>
  <c r="AF50" i="2"/>
  <c r="AF51" i="2"/>
  <c r="AF48" i="2"/>
  <c r="AF54" i="2"/>
  <c r="AF49" i="2"/>
  <c r="AF55" i="2"/>
  <c r="AF107" i="2"/>
  <c r="AF104" i="2"/>
  <c r="AF105" i="2"/>
  <c r="AF110" i="2"/>
  <c r="AF106" i="2"/>
  <c r="AF111" i="2"/>
  <c r="AF119" i="2"/>
  <c r="AF115" i="2"/>
  <c r="AF112" i="2"/>
  <c r="AF118" i="2"/>
  <c r="AF113" i="2"/>
  <c r="AF114" i="2"/>
  <c r="AF75" i="2"/>
  <c r="AF78" i="2"/>
  <c r="AF73" i="2"/>
  <c r="AF79" i="2"/>
  <c r="AF74" i="2"/>
  <c r="AF72" i="2"/>
  <c r="AF41" i="2"/>
  <c r="AF47" i="2"/>
  <c r="AF42" i="2"/>
  <c r="AF43" i="2"/>
  <c r="AF40" i="2"/>
  <c r="AF46" i="2"/>
  <c r="Q59" i="12"/>
  <c r="Q55" i="12"/>
  <c r="Q51" i="12"/>
  <c r="Q54" i="12"/>
  <c r="Q60" i="12"/>
  <c r="Q61" i="12"/>
  <c r="Q56" i="12"/>
  <c r="K51" i="12"/>
  <c r="Q52" i="12"/>
  <c r="Q57" i="12"/>
  <c r="Q58" i="12"/>
  <c r="Q53" i="12"/>
  <c r="AL16" i="12"/>
  <c r="AL17" i="12"/>
  <c r="K45" i="12"/>
  <c r="K35" i="12"/>
  <c r="K36" i="12"/>
  <c r="K44" i="12"/>
  <c r="K39" i="12"/>
  <c r="K41" i="12"/>
  <c r="K38" i="12"/>
  <c r="K42" i="12"/>
  <c r="K43" i="12"/>
  <c r="K40" i="12"/>
  <c r="K37" i="12"/>
  <c r="AB25" i="2" l="1"/>
  <c r="H52" i="12"/>
  <c r="K52" i="12" s="1"/>
  <c r="H53" i="12"/>
  <c r="K53" i="12" s="1"/>
  <c r="H54" i="12"/>
  <c r="K54" i="12" s="1"/>
  <c r="H55" i="12"/>
  <c r="K55" i="12" s="1"/>
  <c r="H56" i="12"/>
  <c r="K56" i="12" s="1"/>
  <c r="H57" i="12"/>
  <c r="K57" i="12" s="1"/>
  <c r="H58" i="12"/>
  <c r="K58" i="12" s="1"/>
  <c r="H59" i="12"/>
  <c r="K59" i="12" s="1"/>
  <c r="H60" i="12"/>
  <c r="K60" i="12" s="1"/>
  <c r="H61" i="12"/>
  <c r="K61" i="12" s="1"/>
  <c r="T51" i="12" l="1"/>
  <c r="AB24" i="2" l="1"/>
  <c r="T61" i="12" l="1"/>
  <c r="T60" i="12"/>
  <c r="T59" i="12"/>
  <c r="T58" i="12"/>
  <c r="T57" i="12"/>
  <c r="T56" i="12"/>
  <c r="T55" i="12"/>
  <c r="T54" i="12"/>
  <c r="T53" i="12"/>
  <c r="T52" i="12"/>
  <c r="T46" i="12"/>
  <c r="T62" i="12" l="1"/>
  <c r="AC24" i="2" l="1"/>
  <c r="AA119" i="2" l="1"/>
  <c r="AA118" i="2"/>
  <c r="AA115" i="2"/>
  <c r="AA114" i="2"/>
  <c r="AA113" i="2"/>
  <c r="AC112" i="2"/>
  <c r="AB112" i="2"/>
  <c r="AA112" i="2"/>
  <c r="AA111" i="2"/>
  <c r="AA110" i="2"/>
  <c r="AA107" i="2"/>
  <c r="AA106" i="2"/>
  <c r="AA105" i="2"/>
  <c r="AC104" i="2"/>
  <c r="AB104" i="2"/>
  <c r="AA104" i="2"/>
  <c r="AA103" i="2"/>
  <c r="AA102" i="2"/>
  <c r="AA99" i="2"/>
  <c r="AA98" i="2"/>
  <c r="AA97" i="2"/>
  <c r="AC96" i="2"/>
  <c r="AB96" i="2"/>
  <c r="AA96" i="2"/>
  <c r="AA95" i="2"/>
  <c r="AA94" i="2"/>
  <c r="AA91" i="2"/>
  <c r="AA90" i="2"/>
  <c r="AA89" i="2"/>
  <c r="AC88" i="2"/>
  <c r="AB88" i="2"/>
  <c r="AA88" i="2"/>
  <c r="AA87" i="2"/>
  <c r="AA86" i="2"/>
  <c r="AA83" i="2"/>
  <c r="AA82" i="2"/>
  <c r="AA81" i="2"/>
  <c r="AC80" i="2"/>
  <c r="AB80" i="2"/>
  <c r="AA80" i="2"/>
  <c r="AA79" i="2"/>
  <c r="AA78" i="2"/>
  <c r="AA75" i="2"/>
  <c r="AA74" i="2"/>
  <c r="AA73" i="2"/>
  <c r="AC72" i="2"/>
  <c r="AB72" i="2"/>
  <c r="AA72" i="2"/>
  <c r="AG72" i="2" l="1"/>
  <c r="AG80" i="2"/>
  <c r="AG88" i="2"/>
  <c r="AA71" i="2"/>
  <c r="AA70" i="2"/>
  <c r="AA67" i="2"/>
  <c r="AA66" i="2"/>
  <c r="AA65" i="2"/>
  <c r="AC64" i="2"/>
  <c r="AB64" i="2"/>
  <c r="AA64" i="2"/>
  <c r="AA63" i="2"/>
  <c r="AA62" i="2"/>
  <c r="AA59" i="2"/>
  <c r="AA58" i="2"/>
  <c r="AA57" i="2"/>
  <c r="AC56" i="2"/>
  <c r="AB56" i="2"/>
  <c r="AA56" i="2"/>
  <c r="AA55" i="2"/>
  <c r="AA54" i="2"/>
  <c r="AA51" i="2"/>
  <c r="AA50" i="2"/>
  <c r="AA49" i="2"/>
  <c r="AC48" i="2"/>
  <c r="AB48" i="2"/>
  <c r="AA48" i="2"/>
  <c r="AA47" i="2"/>
  <c r="AA46" i="2"/>
  <c r="AA43" i="2"/>
  <c r="AA42" i="2"/>
  <c r="AA41" i="2"/>
  <c r="AC40" i="2"/>
  <c r="AB40" i="2"/>
  <c r="AA40" i="2"/>
  <c r="AC32" i="2"/>
  <c r="AB32" i="2"/>
  <c r="AA39" i="2" l="1"/>
  <c r="AA38" i="2"/>
  <c r="AA35" i="2"/>
  <c r="AA34" i="2"/>
  <c r="AA33" i="2"/>
  <c r="AA32" i="2"/>
  <c r="AA25" i="2"/>
  <c r="AA26" i="2"/>
  <c r="AA27" i="2"/>
  <c r="AA30" i="2"/>
  <c r="AA31" i="2"/>
  <c r="AA24" i="2"/>
  <c r="AB97" i="2" l="1"/>
  <c r="AC89" i="2"/>
  <c r="AC113" i="2"/>
  <c r="AB89" i="2"/>
  <c r="AG89" i="2" s="1"/>
  <c r="AC81" i="2"/>
  <c r="AB113" i="2"/>
  <c r="AC105" i="2"/>
  <c r="AB81" i="2"/>
  <c r="AG81" i="2" s="1"/>
  <c r="AC73" i="2"/>
  <c r="AB105" i="2"/>
  <c r="AC97" i="2"/>
  <c r="AB73" i="2"/>
  <c r="AG73" i="2" s="1"/>
  <c r="AB49" i="2"/>
  <c r="AC41" i="2"/>
  <c r="AC33" i="2"/>
  <c r="AC65" i="2"/>
  <c r="AB41" i="2"/>
  <c r="AB65" i="2"/>
  <c r="AC57" i="2"/>
  <c r="AC25" i="2"/>
  <c r="AB33" i="2"/>
  <c r="AB57" i="2"/>
  <c r="AC49" i="2"/>
  <c r="AB114" i="2" l="1"/>
  <c r="AC106" i="2"/>
  <c r="AB82" i="2"/>
  <c r="AC74" i="2"/>
  <c r="AB106" i="2"/>
  <c r="AC98" i="2"/>
  <c r="AB74" i="2"/>
  <c r="AB98" i="2"/>
  <c r="AC90" i="2"/>
  <c r="AC114" i="2"/>
  <c r="AB90" i="2"/>
  <c r="AC82" i="2"/>
  <c r="AB66" i="2"/>
  <c r="AC58" i="2"/>
  <c r="AB26" i="2"/>
  <c r="AB58" i="2"/>
  <c r="AC50" i="2"/>
  <c r="AC26" i="2"/>
  <c r="AB50" i="2"/>
  <c r="AC42" i="2"/>
  <c r="AB34" i="2"/>
  <c r="AC66" i="2"/>
  <c r="AB42" i="2"/>
  <c r="AC34" i="2"/>
  <c r="AB107" i="2"/>
  <c r="AC99" i="2"/>
  <c r="AB99" i="2"/>
  <c r="AC91" i="2"/>
  <c r="AC115" i="2"/>
  <c r="AB91" i="2"/>
  <c r="AC83" i="2"/>
  <c r="AB115" i="2"/>
  <c r="AC107" i="2"/>
  <c r="AB83" i="2"/>
  <c r="AC75" i="2"/>
  <c r="AB75" i="2"/>
  <c r="AB59" i="2"/>
  <c r="AC51" i="2"/>
  <c r="AC27" i="2"/>
  <c r="AB51" i="2"/>
  <c r="AC43" i="2"/>
  <c r="AB35" i="2"/>
  <c r="AC67" i="2"/>
  <c r="AB43" i="2"/>
  <c r="AC35" i="2"/>
  <c r="AB67" i="2"/>
  <c r="AC59" i="2"/>
  <c r="AB27" i="2"/>
  <c r="AB119" i="2"/>
  <c r="AC111" i="2"/>
  <c r="AB87" i="2"/>
  <c r="AC79" i="2"/>
  <c r="AB111" i="2"/>
  <c r="AC103" i="2"/>
  <c r="AB79" i="2"/>
  <c r="AB103" i="2"/>
  <c r="AC95" i="2"/>
  <c r="AC119" i="2"/>
  <c r="AB95" i="2"/>
  <c r="AC87" i="2"/>
  <c r="AB71" i="2"/>
  <c r="AC63" i="2"/>
  <c r="AC39" i="2"/>
  <c r="AB63" i="2"/>
  <c r="AC55" i="2"/>
  <c r="AB31" i="2"/>
  <c r="AB55" i="2"/>
  <c r="AC47" i="2"/>
  <c r="AC31" i="2"/>
  <c r="AC71" i="2"/>
  <c r="AB47" i="2"/>
  <c r="AB39" i="2"/>
  <c r="AC118" i="2"/>
  <c r="AB94" i="2"/>
  <c r="AC86" i="2"/>
  <c r="AB118" i="2"/>
  <c r="AC110" i="2"/>
  <c r="AB86" i="2"/>
  <c r="AC78" i="2"/>
  <c r="AB110" i="2"/>
  <c r="AC102" i="2"/>
  <c r="AB78" i="2"/>
  <c r="AB102" i="2"/>
  <c r="AC94" i="2"/>
  <c r="AC70" i="2"/>
  <c r="AB46" i="2"/>
  <c r="AB38" i="2"/>
  <c r="AB70" i="2"/>
  <c r="AC62" i="2"/>
  <c r="AC38" i="2"/>
  <c r="AB62" i="2"/>
  <c r="AC54" i="2"/>
  <c r="AB30" i="2"/>
  <c r="AB54" i="2"/>
  <c r="AC46" i="2"/>
  <c r="AC30" i="2"/>
  <c r="AD88" i="2"/>
  <c r="AD112" i="2"/>
  <c r="AD80" i="2"/>
  <c r="AD104" i="2"/>
  <c r="AD72" i="2"/>
  <c r="AD96" i="2"/>
  <c r="AD40" i="2"/>
  <c r="AD64" i="2"/>
  <c r="AD32" i="2"/>
  <c r="AD56" i="2"/>
  <c r="AD48" i="2"/>
  <c r="AD24" i="2"/>
  <c r="AD81" i="2"/>
  <c r="AG95" i="2" l="1"/>
  <c r="AG90" i="2"/>
  <c r="AG79" i="2"/>
  <c r="AG87" i="2"/>
  <c r="AG74" i="2"/>
  <c r="AG82" i="2"/>
  <c r="AG75" i="2"/>
  <c r="AG78" i="2"/>
  <c r="AJ37" i="12" s="1"/>
  <c r="N37" i="12" s="1"/>
  <c r="AG86" i="2"/>
  <c r="AG94" i="2"/>
  <c r="AJ39" i="12" s="1"/>
  <c r="N39" i="12" s="1"/>
  <c r="AG83" i="2"/>
  <c r="AG91" i="2"/>
  <c r="AD25" i="2"/>
  <c r="AD65" i="2"/>
  <c r="AD105" i="2"/>
  <c r="AD49" i="2"/>
  <c r="AD89" i="2"/>
  <c r="AE105" i="2"/>
  <c r="AE97" i="2"/>
  <c r="AE89" i="2"/>
  <c r="AE113" i="2"/>
  <c r="AE81" i="2"/>
  <c r="AE73" i="2"/>
  <c r="AE57" i="2"/>
  <c r="AE33" i="2"/>
  <c r="AE49" i="2"/>
  <c r="AE41" i="2"/>
  <c r="AE25" i="2"/>
  <c r="AE65" i="2"/>
  <c r="AE95" i="2"/>
  <c r="AE119" i="2"/>
  <c r="AE87" i="2"/>
  <c r="AE111" i="2"/>
  <c r="AE79" i="2"/>
  <c r="AE103" i="2"/>
  <c r="AE47" i="2"/>
  <c r="AE39" i="2"/>
  <c r="AE71" i="2"/>
  <c r="AE63" i="2"/>
  <c r="AE31" i="2"/>
  <c r="AE55" i="2"/>
  <c r="AD98" i="2"/>
  <c r="AE112" i="2"/>
  <c r="AG112" i="2" s="1"/>
  <c r="AE80" i="2"/>
  <c r="AE104" i="2"/>
  <c r="AG104" i="2" s="1"/>
  <c r="AE96" i="2"/>
  <c r="AG96" i="2" s="1"/>
  <c r="AE88" i="2"/>
  <c r="AE72" i="2"/>
  <c r="AE64" i="2"/>
  <c r="AG64" i="2" s="1"/>
  <c r="AE56" i="2"/>
  <c r="AG56" i="2" s="1"/>
  <c r="AE32" i="2"/>
  <c r="AG32" i="2" s="1"/>
  <c r="AE48" i="2"/>
  <c r="AG48" i="2" s="1"/>
  <c r="AE40" i="2"/>
  <c r="AG40" i="2" s="1"/>
  <c r="AE24" i="2"/>
  <c r="AG24" i="2" s="1"/>
  <c r="AD57" i="2"/>
  <c r="AD97" i="2"/>
  <c r="AD113" i="2"/>
  <c r="AG113" i="2" s="1"/>
  <c r="AD110" i="2"/>
  <c r="AD102" i="2"/>
  <c r="AD30" i="2"/>
  <c r="AD91" i="2"/>
  <c r="AD115" i="2"/>
  <c r="AD99" i="2"/>
  <c r="AD43" i="2"/>
  <c r="AD35" i="2"/>
  <c r="AD51" i="2"/>
  <c r="AD41" i="2"/>
  <c r="AG41" i="2" s="1"/>
  <c r="AD33" i="2"/>
  <c r="AD73" i="2"/>
  <c r="AD103" i="2"/>
  <c r="AD95" i="2"/>
  <c r="AD119" i="2"/>
  <c r="AD87" i="2"/>
  <c r="AD111" i="2"/>
  <c r="AD79" i="2"/>
  <c r="AD55" i="2"/>
  <c r="AD39" i="2"/>
  <c r="AG39" i="2" s="1"/>
  <c r="AD47" i="2"/>
  <c r="AD71" i="2"/>
  <c r="AG71" i="2" s="1"/>
  <c r="AD31" i="2"/>
  <c r="AG31" i="2" s="1"/>
  <c r="AD63" i="2"/>
  <c r="AL37" i="12" l="1"/>
  <c r="W37" i="12" s="1"/>
  <c r="AL39" i="12"/>
  <c r="W39" i="12" s="1"/>
  <c r="AG65" i="2"/>
  <c r="AG47" i="2"/>
  <c r="AG111" i="2"/>
  <c r="AG119" i="2"/>
  <c r="AJ42" i="12" s="1"/>
  <c r="N42" i="12" s="1"/>
  <c r="AG33" i="2"/>
  <c r="AJ44" i="12" s="1"/>
  <c r="N44" i="12" s="1"/>
  <c r="AG25" i="2"/>
  <c r="AJ43" i="12" s="1"/>
  <c r="N43" i="12" s="1"/>
  <c r="AG97" i="2"/>
  <c r="AG49" i="2"/>
  <c r="AJ58" i="12"/>
  <c r="N58" i="12" s="1"/>
  <c r="AG103" i="2"/>
  <c r="AG55" i="2"/>
  <c r="AG57" i="2"/>
  <c r="AG105" i="2"/>
  <c r="AG63" i="2"/>
  <c r="AD38" i="2"/>
  <c r="AD54" i="2"/>
  <c r="AD94" i="2"/>
  <c r="AD114" i="2"/>
  <c r="AD26" i="2"/>
  <c r="AD62" i="2"/>
  <c r="AD42" i="2"/>
  <c r="AD27" i="2"/>
  <c r="AD83" i="2"/>
  <c r="AD70" i="2"/>
  <c r="AD118" i="2"/>
  <c r="AD58" i="2"/>
  <c r="AD82" i="2"/>
  <c r="AD59" i="2"/>
  <c r="AD107" i="2"/>
  <c r="AD34" i="2"/>
  <c r="AD50" i="2"/>
  <c r="AD67" i="2"/>
  <c r="AD75" i="2"/>
  <c r="AD46" i="2"/>
  <c r="AD86" i="2"/>
  <c r="AD78" i="2"/>
  <c r="AD66" i="2"/>
  <c r="AG66" i="2" s="1"/>
  <c r="AD74" i="2"/>
  <c r="AD90" i="2"/>
  <c r="AE115" i="2"/>
  <c r="AG115" i="2" s="1"/>
  <c r="AE83" i="2"/>
  <c r="AE107" i="2"/>
  <c r="AE75" i="2"/>
  <c r="AE99" i="2"/>
  <c r="AG99" i="2" s="1"/>
  <c r="AE91" i="2"/>
  <c r="AE67" i="2"/>
  <c r="AE27" i="2"/>
  <c r="AE59" i="2"/>
  <c r="AE51" i="2"/>
  <c r="AG51" i="2" s="1"/>
  <c r="AE35" i="2"/>
  <c r="AG35" i="2" s="1"/>
  <c r="AE43" i="2"/>
  <c r="AG43" i="2" s="1"/>
  <c r="AD106" i="2"/>
  <c r="AE102" i="2"/>
  <c r="AG102" i="2" s="1"/>
  <c r="AJ56" i="12" s="1"/>
  <c r="N56" i="12" s="1"/>
  <c r="AE94" i="2"/>
  <c r="AE118" i="2"/>
  <c r="AE86" i="2"/>
  <c r="AE110" i="2"/>
  <c r="AG110" i="2" s="1"/>
  <c r="AJ57" i="12" s="1"/>
  <c r="N57" i="12" s="1"/>
  <c r="AE78" i="2"/>
  <c r="AE54" i="2"/>
  <c r="AE46" i="2"/>
  <c r="AE38" i="2"/>
  <c r="AE70" i="2"/>
  <c r="AE62" i="2"/>
  <c r="AE30" i="2"/>
  <c r="AG30" i="2" s="1"/>
  <c r="AE90" i="2"/>
  <c r="AE114" i="2"/>
  <c r="AE82" i="2"/>
  <c r="AE106" i="2"/>
  <c r="AE74" i="2"/>
  <c r="AE98" i="2"/>
  <c r="AG98" i="2" s="1"/>
  <c r="AE42" i="2"/>
  <c r="AE66" i="2"/>
  <c r="AE26" i="2"/>
  <c r="AE58" i="2"/>
  <c r="AE50" i="2"/>
  <c r="AE34" i="2"/>
  <c r="AL42" i="12" l="1"/>
  <c r="W42" i="12" s="1"/>
  <c r="AL43" i="12"/>
  <c r="W43" i="12" s="1"/>
  <c r="AL44" i="12"/>
  <c r="W44" i="12" s="1"/>
  <c r="AG67" i="2"/>
  <c r="AG70" i="2"/>
  <c r="AJ36" i="12" s="1"/>
  <c r="N36" i="12" s="1"/>
  <c r="AL57" i="12"/>
  <c r="W57" i="12" s="1"/>
  <c r="G29" i="13" s="1"/>
  <c r="AL58" i="12"/>
  <c r="W58" i="12" s="1"/>
  <c r="G30" i="13" s="1"/>
  <c r="AL56" i="12"/>
  <c r="W56" i="12" s="1"/>
  <c r="G28" i="13" s="1"/>
  <c r="AJ41" i="12"/>
  <c r="N41" i="12" s="1"/>
  <c r="AJ40" i="12"/>
  <c r="N40" i="12" s="1"/>
  <c r="AG26" i="2"/>
  <c r="AG38" i="2"/>
  <c r="AG46" i="2"/>
  <c r="AJ45" i="12" s="1"/>
  <c r="N45" i="12" s="1"/>
  <c r="AG34" i="2"/>
  <c r="AG27" i="2"/>
  <c r="AG114" i="2"/>
  <c r="AG118" i="2"/>
  <c r="AG42" i="2"/>
  <c r="AG58" i="2"/>
  <c r="AJ38" i="12" s="1"/>
  <c r="N38" i="12" s="1"/>
  <c r="AG107" i="2"/>
  <c r="AG106" i="2"/>
  <c r="AG59" i="2"/>
  <c r="AG62" i="2"/>
  <c r="AJ35" i="12" s="1"/>
  <c r="N35" i="12" s="1"/>
  <c r="AG54" i="2"/>
  <c r="AJ34" i="12" s="1"/>
  <c r="N34" i="12" s="1"/>
  <c r="AG50" i="2"/>
  <c r="AJ59" i="12"/>
  <c r="N59" i="12" s="1"/>
  <c r="AJ61" i="12"/>
  <c r="N61" i="12" s="1"/>
  <c r="AJ60" i="12"/>
  <c r="N60" i="12" s="1"/>
  <c r="AJ53" i="12"/>
  <c r="N53" i="12" s="1"/>
  <c r="AJ52" i="12"/>
  <c r="N52" i="12" s="1"/>
  <c r="AL45" i="12" l="1"/>
  <c r="W45" i="12" s="1"/>
  <c r="AL41" i="12"/>
  <c r="W41" i="12" s="1"/>
  <c r="AL36" i="12"/>
  <c r="W36" i="12" s="1"/>
  <c r="AL34" i="12"/>
  <c r="W34" i="12" s="1"/>
  <c r="AL35" i="12"/>
  <c r="W35" i="12" s="1"/>
  <c r="AL38" i="12"/>
  <c r="W38" i="12" s="1"/>
  <c r="AL40" i="12"/>
  <c r="W40" i="12" s="1"/>
  <c r="AL59" i="12"/>
  <c r="W59" i="12" s="1"/>
  <c r="G31" i="13" s="1"/>
  <c r="AL60" i="12"/>
  <c r="W60" i="12" s="1"/>
  <c r="G32" i="13" s="1"/>
  <c r="AL52" i="12"/>
  <c r="W52" i="12" s="1"/>
  <c r="G24" i="13" s="1"/>
  <c r="AL53" i="12"/>
  <c r="W53" i="12" s="1"/>
  <c r="G25" i="13" s="1"/>
  <c r="AL61" i="12"/>
  <c r="W61" i="12" s="1"/>
  <c r="G33" i="13" s="1"/>
  <c r="AJ50" i="12"/>
  <c r="N50" i="12" s="1"/>
  <c r="AJ51" i="12"/>
  <c r="N51" i="12" s="1"/>
  <c r="AJ55" i="12"/>
  <c r="N55" i="12" s="1"/>
  <c r="AJ54" i="12"/>
  <c r="N54" i="12" s="1"/>
  <c r="W46" i="12" l="1"/>
  <c r="AL54" i="12"/>
  <c r="W54" i="12" s="1"/>
  <c r="G26" i="13" s="1"/>
  <c r="AL55" i="12"/>
  <c r="W55" i="12" s="1"/>
  <c r="G27" i="13" s="1"/>
  <c r="AL51" i="12"/>
  <c r="W51" i="12" s="1"/>
  <c r="G23" i="13" s="1"/>
  <c r="AL50" i="12"/>
  <c r="W50" i="12" s="1"/>
  <c r="G22" i="13" s="1"/>
  <c r="W62" i="12" l="1"/>
  <c r="G34" i="13" s="1"/>
</calcChain>
</file>

<file path=xl/sharedStrings.xml><?xml version="1.0" encoding="utf-8"?>
<sst xmlns="http://schemas.openxmlformats.org/spreadsheetml/2006/main" count="2754" uniqueCount="798">
  <si>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</si>
  <si>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</si>
  <si>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</si>
  <si>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</si>
  <si>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</si>
  <si>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</si>
  <si>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</si>
  <si>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</si>
  <si>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</si>
  <si>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</si>
  <si>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</si>
  <si>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</si>
  <si>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</si>
  <si>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</si>
  <si>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</si>
  <si>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</si>
  <si>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</si>
  <si>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</si>
  <si>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据付年</t>
    <rPh sb="0" eb="2">
      <t>スエツ</t>
    </rPh>
    <rPh sb="2" eb="3">
      <t>ネン</t>
    </rPh>
    <phoneticPr fontId="5"/>
  </si>
  <si>
    <t>モード</t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</si>
  <si>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</si>
  <si>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</si>
  <si>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</si>
  <si>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</si>
  <si>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</si>
  <si>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</si>
  <si>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←1995年以前は</t>
    <rPh sb="5" eb="6">
      <t>ネン</t>
    </rPh>
    <rPh sb="6" eb="8">
      <t>イゼン</t>
    </rPh>
    <phoneticPr fontId="5"/>
  </si>
  <si>
    <t>←1996～2005年は</t>
    <rPh sb="10" eb="11">
      <t>ネン</t>
    </rPh>
    <phoneticPr fontId="5"/>
  </si>
  <si>
    <t>←2006～2015年は</t>
    <rPh sb="10" eb="11">
      <t>ネン</t>
    </rPh>
    <phoneticPr fontId="5"/>
  </si>
  <si>
    <t>　　この値を使用</t>
    <phoneticPr fontId="5"/>
  </si>
  <si>
    <t>　　この値を使用</t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</si>
  <si>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</si>
  <si>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</si>
  <si>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</si>
  <si>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</si>
  <si>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地域</t>
    <rPh sb="0" eb="2">
      <t>チイキ</t>
    </rPh>
    <phoneticPr fontId="5"/>
  </si>
  <si>
    <t>建物用途</t>
    <rPh sb="0" eb="2">
      <t>タテモノ</t>
    </rPh>
    <rPh sb="2" eb="4">
      <t>ヨウト</t>
    </rPh>
    <phoneticPr fontId="5"/>
  </si>
  <si>
    <t>◆地域</t>
    <rPh sb="1" eb="3">
      <t>チイキ</t>
    </rPh>
    <phoneticPr fontId="1"/>
  </si>
  <si>
    <t>◆建物</t>
    <rPh sb="1" eb="3">
      <t>タテモノ</t>
    </rPh>
    <phoneticPr fontId="1"/>
  </si>
  <si>
    <t>GHP計算マスタ</t>
    <rPh sb="3" eb="5">
      <t>ケイサン</t>
    </rPh>
    <phoneticPr fontId="1"/>
  </si>
  <si>
    <r>
      <t>定格
COP比</t>
    </r>
    <r>
      <rPr>
        <sz val="11"/>
        <color theme="1"/>
        <rFont val="ＭＳ Ｐゴシック"/>
        <family val="3"/>
        <charset val="128"/>
        <scheme val="minor"/>
      </rPr>
      <t>※</t>
    </r>
    <rPh sb="0" eb="2">
      <t>テイカク</t>
    </rPh>
    <rPh sb="6" eb="7">
      <t>ヒ</t>
    </rPh>
    <phoneticPr fontId="5"/>
  </si>
  <si>
    <t>据付年
区分</t>
    <rPh sb="0" eb="2">
      <t>スエツ</t>
    </rPh>
    <rPh sb="2" eb="3">
      <t>ネン</t>
    </rPh>
    <rPh sb="4" eb="6">
      <t>クブン</t>
    </rPh>
    <phoneticPr fontId="5"/>
  </si>
  <si>
    <t>年平均
負荷率</t>
    <rPh sb="0" eb="1">
      <t>ネン</t>
    </rPh>
    <rPh sb="1" eb="3">
      <t>ヘイキン</t>
    </rPh>
    <rPh sb="4" eb="6">
      <t>フカ</t>
    </rPh>
    <rPh sb="6" eb="7">
      <t>リツ</t>
    </rPh>
    <phoneticPr fontId="5"/>
  </si>
  <si>
    <t>　※定格ＣＯＰ比各社データより算出</t>
    <rPh sb="15" eb="17">
      <t>サンシュツ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</si>
  <si>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</si>
  <si>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</si>
  <si>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</si>
  <si>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</si>
  <si>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</si>
  <si>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</si>
  <si>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</si>
  <si>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</si>
  <si>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</si>
  <si>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</si>
  <si>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13A（12A含む）</t>
    <rPh sb="7" eb="8">
      <t>フク</t>
    </rPh>
    <phoneticPr fontId="1"/>
  </si>
  <si>
    <t>プロパン（い号）</t>
    <rPh sb="6" eb="7">
      <t>ゴウ</t>
    </rPh>
    <phoneticPr fontId="1"/>
  </si>
  <si>
    <t>低カロリー</t>
    <rPh sb="0" eb="1">
      <t>テイ</t>
    </rPh>
    <phoneticPr fontId="1"/>
  </si>
  <si>
    <t>ガス種別</t>
    <rPh sb="2" eb="4">
      <t>シュベツ</t>
    </rPh>
    <phoneticPr fontId="1"/>
  </si>
  <si>
    <t>◆ガス発熱量</t>
    <rPh sb="3" eb="5">
      <t>ハツネツ</t>
    </rPh>
    <rPh sb="5" eb="6">
      <t>リョウ</t>
    </rPh>
    <phoneticPr fontId="1"/>
  </si>
  <si>
    <t>kW</t>
  </si>
  <si>
    <t>1月</t>
    <rPh sb="1" eb="2">
      <t>ガツ</t>
    </rPh>
    <phoneticPr fontId="1"/>
  </si>
  <si>
    <t>4月</t>
  </si>
  <si>
    <t>◆定格能力単位</t>
    <rPh sb="1" eb="3">
      <t>テイカク</t>
    </rPh>
    <rPh sb="3" eb="5">
      <t>ノウリョク</t>
    </rPh>
    <rPh sb="5" eb="7">
      <t>タンイ</t>
    </rPh>
    <phoneticPr fontId="1"/>
  </si>
  <si>
    <t>kW</t>
    <phoneticPr fontId="1"/>
  </si>
  <si>
    <t>kcal/h</t>
    <phoneticPr fontId="1"/>
  </si>
  <si>
    <t>月</t>
    <rPh sb="0" eb="1">
      <t>ツキ</t>
    </rPh>
    <phoneticPr fontId="1"/>
  </si>
  <si>
    <t>月</t>
    <rPh sb="0" eb="1">
      <t>ツキ</t>
    </rPh>
    <phoneticPr fontId="5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</si>
  <si>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</si>
  <si>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</si>
  <si>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</si>
  <si>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直接入力</t>
    <rPh sb="0" eb="2">
      <t>チョクセツ</t>
    </rPh>
    <rPh sb="2" eb="4">
      <t>ニュウリョク</t>
    </rPh>
    <phoneticPr fontId="1"/>
  </si>
  <si>
    <t>※低カロリーの種類：6A、5C、6B、6C、7C、5A、5B、5AN、4A、4B、4C</t>
    <rPh sb="1" eb="2">
      <t>ヒク</t>
    </rPh>
    <rPh sb="7" eb="9">
      <t>シュルイ</t>
    </rPh>
    <phoneticPr fontId="1"/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</si>
  <si>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</si>
  <si>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</si>
  <si>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</si>
  <si>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</si>
  <si>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</si>
  <si>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</si>
  <si>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</si>
  <si>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</si>
  <si>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</si>
  <si>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</si>
  <si>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</si>
  <si>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</si>
  <si>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</si>
  <si>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</si>
  <si>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</si>
  <si>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</si>
  <si>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</si>
  <si>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</si>
  <si>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</si>
  <si>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</si>
  <si>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</si>
  <si>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</si>
  <si>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</si>
  <si>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</si>
  <si>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</si>
  <si>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</si>
  <si>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</si>
  <si>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</si>
  <si>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</si>
  <si>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</si>
  <si>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</si>
  <si>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</si>
  <si>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</si>
  <si>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</si>
  <si>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</si>
  <si>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</si>
  <si>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</si>
  <si>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</si>
  <si>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</si>
  <si>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</si>
  <si>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</si>
  <si>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</si>
  <si>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</si>
  <si>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</si>
  <si>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</si>
  <si>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</si>
  <si>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</si>
  <si>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</si>
  <si>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</si>
  <si>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</si>
  <si>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</si>
  <si>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</si>
  <si>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</si>
  <si>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</si>
  <si>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</si>
  <si>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</si>
  <si>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</si>
  <si>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</si>
  <si>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</si>
  <si>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</si>
  <si>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</si>
  <si>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</si>
  <si>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</si>
  <si>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</si>
  <si>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</si>
  <si>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</si>
  <si>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</si>
  <si>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</si>
  <si>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</si>
  <si>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</si>
  <si>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</si>
  <si>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</si>
  <si>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</si>
  <si>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</si>
  <si>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</si>
  <si>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</si>
  <si>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</si>
  <si>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</si>
  <si>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</si>
  <si>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</si>
  <si>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</si>
  <si>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</si>
  <si>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</si>
  <si>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</si>
  <si>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</si>
  <si>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</si>
  <si>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</si>
  <si>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</si>
  <si>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</si>
  <si>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</si>
  <si>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</si>
  <si>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</si>
  <si>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</si>
  <si>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</si>
  <si>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</si>
  <si>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</si>
  <si>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</si>
  <si>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</si>
  <si>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</si>
  <si>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</si>
  <si>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</si>
  <si>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</si>
  <si>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</si>
  <si>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</si>
  <si>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</si>
  <si>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</si>
  <si>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</si>
  <si>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</si>
  <si>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</si>
  <si>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</si>
  <si>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</si>
  <si>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</si>
  <si>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</si>
  <si>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</si>
  <si>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</si>
  <si>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</si>
  <si>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</si>
  <si>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</si>
  <si>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</si>
  <si>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</si>
  <si>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</si>
  <si>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</si>
  <si>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</si>
  <si>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</si>
  <si>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</si>
  <si>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</si>
  <si>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</si>
  <si>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</si>
  <si>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</si>
  <si>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</si>
  <si>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</si>
  <si>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</si>
  <si>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</si>
  <si>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</si>
  <si>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</si>
  <si>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</si>
  <si>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</si>
  <si>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</si>
  <si>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</si>
  <si>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</si>
  <si>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</si>
  <si>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</si>
  <si>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</si>
  <si>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</si>
  <si>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</si>
  <si>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</si>
  <si>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</si>
  <si>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</si>
  <si>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</si>
  <si>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</si>
  <si>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</si>
  <si>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</si>
  <si>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</si>
  <si>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</si>
  <si>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</si>
  <si>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</si>
  <si>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</si>
  <si>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</si>
  <si>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</si>
  <si>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</si>
  <si>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</si>
  <si>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</si>
  <si>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</si>
  <si>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</si>
  <si>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</si>
  <si>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</si>
  <si>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</si>
  <si>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</si>
  <si>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</si>
  <si>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</si>
  <si>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</si>
  <si>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</si>
  <si>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</si>
  <si>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</si>
  <si>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</si>
  <si>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</si>
  <si>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</si>
  <si>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</si>
  <si>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</si>
  <si>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</si>
  <si>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</si>
  <si>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</si>
  <si>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</si>
  <si>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</si>
  <si>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</si>
  <si>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</si>
  <si>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</si>
  <si>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</si>
  <si>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</si>
  <si>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</si>
  <si>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</si>
  <si>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</si>
  <si>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</si>
  <si>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</si>
  <si>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</si>
  <si>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</si>
  <si>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</si>
  <si>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</si>
  <si>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</si>
  <si>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</si>
  <si>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</si>
  <si>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</si>
  <si>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</si>
  <si>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</si>
  <si>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</si>
  <si>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</si>
  <si>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</si>
  <si>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</si>
  <si>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</si>
  <si>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</si>
  <si>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</si>
  <si>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</si>
  <si>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</si>
  <si>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</si>
  <si>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</si>
  <si>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</si>
  <si>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</si>
  <si>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</si>
  <si>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</si>
  <si>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</si>
  <si>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</si>
  <si>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</si>
  <si>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</si>
  <si>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</si>
  <si>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</si>
  <si>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</si>
  <si>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</si>
  <si>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</si>
  <si>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</si>
  <si>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</si>
  <si>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</si>
  <si>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</si>
  <si>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</si>
  <si>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</si>
  <si>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</si>
  <si>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</si>
  <si>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</si>
  <si>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</si>
  <si>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</si>
  <si>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</si>
  <si>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</si>
  <si>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</si>
  <si>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</si>
  <si>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</si>
  <si>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</si>
  <si>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</si>
  <si>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</si>
  <si>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</si>
  <si>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</si>
  <si>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</si>
  <si>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</si>
  <si>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</si>
  <si>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</si>
  <si>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</si>
  <si>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</si>
  <si>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</si>
  <si>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</si>
  <si>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</si>
  <si>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</si>
  <si>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</si>
  <si>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</si>
  <si>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</si>
  <si>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</si>
  <si>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</si>
  <si>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</si>
  <si>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</si>
  <si>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</si>
  <si>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</si>
  <si>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</si>
  <si>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</si>
  <si>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</si>
  <si>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</si>
  <si>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</si>
  <si>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</si>
  <si>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</si>
  <si>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</si>
  <si>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</si>
  <si>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</si>
  <si>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</si>
  <si>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</si>
  <si>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</si>
  <si>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</si>
  <si>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</si>
  <si>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</si>
  <si>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</si>
  <si>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</si>
  <si>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</si>
  <si>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</si>
  <si>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</si>
  <si>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</si>
  <si>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</si>
  <si>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</si>
  <si>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</si>
  <si>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</si>
  <si>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</si>
  <si>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</si>
  <si>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</si>
  <si>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</si>
  <si>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</si>
  <si>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</si>
  <si>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</si>
  <si>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</si>
  <si>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</si>
  <si>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</si>
  <si>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</si>
  <si>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</si>
  <si>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</si>
  <si>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</si>
  <si>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</si>
  <si>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</si>
  <si>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</si>
  <si>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</si>
  <si>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</si>
  <si>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</si>
  <si>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</si>
  <si>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</si>
  <si>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</si>
  <si>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</si>
  <si>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</si>
  <si>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</si>
  <si>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</si>
  <si>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</si>
  <si>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</si>
  <si>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</si>
  <si>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</si>
  <si>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</si>
  <si>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</si>
  <si>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</si>
  <si>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</si>
  <si>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</si>
  <si>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</si>
  <si>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</si>
  <si>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</si>
  <si>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</si>
  <si>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</si>
  <si>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</si>
  <si>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</si>
  <si>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</si>
  <si>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</si>
  <si>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</si>
  <si>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</si>
  <si>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</si>
  <si>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</si>
  <si>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</si>
  <si>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</si>
  <si>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</si>
  <si>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</si>
  <si>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</si>
  <si>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</si>
  <si>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</si>
  <si>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</si>
  <si>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</si>
  <si>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</si>
  <si>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</si>
  <si>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</si>
  <si>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</si>
  <si>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</si>
  <si>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</si>
  <si>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</si>
  <si>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</si>
  <si>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</si>
  <si>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</si>
  <si>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</si>
  <si>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</si>
  <si>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</si>
  <si>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</si>
  <si>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</si>
  <si>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</si>
  <si>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</si>
  <si>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</si>
  <si>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</si>
  <si>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</si>
  <si>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</si>
  <si>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</si>
  <si>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</si>
  <si>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</si>
  <si>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</si>
  <si>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</si>
  <si>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</si>
  <si>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</si>
  <si>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</si>
  <si>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</si>
  <si>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</si>
  <si>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</si>
  <si>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</si>
  <si>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</si>
  <si>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</si>
  <si>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</si>
  <si>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</si>
  <si>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</si>
  <si>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</si>
  <si>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</si>
  <si>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</si>
  <si>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</si>
  <si>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</si>
  <si>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</si>
  <si>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</si>
  <si>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</si>
  <si>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</si>
  <si>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</si>
  <si>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</si>
  <si>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</si>
  <si>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</si>
  <si>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</si>
  <si>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</si>
  <si>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</si>
  <si>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</si>
  <si>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</si>
  <si>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</si>
  <si>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</si>
  <si>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</si>
  <si>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</si>
  <si>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</si>
  <si>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</si>
  <si>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</si>
  <si>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</si>
  <si>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</si>
  <si>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</si>
  <si>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</si>
  <si>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</si>
  <si>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</si>
  <si>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</si>
  <si>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</si>
  <si>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</si>
  <si>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</si>
  <si>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</si>
  <si>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</si>
  <si>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</si>
  <si>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</si>
  <si>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</si>
  <si>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</si>
  <si>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</si>
  <si>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</si>
  <si>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</si>
  <si>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</si>
  <si>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</si>
  <si>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</si>
  <si>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</si>
  <si>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</si>
  <si>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</si>
  <si>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</si>
  <si>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</si>
  <si>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</si>
  <si>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</si>
  <si>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</si>
  <si>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</si>
  <si>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</si>
  <si>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</si>
  <si>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</si>
  <si>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</si>
  <si>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</si>
  <si>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</si>
  <si>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</si>
  <si>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</si>
  <si>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</si>
  <si>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</si>
  <si>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</si>
  <si>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</si>
  <si>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</si>
  <si>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</si>
  <si>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</si>
  <si>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</si>
  <si>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</si>
  <si>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</si>
  <si>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</si>
  <si>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</si>
  <si>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</si>
  <si>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</si>
  <si>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</si>
  <si>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</si>
  <si>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</si>
  <si>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</si>
  <si>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</si>
  <si>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</si>
  <si>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</si>
  <si>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</si>
  <si>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</si>
  <si>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</si>
  <si>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</si>
  <si>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</si>
  <si>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</si>
  <si>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</si>
  <si>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</si>
  <si>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</si>
  <si>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</si>
  <si>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</si>
  <si>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</si>
  <si>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</si>
  <si>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</si>
  <si>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</si>
  <si>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</si>
  <si>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</si>
  <si>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</si>
  <si>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</si>
  <si>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</si>
  <si>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</si>
  <si>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</si>
  <si>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</si>
  <si>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</si>
  <si>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</si>
  <si>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</si>
  <si>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</si>
  <si>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</si>
  <si>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</si>
  <si>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</si>
  <si>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</si>
  <si>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</si>
  <si>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</si>
  <si>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</si>
  <si>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</si>
  <si>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</si>
  <si>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</si>
  <si>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</si>
  <si>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</si>
  <si>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</si>
  <si>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</si>
  <si>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</si>
  <si>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</si>
  <si>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</si>
  <si>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</si>
  <si>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</si>
  <si>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</si>
  <si>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</si>
  <si>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</si>
  <si>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</si>
  <si>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</si>
  <si>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</si>
  <si>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</si>
  <si>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</si>
  <si>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</si>
  <si>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</si>
  <si>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</si>
  <si>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</si>
  <si>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</si>
  <si>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</si>
  <si>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</si>
  <si>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</si>
  <si>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</si>
  <si>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</si>
  <si>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</si>
  <si>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</si>
  <si>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</si>
  <si>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</si>
  <si>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</si>
  <si>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</si>
  <si>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</si>
  <si>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</si>
  <si>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</si>
  <si>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</si>
  <si>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</si>
  <si>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</si>
  <si>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</si>
  <si>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</si>
  <si>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</si>
  <si>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</si>
  <si>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</si>
  <si>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</si>
  <si>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</si>
  <si>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</si>
  <si>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</si>
  <si>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</si>
  <si>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</si>
  <si>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</si>
  <si>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</si>
  <si>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</si>
  <si>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</si>
  <si>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</si>
  <si>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</si>
  <si>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</si>
  <si>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</si>
  <si>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</si>
  <si>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</si>
  <si>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</si>
  <si>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</si>
  <si>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</si>
  <si>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</si>
  <si>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</si>
  <si>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</si>
  <si>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</si>
  <si>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合計</t>
    <rPh sb="0" eb="2">
      <t>ゴウケイ</t>
    </rPh>
    <phoneticPr fontId="5"/>
  </si>
  <si>
    <t>kW</t>
    <phoneticPr fontId="1"/>
  </si>
  <si>
    <t>電気</t>
    <rPh sb="0" eb="2">
      <t>デンキ</t>
    </rPh>
    <phoneticPr fontId="5"/>
  </si>
  <si>
    <t>ガス</t>
    <phoneticPr fontId="5"/>
  </si>
  <si>
    <t>その他</t>
    <rPh sb="2" eb="3">
      <t>タ</t>
    </rPh>
    <phoneticPr fontId="1"/>
  </si>
  <si>
    <t>運転条件</t>
    <rPh sb="0" eb="2">
      <t>ウンテン</t>
    </rPh>
    <phoneticPr fontId="5"/>
  </si>
  <si>
    <t>○○株式会社</t>
    <phoneticPr fontId="1"/>
  </si>
  <si>
    <t>-</t>
    <phoneticPr fontId="1"/>
  </si>
  <si>
    <t>-</t>
    <phoneticPr fontId="1"/>
  </si>
  <si>
    <t>◆中間性能（50％）時の定格ＣＯＰp比　各社平均　【GHP（20HP）】</t>
    <rPh sb="3" eb="5">
      <t>セイノウ</t>
    </rPh>
    <rPh sb="10" eb="11">
      <t>ジ</t>
    </rPh>
    <phoneticPr fontId="1"/>
  </si>
  <si>
    <t>◆定格COPp比テーブル</t>
    <rPh sb="1" eb="3">
      <t>テイカク</t>
    </rPh>
    <rPh sb="7" eb="8">
      <t>ヒ</t>
    </rPh>
    <phoneticPr fontId="1"/>
  </si>
  <si>
    <t>定格COPp（ガス）</t>
    <rPh sb="0" eb="2">
      <t>テイカク</t>
    </rPh>
    <phoneticPr fontId="1"/>
  </si>
  <si>
    <t>定格COPp（電気）</t>
    <rPh sb="0" eb="2">
      <t>テイカク</t>
    </rPh>
    <rPh sb="7" eb="9">
      <t>デンキ</t>
    </rPh>
    <phoneticPr fontId="1"/>
  </si>
  <si>
    <t>月間定格COPp比</t>
    <rPh sb="0" eb="2">
      <t>ゲッカン</t>
    </rPh>
    <rPh sb="2" eb="4">
      <t>テイカク</t>
    </rPh>
    <rPh sb="8" eb="9">
      <t>ヒ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</si>
  <si>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</si>
  <si>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</si>
  <si>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GHPエコエアコン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</si>
  <si>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</si>
  <si>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</si>
  <si>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</si>
  <si>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台数</t>
    <rPh sb="0" eb="2">
      <t>ダイスウ</t>
    </rPh>
    <phoneticPr fontId="5"/>
  </si>
  <si>
    <t>平均
負荷率</t>
    <rPh sb="0" eb="2">
      <t>ヘイキン</t>
    </rPh>
    <phoneticPr fontId="1"/>
  </si>
  <si>
    <t>稼働時間</t>
    <rPh sb="0" eb="2">
      <t>カドウ</t>
    </rPh>
    <rPh sb="2" eb="4">
      <t>ジカン</t>
    </rPh>
    <phoneticPr fontId="1"/>
  </si>
  <si>
    <t>エネルギー
使用量</t>
    <rPh sb="6" eb="8">
      <t>シヨウ</t>
    </rPh>
    <rPh sb="8" eb="9">
      <t>リョウ</t>
    </rPh>
    <phoneticPr fontId="5"/>
  </si>
  <si>
    <t>平均
COP</t>
    <phoneticPr fontId="5"/>
  </si>
  <si>
    <t>kW</t>
    <phoneticPr fontId="1"/>
  </si>
  <si>
    <t>%</t>
    <phoneticPr fontId="1"/>
  </si>
  <si>
    <t>h</t>
    <phoneticPr fontId="1"/>
  </si>
  <si>
    <t>kWh</t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</si>
  <si>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</si>
  <si>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</si>
  <si>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</si>
  <si>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</si>
  <si>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</si>
  <si>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</si>
  <si>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</si>
  <si>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</si>
  <si>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</si>
  <si>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</si>
  <si>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</si>
  <si>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</si>
  <si>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</si>
  <si>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</si>
  <si>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</si>
  <si>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</si>
  <si>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</si>
  <si>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</si>
  <si>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</si>
  <si>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</si>
  <si>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</si>
  <si>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</si>
  <si>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</si>
  <si>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</si>
  <si>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</si>
  <si>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</si>
  <si>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</si>
  <si>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</si>
  <si>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</si>
  <si>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</si>
  <si>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</si>
  <si>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</si>
  <si>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</si>
  <si>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岡山県</t>
  </si>
  <si>
    <t>愛媛県</t>
  </si>
  <si>
    <t>佐賀県</t>
  </si>
  <si>
    <t>熊本県</t>
  </si>
  <si>
    <t>大分県</t>
  </si>
  <si>
    <t>香川県</t>
  </si>
  <si>
    <t>静岡県</t>
    <rPh sb="2" eb="3">
      <t>ケン</t>
    </rPh>
    <phoneticPr fontId="1"/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</si>
  <si>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</si>
  <si>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</si>
  <si>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</si>
  <si>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</si>
  <si>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</si>
  <si>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</si>
  <si>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</si>
  <si>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</si>
  <si>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r>
      <t>負荷率25％</t>
    </r>
    <r>
      <rPr>
        <sz val="11"/>
        <rFont val="ＭＳ Ｐゴシック"/>
        <family val="3"/>
        <charset val="128"/>
        <scheme val="minor"/>
      </rPr>
      <t>未満</t>
    </r>
    <rPh sb="0" eb="2">
      <t>フカ</t>
    </rPh>
    <rPh sb="2" eb="3">
      <t>リツ</t>
    </rPh>
    <rPh sb="6" eb="8">
      <t>ミマン</t>
    </rPh>
    <phoneticPr fontId="5"/>
  </si>
  <si>
    <t>※定格COPp比は、負荷率25％以上 or 25％未満の場合で、それぞれの傾き・切片より算出</t>
    <rPh sb="25" eb="27">
      <t>ミマン</t>
    </rPh>
    <phoneticPr fontId="1"/>
  </si>
  <si>
    <t>広島</t>
    <rPh sb="0" eb="2">
      <t>ヒロシマ</t>
    </rPh>
    <phoneticPr fontId="1"/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</si>
  <si>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</si>
  <si>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■熱量換算係数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</si>
  <si>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OLD-GHP335</t>
    <phoneticPr fontId="1"/>
  </si>
  <si>
    <t>■仕様</t>
    <rPh sb="1" eb="3">
      <t>シヨウ</t>
    </rPh>
    <phoneticPr fontId="5"/>
  </si>
  <si>
    <t>能力</t>
    <rPh sb="0" eb="2">
      <t>ノウリョク</t>
    </rPh>
    <phoneticPr fontId="1"/>
  </si>
  <si>
    <t>暖房</t>
    <rPh sb="0" eb="2">
      <t>ダンボウ</t>
    </rPh>
    <phoneticPr fontId="1"/>
  </si>
  <si>
    <t>ガス
消費量</t>
    <rPh sb="3" eb="6">
      <t>ショウヒリョウ</t>
    </rPh>
    <phoneticPr fontId="1"/>
  </si>
  <si>
    <t>消費電力</t>
    <rPh sb="0" eb="2">
      <t>ショウヒ</t>
    </rPh>
    <rPh sb="2" eb="4">
      <t>デンリョク</t>
    </rPh>
    <phoneticPr fontId="1"/>
  </si>
  <si>
    <t>■稼働条件</t>
    <rPh sb="1" eb="3">
      <t>カドウ</t>
    </rPh>
    <rPh sb="3" eb="5">
      <t>ジョウケン</t>
    </rPh>
    <phoneticPr fontId="5"/>
  </si>
  <si>
    <t>事業実施場所都道府県</t>
  </si>
  <si>
    <t>■エネルギー使用量</t>
    <rPh sb="6" eb="8">
      <t>シヨウ</t>
    </rPh>
    <rPh sb="8" eb="9">
      <t>リョウ</t>
    </rPh>
    <phoneticPr fontId="5"/>
  </si>
  <si>
    <t>---------------以降の項目を使って計算します。入力内容に間違いの無いよう、十分注意して入力して下さい。---------------</t>
    <rPh sb="21" eb="22">
      <t>ツカ</t>
    </rPh>
    <rPh sb="24" eb="26">
      <t>ケイサン</t>
    </rPh>
    <rPh sb="32" eb="34">
      <t>ナイヨウ</t>
    </rPh>
    <rPh sb="35" eb="37">
      <t>マチガ</t>
    </rPh>
    <rPh sb="50" eb="52">
      <t>ニュウリョク</t>
    </rPh>
    <rPh sb="54" eb="55">
      <t>クダ</t>
    </rPh>
    <phoneticPr fontId="5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</si>
  <si>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</si>
  <si>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</si>
  <si>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</si>
  <si>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←製品カタログ・仕様書に記載された値を入力</t>
    <phoneticPr fontId="1"/>
  </si>
  <si>
    <t>←設備で使用するガス種別を選択</t>
    <phoneticPr fontId="1"/>
  </si>
  <si>
    <t>←設備の設置場所都道府県名を選択</t>
    <phoneticPr fontId="1"/>
  </si>
  <si>
    <t>←設置年を登録</t>
    <phoneticPr fontId="1"/>
  </si>
  <si>
    <t>　</t>
    <phoneticPr fontId="1"/>
  </si>
  <si>
    <t>←室外機の台数を登録（半角）</t>
    <phoneticPr fontId="1"/>
  </si>
  <si>
    <t>発熱量(高位)</t>
    <rPh sb="0" eb="2">
      <t>ハツネツ</t>
    </rPh>
    <rPh sb="2" eb="3">
      <t>リョウ</t>
    </rPh>
    <rPh sb="4" eb="6">
      <t>コウイ</t>
    </rPh>
    <phoneticPr fontId="1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</si>
  <si>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</si>
  <si>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</si>
  <si>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入力項目</t>
    <rPh sb="0" eb="2">
      <t>ニュウリョク</t>
    </rPh>
    <rPh sb="2" eb="4">
      <t>コウモク</t>
    </rPh>
    <phoneticPr fontId="1"/>
  </si>
  <si>
    <t>←[既存設備][導入予定設備]から選択</t>
    <phoneticPr fontId="1"/>
  </si>
  <si>
    <t>←製品カタログ・仕様書に記載された値を入力</t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</si>
  <si>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</si>
  <si>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東京</t>
    <rPh sb="0" eb="2">
      <t>トウキョウ</t>
    </rPh>
    <phoneticPr fontId="18"/>
  </si>
  <si>
    <t>店舗</t>
    <rPh sb="0" eb="2">
      <t>テンポ</t>
    </rPh>
    <phoneticPr fontId="18"/>
  </si>
  <si>
    <t>事務所</t>
    <rPh sb="0" eb="2">
      <t>ジム</t>
    </rPh>
    <rPh sb="2" eb="3">
      <t>ショ</t>
    </rPh>
    <phoneticPr fontId="18"/>
  </si>
  <si>
    <t>冷房</t>
    <rPh sb="0" eb="2">
      <t>レイボウ</t>
    </rPh>
    <phoneticPr fontId="18"/>
  </si>
  <si>
    <t>暖房</t>
    <rPh sb="0" eb="2">
      <t>ダンボウ</t>
    </rPh>
    <phoneticPr fontId="18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</si>
  <si>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</si>
  <si>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←「店舗」「事務所」「その他」から選択
　 ※「その他」を選択すると任意の負荷率が設定可能</t>
    <rPh sb="26" eb="27">
      <t>タ</t>
    </rPh>
    <rPh sb="29" eb="31">
      <t>センタク</t>
    </rPh>
    <rPh sb="34" eb="36">
      <t>ニンイ</t>
    </rPh>
    <rPh sb="37" eb="39">
      <t>フカ</t>
    </rPh>
    <rPh sb="39" eb="40">
      <t>リツ</t>
    </rPh>
    <rPh sb="41" eb="43">
      <t>セッテイ</t>
    </rPh>
    <rPh sb="43" eb="45">
      <t>カノウ</t>
    </rPh>
    <phoneticPr fontId="1"/>
  </si>
  <si>
    <t>←本計算書の結果を反映して作成した様式の番号を入力</t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</si>
  <si>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</si>
  <si>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</si>
  <si>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燃料種</t>
    <rPh sb="0" eb="2">
      <t>ネンリョウ</t>
    </rPh>
    <rPh sb="2" eb="3">
      <t>シュ</t>
    </rPh>
    <phoneticPr fontId="5"/>
  </si>
  <si>
    <t>定格能力÷平均COP</t>
    <rPh sb="0" eb="2">
      <t>テイカク</t>
    </rPh>
    <rPh sb="2" eb="4">
      <t>ノウリョク</t>
    </rPh>
    <rPh sb="5" eb="7">
      <t>ヘイキン</t>
    </rPh>
    <phoneticPr fontId="1"/>
  </si>
  <si>
    <t>台</t>
    <rPh sb="0" eb="1">
      <t>ダイ</t>
    </rPh>
    <phoneticPr fontId="1"/>
  </si>
  <si>
    <t>既存設備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</si>
  <si>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ガスヒートポンプエアコン　SII省エネ計算フォーマット</t>
    </r>
    <rPh sb="17" eb="18">
      <t>ショウ</t>
    </rPh>
    <rPh sb="20" eb="22">
      <t>ケイサン</t>
    </rPh>
    <phoneticPr fontId="5"/>
  </si>
  <si>
    <t>メーカー</t>
    <phoneticPr fontId="5"/>
  </si>
  <si>
    <t>◆設置年（既存）</t>
    <rPh sb="1" eb="3">
      <t>セッチ</t>
    </rPh>
    <rPh sb="3" eb="4">
      <t>ネン</t>
    </rPh>
    <rPh sb="5" eb="7">
      <t>キゾン</t>
    </rPh>
    <phoneticPr fontId="1"/>
  </si>
  <si>
    <t>1950年以前</t>
  </si>
  <si>
    <t>←2006～2010年は</t>
  </si>
  <si>
    <t>　　この値を使用</t>
  </si>
  <si>
    <t>←計算する設備のメーカー名を入力</t>
    <phoneticPr fontId="1"/>
  </si>
  <si>
    <t>MJ/㎥</t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</si>
  <si>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</si>
  <si>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産機率</t>
    <rPh sb="0" eb="2">
      <t>サンキ</t>
    </rPh>
    <rPh sb="2" eb="3">
      <t>リツ</t>
    </rPh>
    <phoneticPr fontId="1"/>
  </si>
  <si>
    <t>単位</t>
    <rPh sb="0" eb="2">
      <t>タンイ</t>
    </rPh>
    <phoneticPr fontId="1"/>
  </si>
  <si>
    <t>(㎥)</t>
  </si>
  <si>
    <t>(㎥)</t>
    <phoneticPr fontId="1"/>
  </si>
  <si>
    <t>(kg)</t>
    <phoneticPr fontId="1"/>
  </si>
  <si>
    <t>事務所</t>
  </si>
  <si>
    <t>kWh</t>
    <phoneticPr fontId="1"/>
  </si>
  <si>
    <t>ガス</t>
    <phoneticPr fontId="1"/>
  </si>
  <si>
    <t>電気</t>
    <rPh sb="0" eb="2">
      <t>デンキ</t>
    </rPh>
    <phoneticPr fontId="1"/>
  </si>
  <si>
    <t>kg</t>
    <phoneticPr fontId="1"/>
  </si>
  <si>
    <t>運転種別</t>
    <rPh sb="0" eb="2">
      <t>ウンテン</t>
    </rPh>
    <rPh sb="2" eb="4">
      <t>シュベツ</t>
    </rPh>
    <phoneticPr fontId="5"/>
  </si>
  <si>
    <t>平均負荷率</t>
    <rPh sb="0" eb="2">
      <t>ヘイキン</t>
    </rPh>
    <rPh sb="2" eb="4">
      <t>フカ</t>
    </rPh>
    <rPh sb="4" eb="5">
      <t>リツ</t>
    </rPh>
    <phoneticPr fontId="5"/>
  </si>
  <si>
    <t>稼働時間</t>
    <rPh sb="0" eb="2">
      <t>カドウ</t>
    </rPh>
    <rPh sb="2" eb="4">
      <t>ジカン</t>
    </rPh>
    <phoneticPr fontId="5"/>
  </si>
  <si>
    <t>％</t>
    <phoneticPr fontId="1"/>
  </si>
  <si>
    <t>h</t>
    <phoneticPr fontId="1"/>
  </si>
  <si>
    <t>このシートは、エネルギー使用量の計算に関わるデータをコピーする際にご利用いただけるものです。</t>
    <rPh sb="12" eb="15">
      <t>シヨウリョウ</t>
    </rPh>
    <rPh sb="16" eb="18">
      <t>ケイサン</t>
    </rPh>
    <rPh sb="19" eb="20">
      <t>カカ</t>
    </rPh>
    <rPh sb="31" eb="32">
      <t>サイ</t>
    </rPh>
    <rPh sb="34" eb="36">
      <t>リヨウ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</si>
</sst>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#,##0.0_ "/>
    <numFmt numFmtId="183" formatCode="#,##0.0_);[Red]\(#,##0.0\)"/>
    <numFmt numFmtId="184" formatCode="0&quot;年&quot;"/>
    <numFmt numFmtId="185" formatCode="0&quot;台&quot;"/>
    <numFmt numFmtId="186" formatCode="&quot;(&quot;@&quot;)&quot;"/>
    <numFmt numFmtId="187" formatCode="#,##0.000_ "/>
    <numFmt numFmtId="188" formatCode="0.000&quot; kl&quot;"/>
    <numFmt numFmtId="189" formatCode="0.00_);[Red]\(0.00\)"/>
    <numFmt numFmtId="190" formatCode="0_ "/>
    <numFmt numFmtId="191" formatCode="#,##0.00_ "/>
    <numFmt numFmtId="192" formatCode="0_);[Red]\(0\)"/>
    <numFmt numFmtId="193" formatCode="0.00_ "/>
    <numFmt numFmtId="194" formatCode="#,##0.0;[Red]\-#,##0.0"/>
  </numFmts>
  <fonts count="4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2"/>
      <name val="Osaka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</font>
    <font>
      <sz val="7.5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0"/>
    <xf numFmtId="9" fontId="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4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9" fillId="0" borderId="0"/>
    <xf numFmtId="0" fontId="3" fillId="0" borderId="0">
      <alignment vertical="center"/>
    </xf>
    <xf numFmtId="0" fontId="12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0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2" fontId="0" fillId="4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14" xfId="0" applyFont="1" applyFill="1" applyBorder="1">
      <alignment vertical="center"/>
    </xf>
    <xf numFmtId="0" fontId="9" fillId="0" borderId="15" xfId="0" applyFont="1" applyFill="1" applyBorder="1">
      <alignment vertical="center"/>
    </xf>
    <xf numFmtId="0" fontId="0" fillId="0" borderId="13" xfId="0" applyFill="1" applyBorder="1">
      <alignment vertical="center"/>
    </xf>
    <xf numFmtId="14" fontId="11" fillId="0" borderId="0" xfId="0" applyNumberFormat="1" applyFont="1">
      <alignment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readingOrder="1"/>
    </xf>
    <xf numFmtId="0" fontId="0" fillId="0" borderId="0" xfId="0">
      <alignment vertical="center"/>
    </xf>
    <xf numFmtId="0" fontId="3" fillId="0" borderId="0" xfId="3" applyAlignment="1">
      <alignment horizontal="left"/>
    </xf>
    <xf numFmtId="0" fontId="3" fillId="0" borderId="1" xfId="3" applyBorder="1" applyAlignment="1">
      <alignment horizontal="left"/>
    </xf>
    <xf numFmtId="0" fontId="3" fillId="0" borderId="13" xfId="3" applyFont="1" applyFill="1" applyBorder="1" applyAlignment="1">
      <alignment horizontal="left"/>
    </xf>
    <xf numFmtId="0" fontId="8" fillId="0" borderId="15" xfId="0" applyFont="1" applyFill="1" applyBorder="1">
      <alignment vertical="center"/>
    </xf>
    <xf numFmtId="0" fontId="0" fillId="0" borderId="1" xfId="0" applyBorder="1" applyAlignment="1">
      <alignment vertical="center" wrapText="1"/>
    </xf>
    <xf numFmtId="0" fontId="23" fillId="0" borderId="0" xfId="24" applyFont="1" applyFill="1" applyBorder="1">
      <alignment vertical="center"/>
    </xf>
    <xf numFmtId="0" fontId="23" fillId="0" borderId="0" xfId="24" applyFont="1" applyBorder="1">
      <alignment vertical="center"/>
    </xf>
    <xf numFmtId="0" fontId="0" fillId="0" borderId="0" xfId="0">
      <alignment vertical="center"/>
    </xf>
    <xf numFmtId="0" fontId="23" fillId="0" borderId="0" xfId="24" applyFont="1">
      <alignment vertical="center"/>
    </xf>
    <xf numFmtId="0" fontId="23" fillId="0" borderId="1" xfId="24" applyFont="1" applyBorder="1">
      <alignment vertical="center"/>
    </xf>
    <xf numFmtId="0" fontId="0" fillId="0" borderId="1" xfId="0" applyBorder="1">
      <alignment vertical="center"/>
    </xf>
    <xf numFmtId="0" fontId="32" fillId="6" borderId="1" xfId="0" applyFont="1" applyFill="1" applyBorder="1">
      <alignment vertical="center"/>
    </xf>
    <xf numFmtId="0" fontId="33" fillId="0" borderId="1" xfId="0" applyFont="1" applyFill="1" applyBorder="1">
      <alignment vertical="center"/>
    </xf>
    <xf numFmtId="0" fontId="33" fillId="6" borderId="1" xfId="0" applyFont="1" applyFill="1" applyBorder="1" applyAlignment="1">
      <alignment vertical="center" shrinkToFit="1"/>
    </xf>
    <xf numFmtId="0" fontId="33" fillId="3" borderId="1" xfId="0" applyFont="1" applyFill="1" applyBorder="1" applyAlignment="1">
      <alignment horizontal="center" vertical="center"/>
    </xf>
    <xf numFmtId="0" fontId="33" fillId="3" borderId="1" xfId="0" applyFont="1" applyFill="1" applyBorder="1">
      <alignment vertical="center"/>
    </xf>
    <xf numFmtId="178" fontId="34" fillId="0" borderId="1" xfId="0" applyNumberFormat="1" applyFont="1" applyBorder="1" applyAlignment="1">
      <alignment vertical="center"/>
    </xf>
    <xf numFmtId="0" fontId="3" fillId="0" borderId="45" xfId="3" applyBorder="1" applyAlignment="1">
      <alignment horizontal="left"/>
    </xf>
    <xf numFmtId="0" fontId="3" fillId="0" borderId="44" xfId="3" applyBorder="1" applyAlignment="1">
      <alignment horizontal="left"/>
    </xf>
    <xf numFmtId="0" fontId="3" fillId="4" borderId="39" xfId="3" applyFont="1" applyFill="1" applyBorder="1" applyAlignment="1">
      <alignment horizontal="left"/>
    </xf>
    <xf numFmtId="0" fontId="20" fillId="4" borderId="40" xfId="0" applyFont="1" applyFill="1" applyBorder="1">
      <alignment vertical="center"/>
    </xf>
    <xf numFmtId="0" fontId="3" fillId="0" borderId="41" xfId="3" applyBorder="1" applyAlignment="1">
      <alignment horizontal="left"/>
    </xf>
    <xf numFmtId="0" fontId="3" fillId="0" borderId="42" xfId="3" applyBorder="1" applyAlignment="1">
      <alignment horizontal="left"/>
    </xf>
    <xf numFmtId="0" fontId="3" fillId="0" borderId="43" xfId="3" applyBorder="1" applyAlignment="1">
      <alignment horizontal="left"/>
    </xf>
    <xf numFmtId="0" fontId="40" fillId="0" borderId="42" xfId="3" applyFont="1" applyBorder="1" applyAlignment="1">
      <alignment horizontal="left"/>
    </xf>
    <xf numFmtId="0" fontId="40" fillId="4" borderId="46" xfId="0" applyFont="1" applyFill="1" applyBorder="1" applyAlignment="1">
      <alignment horizontal="center" vertical="center"/>
    </xf>
    <xf numFmtId="0" fontId="42" fillId="4" borderId="1" xfId="0" applyFont="1" applyFill="1" applyBorder="1" applyAlignment="1">
      <alignment horizontal="center" vertical="center"/>
    </xf>
    <xf numFmtId="176" fontId="42" fillId="0" borderId="1" xfId="0" applyNumberFormat="1" applyFont="1" applyBorder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/>
    </xf>
    <xf numFmtId="176" fontId="42" fillId="5" borderId="1" xfId="0" applyNumberFormat="1" applyFont="1" applyFill="1" applyBorder="1" applyAlignment="1">
      <alignment horizontal="center" vertical="center"/>
    </xf>
    <xf numFmtId="0" fontId="42" fillId="0" borderId="0" xfId="0" applyFont="1">
      <alignment vertical="center"/>
    </xf>
    <xf numFmtId="0" fontId="41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/>
    </xf>
    <xf numFmtId="176" fontId="42" fillId="3" borderId="1" xfId="0" applyNumberFormat="1" applyFont="1" applyFill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left" vertical="center"/>
    </xf>
    <xf numFmtId="176" fontId="41" fillId="3" borderId="1" xfId="0" applyNumberFormat="1" applyFont="1" applyFill="1" applyBorder="1" applyAlignment="1">
      <alignment horizontal="center" vertical="center"/>
    </xf>
    <xf numFmtId="176" fontId="43" fillId="0" borderId="1" xfId="0" applyNumberFormat="1" applyFont="1" applyBorder="1" applyAlignment="1">
      <alignment horizontal="center" vertical="center"/>
    </xf>
    <xf numFmtId="176" fontId="43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/>
    </xf>
    <xf numFmtId="0" fontId="42" fillId="3" borderId="1" xfId="0" applyFont="1" applyFill="1" applyBorder="1" applyAlignment="1">
      <alignment horizontal="center" vertical="center"/>
    </xf>
    <xf numFmtId="176" fontId="42" fillId="3" borderId="1" xfId="0" applyNumberFormat="1" applyFont="1" applyFill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left" vertical="center"/>
    </xf>
    <xf numFmtId="0" fontId="3" fillId="0" borderId="47" xfId="3" applyBorder="1" applyAlignment="1">
      <alignment horizontal="left"/>
    </xf>
    <xf numFmtId="0" fontId="29" fillId="0" borderId="0" xfId="7" applyFont="1" applyAlignme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20" fillId="0" borderId="0" xfId="0" applyFont="1" applyProtection="1">
      <alignment vertical="center"/>
      <protection hidden="1"/>
    </xf>
    <xf numFmtId="0" fontId="13" fillId="0" borderId="0" xfId="7" applyFont="1" applyAlignment="1" applyProtection="1">
      <alignment vertical="center"/>
      <protection hidden="1"/>
    </xf>
    <xf numFmtId="0" fontId="13" fillId="4" borderId="0" xfId="7" applyFont="1" applyFill="1" applyBorder="1" applyAlignment="1" applyProtection="1">
      <alignment vertical="center" shrinkToFit="1"/>
      <protection hidden="1"/>
    </xf>
    <xf numFmtId="0" fontId="13" fillId="0" borderId="30" xfId="7" applyFont="1" applyFill="1" applyBorder="1" applyAlignment="1" applyProtection="1">
      <alignment vertical="center" shrinkToFit="1"/>
      <protection hidden="1"/>
    </xf>
    <xf numFmtId="0" fontId="13" fillId="0" borderId="0" xfId="7" applyFont="1" applyFill="1" applyBorder="1" applyAlignment="1" applyProtection="1">
      <alignment vertical="center" shrinkToFit="1"/>
      <protection hidden="1"/>
    </xf>
    <xf numFmtId="0" fontId="20" fillId="0" borderId="0" xfId="0" applyFont="1" applyBorder="1" applyProtection="1">
      <alignment vertical="center"/>
      <protection hidden="1"/>
    </xf>
    <xf numFmtId="0" fontId="18" fillId="0" borderId="0" xfId="0" applyFont="1" applyBorder="1" applyProtection="1">
      <alignment vertical="center"/>
      <protection hidden="1"/>
    </xf>
    <xf numFmtId="0" fontId="30" fillId="0" borderId="9" xfId="7" applyFont="1" applyFill="1" applyBorder="1" applyAlignment="1" applyProtection="1">
      <alignment vertical="center" shrinkToFit="1"/>
      <protection hidden="1"/>
    </xf>
    <xf numFmtId="0" fontId="13" fillId="0" borderId="0" xfId="7" applyFont="1" applyFill="1" applyBorder="1" applyAlignment="1" applyProtection="1">
      <alignment horizontal="left" vertical="center" shrinkToFit="1"/>
      <protection hidden="1"/>
    </xf>
    <xf numFmtId="0" fontId="30" fillId="0" borderId="0" xfId="7" applyFont="1" applyAlignment="1" applyProtection="1">
      <alignment vertical="center" shrinkToFit="1"/>
      <protection hidden="1"/>
    </xf>
    <xf numFmtId="0" fontId="35" fillId="0" borderId="0" xfId="7" applyFont="1" applyAlignment="1" applyProtection="1">
      <alignment vertical="center" shrinkToFit="1"/>
      <protection hidden="1"/>
    </xf>
    <xf numFmtId="0" fontId="36" fillId="0" borderId="0" xfId="7" applyFont="1" applyAlignment="1" applyProtection="1">
      <alignment vertical="center"/>
      <protection hidden="1"/>
    </xf>
    <xf numFmtId="0" fontId="13" fillId="0" borderId="0" xfId="7" applyFont="1" applyAlignment="1" applyProtection="1">
      <alignment vertical="center" shrinkToFit="1"/>
      <protection hidden="1"/>
    </xf>
    <xf numFmtId="49" fontId="17" fillId="0" borderId="0" xfId="0" applyNumberFormat="1" applyFont="1" applyBorder="1" applyProtection="1">
      <alignment vertical="center"/>
      <protection hidden="1"/>
    </xf>
    <xf numFmtId="49" fontId="18" fillId="0" borderId="0" xfId="0" applyNumberFormat="1" applyFont="1" applyBorder="1" applyProtection="1">
      <alignment vertical="center"/>
      <protection hidden="1"/>
    </xf>
    <xf numFmtId="0" fontId="13" fillId="0" borderId="0" xfId="7" applyFont="1" applyBorder="1" applyAlignment="1" applyProtection="1">
      <alignment vertical="center" shrinkToFit="1"/>
      <protection hidden="1"/>
    </xf>
    <xf numFmtId="0" fontId="25" fillId="0" borderId="0" xfId="7" applyFont="1" applyAlignment="1" applyProtection="1">
      <alignment vertical="center"/>
      <protection hidden="1"/>
    </xf>
    <xf numFmtId="0" fontId="25" fillId="0" borderId="0" xfId="7" quotePrefix="1" applyFont="1" applyFill="1" applyBorder="1" applyAlignment="1" applyProtection="1">
      <alignment horizontal="left" vertical="center" shrinkToFit="1"/>
      <protection hidden="1"/>
    </xf>
    <xf numFmtId="0" fontId="25" fillId="0" borderId="0" xfId="7" applyFont="1" applyFill="1" applyBorder="1" applyAlignment="1" applyProtection="1">
      <alignment horizontal="left" vertical="center" shrinkToFit="1"/>
      <protection hidden="1"/>
    </xf>
    <xf numFmtId="0" fontId="20" fillId="0" borderId="21" xfId="0" applyFont="1" applyBorder="1" applyProtection="1">
      <alignment vertical="center"/>
      <protection hidden="1"/>
    </xf>
    <xf numFmtId="179" fontId="17" fillId="3" borderId="21" xfId="0" applyNumberFormat="1" applyFont="1" applyFill="1" applyBorder="1" applyProtection="1">
      <alignment vertical="center"/>
      <protection hidden="1"/>
    </xf>
    <xf numFmtId="40" fontId="17" fillId="3" borderId="21" xfId="4" applyNumberFormat="1" applyFont="1" applyFill="1" applyBorder="1" applyProtection="1">
      <alignment vertical="center"/>
      <protection hidden="1"/>
    </xf>
    <xf numFmtId="0" fontId="13" fillId="4" borderId="3" xfId="7" applyFont="1" applyFill="1" applyBorder="1" applyAlignment="1" applyProtection="1">
      <alignment horizontal="center" vertical="center" shrinkToFit="1"/>
      <protection hidden="1"/>
    </xf>
    <xf numFmtId="0" fontId="13" fillId="0" borderId="0" xfId="7" applyFont="1" applyFill="1" applyBorder="1" applyAlignment="1" applyProtection="1">
      <alignment horizontal="center" vertical="center" shrinkToFit="1"/>
      <protection hidden="1"/>
    </xf>
    <xf numFmtId="0" fontId="36" fillId="0" borderId="0" xfId="7" applyFont="1" applyFill="1" applyBorder="1" applyAlignment="1" applyProtection="1">
      <alignment horizontal="center" vertical="center" shrinkToFit="1"/>
      <protection hidden="1"/>
    </xf>
    <xf numFmtId="0" fontId="36" fillId="0" borderId="0" xfId="7" applyFont="1" applyFill="1" applyBorder="1" applyAlignment="1" applyProtection="1">
      <alignment vertical="center" shrinkToFit="1"/>
      <protection hidden="1"/>
    </xf>
    <xf numFmtId="0" fontId="36" fillId="0" borderId="0" xfId="7" applyFont="1" applyAlignment="1" applyProtection="1">
      <alignment vertical="center" shrinkToFit="1"/>
      <protection hidden="1"/>
    </xf>
    <xf numFmtId="0" fontId="17" fillId="3" borderId="21" xfId="0" applyFont="1" applyFill="1" applyBorder="1" applyProtection="1">
      <alignment vertical="center"/>
      <protection hidden="1"/>
    </xf>
    <xf numFmtId="185" fontId="13" fillId="0" borderId="0" xfId="7" applyNumberFormat="1" applyFont="1" applyFill="1" applyBorder="1" applyAlignment="1" applyProtection="1">
      <alignment horizontal="left" vertical="center" shrinkToFit="1"/>
      <protection hidden="1"/>
    </xf>
    <xf numFmtId="0" fontId="30" fillId="0" borderId="0" xfId="7" applyFont="1" applyFill="1" applyBorder="1" applyAlignment="1" applyProtection="1">
      <alignment vertical="center" shrinkToFit="1"/>
      <protection hidden="1"/>
    </xf>
    <xf numFmtId="0" fontId="30" fillId="0" borderId="0" xfId="7" applyFont="1" applyFill="1" applyBorder="1" applyAlignment="1" applyProtection="1">
      <alignment horizontal="left" vertical="center" shrinkToFit="1"/>
      <protection hidden="1"/>
    </xf>
    <xf numFmtId="179" fontId="17" fillId="3" borderId="0" xfId="0" applyNumberFormat="1" applyFont="1" applyFill="1" applyBorder="1" applyProtection="1">
      <alignment vertical="center"/>
      <protection hidden="1"/>
    </xf>
    <xf numFmtId="0" fontId="17" fillId="0" borderId="0" xfId="0" applyFont="1" applyBorder="1" applyProtection="1">
      <alignment vertical="center"/>
      <protection hidden="1"/>
    </xf>
    <xf numFmtId="0" fontId="17" fillId="0" borderId="0" xfId="0" applyFont="1" applyBorder="1" applyAlignment="1" applyProtection="1">
      <alignment vertical="center" shrinkToFit="1"/>
      <protection hidden="1"/>
    </xf>
    <xf numFmtId="176" fontId="17" fillId="0" borderId="0" xfId="0" applyNumberFormat="1" applyFont="1" applyFill="1" applyBorder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right" vertical="center"/>
      <protection hidden="1"/>
    </xf>
    <xf numFmtId="0" fontId="17" fillId="0" borderId="0" xfId="0" applyFont="1" applyBorder="1" applyAlignment="1" applyProtection="1">
      <alignment horizontal="right" vertical="center"/>
      <protection hidden="1"/>
    </xf>
    <xf numFmtId="176" fontId="17" fillId="3" borderId="21" xfId="0" applyNumberFormat="1" applyFont="1" applyFill="1" applyBorder="1" applyProtection="1">
      <alignment vertical="center"/>
      <protection hidden="1"/>
    </xf>
    <xf numFmtId="193" fontId="18" fillId="0" borderId="21" xfId="0" applyNumberFormat="1" applyFont="1" applyFill="1" applyBorder="1" applyAlignment="1" applyProtection="1">
      <alignment horizontal="right" vertical="center"/>
      <protection hidden="1"/>
    </xf>
    <xf numFmtId="0" fontId="18" fillId="0" borderId="0" xfId="0" applyNumberFormat="1" applyFont="1" applyBorder="1" applyProtection="1">
      <alignment vertical="center"/>
      <protection hidden="1"/>
    </xf>
    <xf numFmtId="0" fontId="18" fillId="0" borderId="0" xfId="0" applyFont="1" applyFill="1" applyBorder="1" applyProtection="1">
      <alignment vertical="center"/>
      <protection hidden="1"/>
    </xf>
    <xf numFmtId="0" fontId="37" fillId="0" borderId="0" xfId="0" applyFont="1" applyProtection="1">
      <alignment vertical="center"/>
      <protection hidden="1"/>
    </xf>
    <xf numFmtId="187" fontId="35" fillId="0" borderId="31" xfId="7" applyNumberFormat="1" applyFont="1" applyFill="1" applyBorder="1" applyAlignment="1" applyProtection="1">
      <alignment vertical="center" wrapText="1" shrinkToFit="1"/>
      <protection hidden="1"/>
    </xf>
    <xf numFmtId="187" fontId="35" fillId="0" borderId="0" xfId="7" applyNumberFormat="1" applyFont="1" applyFill="1" applyBorder="1" applyAlignment="1" applyProtection="1">
      <alignment vertical="center" wrapText="1" shrinkToFit="1"/>
      <protection hidden="1"/>
    </xf>
    <xf numFmtId="0" fontId="13" fillId="0" borderId="7" xfId="7" applyFont="1" applyBorder="1" applyAlignment="1" applyProtection="1">
      <alignment vertical="center" shrinkToFit="1"/>
      <protection hidden="1"/>
    </xf>
    <xf numFmtId="0" fontId="18" fillId="0" borderId="0" xfId="0" applyFont="1" applyBorder="1" applyAlignment="1" applyProtection="1">
      <alignment horizontal="right" vertical="center"/>
      <protection hidden="1"/>
    </xf>
    <xf numFmtId="0" fontId="18" fillId="0" borderId="0" xfId="0" applyFont="1" applyFill="1" applyBorder="1" applyAlignment="1" applyProtection="1">
      <alignment vertical="center" shrinkToFit="1"/>
      <protection hidden="1"/>
    </xf>
    <xf numFmtId="176" fontId="18" fillId="0" borderId="0" xfId="0" applyNumberFormat="1" applyFont="1" applyFill="1" applyBorder="1" applyProtection="1">
      <alignment vertical="center"/>
      <protection hidden="1"/>
    </xf>
    <xf numFmtId="0" fontId="13" fillId="0" borderId="0" xfId="7" applyFont="1" applyBorder="1" applyAlignment="1" applyProtection="1">
      <alignment vertical="center"/>
      <protection hidden="1"/>
    </xf>
    <xf numFmtId="0" fontId="13" fillId="0" borderId="0" xfId="7" applyFont="1" applyFill="1" applyAlignment="1" applyProtection="1">
      <alignment vertical="center"/>
      <protection hidden="1"/>
    </xf>
    <xf numFmtId="0" fontId="13" fillId="0" borderId="0" xfId="7" applyFont="1" applyFill="1" applyBorder="1" applyAlignment="1" applyProtection="1">
      <alignment vertical="center"/>
      <protection hidden="1"/>
    </xf>
    <xf numFmtId="188" fontId="19" fillId="0" borderId="0" xfId="7" applyNumberFormat="1" applyFont="1" applyFill="1" applyBorder="1" applyAlignment="1" applyProtection="1">
      <alignment vertical="center"/>
      <protection hidden="1"/>
    </xf>
    <xf numFmtId="49" fontId="13" fillId="0" borderId="0" xfId="7" applyNumberFormat="1" applyFont="1" applyAlignment="1" applyProtection="1">
      <alignment vertical="center"/>
      <protection hidden="1"/>
    </xf>
    <xf numFmtId="0" fontId="13" fillId="0" borderId="0" xfId="7" applyFont="1" applyAlignment="1" applyProtection="1">
      <alignment horizontal="center" vertical="center"/>
      <protection hidden="1"/>
    </xf>
    <xf numFmtId="0" fontId="45" fillId="0" borderId="0" xfId="7" applyFont="1" applyAlignment="1" applyProtection="1">
      <alignment vertical="center"/>
      <protection hidden="1"/>
    </xf>
    <xf numFmtId="0" fontId="46" fillId="4" borderId="2" xfId="0" applyFont="1" applyFill="1" applyBorder="1" applyAlignment="1">
      <alignment horizontal="center" vertical="center"/>
    </xf>
    <xf numFmtId="186" fontId="46" fillId="4" borderId="3" xfId="0" applyNumberFormat="1" applyFont="1" applyFill="1" applyBorder="1" applyAlignment="1">
      <alignment horizontal="center" vertical="center"/>
    </xf>
    <xf numFmtId="181" fontId="46" fillId="4" borderId="1" xfId="0" applyNumberFormat="1" applyFont="1" applyFill="1" applyBorder="1" applyAlignment="1">
      <alignment horizontal="center" vertical="center"/>
    </xf>
    <xf numFmtId="181" fontId="46" fillId="4" borderId="48" xfId="0" applyNumberFormat="1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horizontal="center" vertical="center"/>
    </xf>
    <xf numFmtId="194" fontId="46" fillId="0" borderId="1" xfId="4" applyNumberFormat="1" applyFont="1" applyBorder="1">
      <alignment vertical="center"/>
    </xf>
    <xf numFmtId="194" fontId="46" fillId="0" borderId="48" xfId="4" applyNumberFormat="1" applyFont="1" applyBorder="1">
      <alignment vertical="center"/>
    </xf>
    <xf numFmtId="194" fontId="46" fillId="0" borderId="3" xfId="4" applyNumberFormat="1" applyFont="1" applyBorder="1">
      <alignment vertical="center"/>
    </xf>
    <xf numFmtId="0" fontId="46" fillId="4" borderId="2" xfId="0" applyFont="1" applyFill="1" applyBorder="1" applyAlignment="1">
      <alignment horizontal="center" vertical="center"/>
    </xf>
    <xf numFmtId="185" fontId="13" fillId="0" borderId="38" xfId="7" applyNumberFormat="1" applyFont="1" applyFill="1" applyBorder="1" applyAlignment="1" applyProtection="1">
      <alignment horizontal="center" vertical="center" shrinkToFit="1"/>
      <protection hidden="1"/>
    </xf>
    <xf numFmtId="185" fontId="13" fillId="0" borderId="7" xfId="7" applyNumberFormat="1" applyFont="1" applyFill="1" applyBorder="1" applyAlignment="1" applyProtection="1">
      <alignment horizontal="center" vertical="center" shrinkToFit="1"/>
      <protection hidden="1"/>
    </xf>
    <xf numFmtId="185" fontId="13" fillId="0" borderId="8" xfId="7" applyNumberFormat="1" applyFont="1" applyFill="1" applyBorder="1" applyAlignment="1" applyProtection="1">
      <alignment horizontal="center" vertical="center" shrinkToFit="1"/>
      <protection hidden="1"/>
    </xf>
    <xf numFmtId="190" fontId="13" fillId="2" borderId="6" xfId="7" applyNumberFormat="1" applyFont="1" applyFill="1" applyBorder="1" applyAlignment="1" applyProtection="1">
      <alignment horizontal="center" vertical="center" shrinkToFit="1"/>
      <protection locked="0" hidden="1"/>
    </xf>
    <xf numFmtId="190" fontId="13" fillId="2" borderId="7" xfId="7" applyNumberFormat="1" applyFont="1" applyFill="1" applyBorder="1" applyAlignment="1" applyProtection="1">
      <alignment horizontal="center" vertical="center" shrinkToFit="1"/>
      <protection locked="0" hidden="1"/>
    </xf>
    <xf numFmtId="0" fontId="27" fillId="0" borderId="0" xfId="7" applyFont="1" applyAlignment="1" applyProtection="1">
      <alignment horizontal="left" vertical="center"/>
      <protection hidden="1"/>
    </xf>
    <xf numFmtId="187" fontId="35" fillId="0" borderId="0" xfId="7" applyNumberFormat="1" applyFont="1" applyFill="1" applyBorder="1" applyAlignment="1" applyProtection="1">
      <alignment horizontal="left" vertical="center" wrapText="1" shrinkToFit="1"/>
      <protection hidden="1"/>
    </xf>
    <xf numFmtId="187" fontId="35" fillId="0" borderId="31" xfId="7" applyNumberFormat="1" applyFont="1" applyFill="1" applyBorder="1" applyAlignment="1" applyProtection="1">
      <alignment horizontal="left" vertical="center" wrapText="1" shrinkToFit="1"/>
      <protection hidden="1"/>
    </xf>
    <xf numFmtId="0" fontId="35" fillId="0" borderId="0" xfId="7" applyFont="1" applyFill="1" applyBorder="1" applyAlignment="1" applyProtection="1">
      <alignment horizontal="left" vertical="center" shrinkToFit="1"/>
      <protection hidden="1"/>
    </xf>
    <xf numFmtId="0" fontId="13" fillId="0" borderId="9" xfId="7" applyFont="1" applyBorder="1" applyAlignment="1" applyProtection="1">
      <alignment horizontal="left" vertical="center"/>
      <protection hidden="1"/>
    </xf>
    <xf numFmtId="0" fontId="13" fillId="0" borderId="0" xfId="7" applyFont="1" applyAlignment="1" applyProtection="1">
      <alignment horizontal="left" vertical="center"/>
      <protection hidden="1"/>
    </xf>
    <xf numFmtId="0" fontId="13" fillId="2" borderId="6" xfId="7" applyFont="1" applyFill="1" applyBorder="1" applyAlignment="1" applyProtection="1">
      <alignment horizontal="center" vertical="center"/>
      <protection hidden="1"/>
    </xf>
    <xf numFmtId="0" fontId="13" fillId="2" borderId="7" xfId="7" applyFont="1" applyFill="1" applyBorder="1" applyAlignment="1" applyProtection="1">
      <alignment horizontal="center" vertical="center"/>
      <protection hidden="1"/>
    </xf>
    <xf numFmtId="0" fontId="13" fillId="2" borderId="8" xfId="7" applyFont="1" applyFill="1" applyBorder="1" applyAlignment="1" applyProtection="1">
      <alignment horizontal="center" vertical="center"/>
      <protection hidden="1"/>
    </xf>
    <xf numFmtId="0" fontId="13" fillId="4" borderId="1" xfId="7" applyFont="1" applyFill="1" applyBorder="1" applyAlignment="1" applyProtection="1">
      <alignment horizontal="center" vertical="center" shrinkToFit="1"/>
      <protection hidden="1"/>
    </xf>
    <xf numFmtId="0" fontId="13" fillId="4" borderId="6" xfId="7" applyFont="1" applyFill="1" applyBorder="1" applyAlignment="1" applyProtection="1">
      <alignment horizontal="center" vertical="center" shrinkToFit="1"/>
      <protection hidden="1"/>
    </xf>
    <xf numFmtId="0" fontId="13" fillId="4" borderId="7" xfId="7" applyFont="1" applyFill="1" applyBorder="1" applyAlignment="1" applyProtection="1">
      <alignment horizontal="center" vertical="center" shrinkToFit="1"/>
      <protection hidden="1"/>
    </xf>
    <xf numFmtId="0" fontId="13" fillId="4" borderId="8" xfId="7" applyFont="1" applyFill="1" applyBorder="1" applyAlignment="1" applyProtection="1">
      <alignment horizontal="center" vertical="center" shrinkToFit="1"/>
      <protection hidden="1"/>
    </xf>
    <xf numFmtId="0" fontId="25" fillId="4" borderId="1" xfId="7" applyFont="1" applyFill="1" applyBorder="1" applyAlignment="1" applyProtection="1">
      <alignment horizontal="center" vertical="center" wrapText="1" shrinkToFit="1"/>
      <protection hidden="1"/>
    </xf>
    <xf numFmtId="177" fontId="25" fillId="2" borderId="1" xfId="7" applyNumberFormat="1" applyFont="1" applyFill="1" applyBorder="1" applyAlignment="1" applyProtection="1">
      <alignment horizontal="left" vertical="center" shrinkToFit="1"/>
      <protection locked="0" hidden="1"/>
    </xf>
    <xf numFmtId="0" fontId="13" fillId="4" borderId="4" xfId="7" applyFont="1" applyFill="1" applyBorder="1" applyAlignment="1" applyProtection="1">
      <alignment horizontal="center" vertical="center" shrinkToFit="1"/>
      <protection hidden="1"/>
    </xf>
    <xf numFmtId="0" fontId="13" fillId="4" borderId="16" xfId="7" applyFont="1" applyFill="1" applyBorder="1" applyAlignment="1" applyProtection="1">
      <alignment horizontal="center" vertical="center" shrinkToFit="1"/>
      <protection hidden="1"/>
    </xf>
    <xf numFmtId="0" fontId="13" fillId="4" borderId="5" xfId="7" applyFont="1" applyFill="1" applyBorder="1" applyAlignment="1" applyProtection="1">
      <alignment horizontal="center" vertical="center" shrinkToFit="1"/>
      <protection hidden="1"/>
    </xf>
    <xf numFmtId="0" fontId="13" fillId="4" borderId="11" xfId="7" applyFont="1" applyFill="1" applyBorder="1" applyAlignment="1" applyProtection="1">
      <alignment horizontal="center" vertical="center" shrinkToFit="1"/>
      <protection hidden="1"/>
    </xf>
    <xf numFmtId="0" fontId="13" fillId="4" borderId="13" xfId="7" applyFont="1" applyFill="1" applyBorder="1" applyAlignment="1" applyProtection="1">
      <alignment horizontal="center" vertical="center" shrinkToFit="1"/>
      <protection hidden="1"/>
    </xf>
    <xf numFmtId="0" fontId="13" fillId="4" borderId="12" xfId="7" applyFont="1" applyFill="1" applyBorder="1" applyAlignment="1" applyProtection="1">
      <alignment horizontal="center" vertical="center" shrinkToFit="1"/>
      <protection hidden="1"/>
    </xf>
    <xf numFmtId="0" fontId="13" fillId="4" borderId="4" xfId="7" applyFont="1" applyFill="1" applyBorder="1" applyAlignment="1" applyProtection="1">
      <alignment horizontal="center" vertical="center" wrapText="1" shrinkToFit="1"/>
      <protection hidden="1"/>
    </xf>
    <xf numFmtId="0" fontId="13" fillId="4" borderId="16" xfId="7" applyFont="1" applyFill="1" applyBorder="1" applyAlignment="1" applyProtection="1">
      <alignment horizontal="center" vertical="center" wrapText="1" shrinkToFit="1"/>
      <protection hidden="1"/>
    </xf>
    <xf numFmtId="0" fontId="13" fillId="4" borderId="5" xfId="7" applyFont="1" applyFill="1" applyBorder="1" applyAlignment="1" applyProtection="1">
      <alignment horizontal="center" vertical="center" wrapText="1" shrinkToFit="1"/>
      <protection hidden="1"/>
    </xf>
    <xf numFmtId="0" fontId="13" fillId="4" borderId="9" xfId="7" applyFont="1" applyFill="1" applyBorder="1" applyAlignment="1" applyProtection="1">
      <alignment horizontal="center" vertical="center" wrapText="1" shrinkToFit="1"/>
      <protection hidden="1"/>
    </xf>
    <xf numFmtId="0" fontId="13" fillId="4" borderId="0" xfId="7" applyFont="1" applyFill="1" applyBorder="1" applyAlignment="1" applyProtection="1">
      <alignment horizontal="center" vertical="center" wrapText="1" shrinkToFit="1"/>
      <protection hidden="1"/>
    </xf>
    <xf numFmtId="0" fontId="13" fillId="4" borderId="10" xfId="7" applyFont="1" applyFill="1" applyBorder="1" applyAlignment="1" applyProtection="1">
      <alignment horizontal="center" vertical="center" wrapText="1" shrinkToFit="1"/>
      <protection hidden="1"/>
    </xf>
    <xf numFmtId="0" fontId="13" fillId="4" borderId="11" xfId="7" applyFont="1" applyFill="1" applyBorder="1" applyAlignment="1" applyProtection="1">
      <alignment horizontal="center" vertical="center" wrapText="1" shrinkToFit="1"/>
      <protection hidden="1"/>
    </xf>
    <xf numFmtId="0" fontId="13" fillId="4" borderId="13" xfId="7" applyFont="1" applyFill="1" applyBorder="1" applyAlignment="1" applyProtection="1">
      <alignment horizontal="center" vertical="center" wrapText="1" shrinkToFit="1"/>
      <protection hidden="1"/>
    </xf>
    <xf numFmtId="0" fontId="13" fillId="4" borderId="12" xfId="7" applyFont="1" applyFill="1" applyBorder="1" applyAlignment="1" applyProtection="1">
      <alignment horizontal="center" vertical="center" wrapText="1" shrinkToFit="1"/>
      <protection hidden="1"/>
    </xf>
    <xf numFmtId="0" fontId="13" fillId="0" borderId="38" xfId="7" applyFont="1" applyFill="1" applyBorder="1" applyAlignment="1" applyProtection="1">
      <alignment horizontal="left" vertical="center" shrinkToFit="1"/>
      <protection hidden="1"/>
    </xf>
    <xf numFmtId="0" fontId="13" fillId="0" borderId="7" xfId="7" applyFont="1" applyFill="1" applyBorder="1" applyAlignment="1" applyProtection="1">
      <alignment horizontal="left" vertical="center" shrinkToFit="1"/>
      <protection hidden="1"/>
    </xf>
    <xf numFmtId="0" fontId="13" fillId="0" borderId="8" xfId="7" applyFont="1" applyFill="1" applyBorder="1" applyAlignment="1" applyProtection="1">
      <alignment horizontal="left" vertical="center" shrinkToFit="1"/>
      <protection hidden="1"/>
    </xf>
    <xf numFmtId="177" fontId="13" fillId="2" borderId="6" xfId="7" applyNumberFormat="1" applyFont="1" applyFill="1" applyBorder="1" applyAlignment="1" applyProtection="1">
      <alignment horizontal="center" vertical="center" shrinkToFit="1"/>
      <protection locked="0" hidden="1"/>
    </xf>
    <xf numFmtId="177" fontId="13" fillId="2" borderId="7" xfId="7" applyNumberFormat="1" applyFont="1" applyFill="1" applyBorder="1" applyAlignment="1" applyProtection="1">
      <alignment horizontal="center" vertical="center" shrinkToFit="1"/>
      <protection locked="0" hidden="1"/>
    </xf>
    <xf numFmtId="0" fontId="31" fillId="0" borderId="0" xfId="7" quotePrefix="1" applyFont="1" applyFill="1" applyBorder="1" applyAlignment="1" applyProtection="1">
      <alignment horizontal="center" vertical="center"/>
      <protection hidden="1"/>
    </xf>
    <xf numFmtId="0" fontId="27" fillId="0" borderId="0" xfId="7" applyFont="1" applyAlignment="1" applyProtection="1">
      <alignment horizontal="center" vertical="center"/>
      <protection hidden="1"/>
    </xf>
    <xf numFmtId="0" fontId="26" fillId="0" borderId="0" xfId="7" applyFont="1" applyAlignment="1" applyProtection="1">
      <alignment horizontal="center" vertical="center"/>
      <protection hidden="1"/>
    </xf>
    <xf numFmtId="0" fontId="13" fillId="2" borderId="1" xfId="7" applyFont="1" applyFill="1" applyBorder="1" applyAlignment="1" applyProtection="1">
      <alignment horizontal="left" vertical="center" shrinkToFit="1"/>
      <protection locked="0" hidden="1"/>
    </xf>
    <xf numFmtId="0" fontId="25" fillId="4" borderId="6" xfId="7" applyFont="1" applyFill="1" applyBorder="1" applyAlignment="1" applyProtection="1">
      <alignment horizontal="center" vertical="center" shrinkToFit="1"/>
      <protection hidden="1"/>
    </xf>
    <xf numFmtId="0" fontId="25" fillId="4" borderId="7" xfId="7" applyFont="1" applyFill="1" applyBorder="1" applyAlignment="1" applyProtection="1">
      <alignment horizontal="center" vertical="center" shrinkToFit="1"/>
      <protection hidden="1"/>
    </xf>
    <xf numFmtId="0" fontId="25" fillId="4" borderId="8" xfId="7" applyFont="1" applyFill="1" applyBorder="1" applyAlignment="1" applyProtection="1">
      <alignment horizontal="center" vertical="center" shrinkToFit="1"/>
      <protection hidden="1"/>
    </xf>
    <xf numFmtId="0" fontId="28" fillId="0" borderId="0" xfId="7" applyFont="1" applyBorder="1" applyAlignment="1" applyProtection="1">
      <alignment horizontal="center" vertical="center" shrinkToFit="1"/>
      <protection hidden="1"/>
    </xf>
    <xf numFmtId="184" fontId="13" fillId="2" borderId="1" xfId="7" applyNumberFormat="1" applyFont="1" applyFill="1" applyBorder="1" applyAlignment="1" applyProtection="1">
      <alignment horizontal="left" vertical="center" shrinkToFit="1"/>
      <protection locked="0" hidden="1"/>
    </xf>
    <xf numFmtId="0" fontId="20" fillId="2" borderId="1" xfId="0" applyFont="1" applyFill="1" applyBorder="1" applyAlignment="1" applyProtection="1">
      <alignment horizontal="center" vertical="center" shrinkToFit="1"/>
      <protection locked="0" hidden="1"/>
    </xf>
    <xf numFmtId="182" fontId="13" fillId="0" borderId="6" xfId="7" applyNumberFormat="1" applyFont="1" applyBorder="1" applyAlignment="1" applyProtection="1">
      <alignment horizontal="right" vertical="center" shrinkToFit="1"/>
      <protection hidden="1"/>
    </xf>
    <xf numFmtId="182" fontId="13" fillId="0" borderId="7" xfId="7" applyNumberFormat="1" applyFont="1" applyBorder="1" applyAlignment="1" applyProtection="1">
      <alignment horizontal="right" vertical="center" shrinkToFit="1"/>
      <protection hidden="1"/>
    </xf>
    <xf numFmtId="0" fontId="35" fillId="0" borderId="0" xfId="7" applyFont="1" applyFill="1" applyBorder="1" applyAlignment="1" applyProtection="1">
      <alignment horizontal="left" vertical="center" wrapText="1" shrinkToFit="1"/>
      <protection hidden="1"/>
    </xf>
    <xf numFmtId="0" fontId="13" fillId="2" borderId="6" xfId="7" applyFont="1" applyFill="1" applyBorder="1" applyAlignment="1" applyProtection="1">
      <alignment horizontal="center" vertical="center" shrinkToFit="1"/>
      <protection locked="0" hidden="1"/>
    </xf>
    <xf numFmtId="0" fontId="13" fillId="2" borderId="7" xfId="7" applyFont="1" applyFill="1" applyBorder="1" applyAlignment="1" applyProtection="1">
      <alignment horizontal="center" vertical="center" shrinkToFit="1"/>
      <protection locked="0" hidden="1"/>
    </xf>
    <xf numFmtId="0" fontId="13" fillId="2" borderId="8" xfId="7" applyFont="1" applyFill="1" applyBorder="1" applyAlignment="1" applyProtection="1">
      <alignment horizontal="center" vertical="center" shrinkToFit="1"/>
      <protection locked="0" hidden="1"/>
    </xf>
    <xf numFmtId="0" fontId="13" fillId="0" borderId="9" xfId="7" applyFont="1" applyFill="1" applyBorder="1" applyAlignment="1" applyProtection="1">
      <alignment horizontal="center" vertical="center" shrinkToFit="1"/>
      <protection hidden="1"/>
    </xf>
    <xf numFmtId="0" fontId="13" fillId="0" borderId="0" xfId="7" applyFont="1" applyFill="1" applyBorder="1" applyAlignment="1" applyProtection="1">
      <alignment horizontal="center" vertical="center" shrinkToFit="1"/>
      <protection hidden="1"/>
    </xf>
    <xf numFmtId="192" fontId="13" fillId="4" borderId="9" xfId="7" applyNumberFormat="1" applyFont="1" applyFill="1" applyBorder="1" applyAlignment="1" applyProtection="1">
      <alignment horizontal="center" vertical="center" shrinkToFit="1"/>
      <protection hidden="1"/>
    </xf>
    <xf numFmtId="192" fontId="13" fillId="4" borderId="0" xfId="7" applyNumberFormat="1" applyFont="1" applyFill="1" applyBorder="1" applyAlignment="1" applyProtection="1">
      <alignment horizontal="center" vertical="center" shrinkToFit="1"/>
      <protection hidden="1"/>
    </xf>
    <xf numFmtId="192" fontId="13" fillId="4" borderId="10" xfId="7" applyNumberFormat="1" applyFont="1" applyFill="1" applyBorder="1" applyAlignment="1" applyProtection="1">
      <alignment horizontal="center" vertical="center" shrinkToFit="1"/>
      <protection hidden="1"/>
    </xf>
    <xf numFmtId="189" fontId="13" fillId="0" borderId="6" xfId="7" applyNumberFormat="1" applyFont="1" applyBorder="1" applyAlignment="1" applyProtection="1">
      <alignment horizontal="right" vertical="center" shrinkToFit="1"/>
      <protection hidden="1"/>
    </xf>
    <xf numFmtId="189" fontId="13" fillId="0" borderId="7" xfId="7" applyNumberFormat="1" applyFont="1" applyBorder="1" applyAlignment="1" applyProtection="1">
      <alignment horizontal="right" vertical="center" shrinkToFit="1"/>
      <protection hidden="1"/>
    </xf>
    <xf numFmtId="191" fontId="13" fillId="2" borderId="6" xfId="4" applyNumberFormat="1" applyFont="1" applyFill="1" applyBorder="1" applyAlignment="1" applyProtection="1">
      <alignment horizontal="right" vertical="center" shrinkToFit="1"/>
      <protection locked="0" hidden="1"/>
    </xf>
    <xf numFmtId="191" fontId="13" fillId="2" borderId="7" xfId="4" applyNumberFormat="1" applyFont="1" applyFill="1" applyBorder="1" applyAlignment="1" applyProtection="1">
      <alignment horizontal="right" vertical="center" shrinkToFit="1"/>
      <protection locked="0" hidden="1"/>
    </xf>
    <xf numFmtId="186" fontId="13" fillId="4" borderId="11" xfId="7" applyNumberFormat="1" applyFont="1" applyFill="1" applyBorder="1" applyAlignment="1" applyProtection="1">
      <alignment horizontal="center" vertical="center" shrinkToFit="1"/>
      <protection hidden="1"/>
    </xf>
    <xf numFmtId="186" fontId="13" fillId="4" borderId="13" xfId="7" applyNumberFormat="1" applyFont="1" applyFill="1" applyBorder="1" applyAlignment="1" applyProtection="1">
      <alignment horizontal="center" vertical="center" shrinkToFit="1"/>
      <protection hidden="1"/>
    </xf>
    <xf numFmtId="186" fontId="13" fillId="4" borderId="12" xfId="7" applyNumberFormat="1" applyFont="1" applyFill="1" applyBorder="1" applyAlignment="1" applyProtection="1">
      <alignment horizontal="center" vertical="center" shrinkToFit="1"/>
      <protection hidden="1"/>
    </xf>
    <xf numFmtId="180" fontId="13" fillId="0" borderId="6" xfId="5" applyNumberFormat="1" applyFont="1" applyFill="1" applyBorder="1" applyAlignment="1" applyProtection="1">
      <alignment horizontal="right" vertical="center" shrinkToFit="1"/>
      <protection locked="0" hidden="1"/>
    </xf>
    <xf numFmtId="180" fontId="13" fillId="0" borderId="7" xfId="5" applyNumberFormat="1" applyFont="1" applyFill="1" applyBorder="1" applyAlignment="1" applyProtection="1">
      <alignment horizontal="right" vertical="center" shrinkToFit="1"/>
      <protection locked="0" hidden="1"/>
    </xf>
    <xf numFmtId="180" fontId="13" fillId="0" borderId="8" xfId="5" applyNumberFormat="1" applyFont="1" applyFill="1" applyBorder="1" applyAlignment="1" applyProtection="1">
      <alignment horizontal="right" vertical="center" shrinkToFit="1"/>
      <protection locked="0" hidden="1"/>
    </xf>
    <xf numFmtId="0" fontId="13" fillId="2" borderId="38" xfId="7" applyFont="1" applyFill="1" applyBorder="1" applyAlignment="1" applyProtection="1">
      <alignment vertical="center" shrinkToFit="1"/>
      <protection locked="0" hidden="1"/>
    </xf>
    <xf numFmtId="0" fontId="13" fillId="2" borderId="7" xfId="7" applyFont="1" applyFill="1" applyBorder="1" applyAlignment="1" applyProtection="1">
      <alignment vertical="center" shrinkToFit="1"/>
      <protection locked="0" hidden="1"/>
    </xf>
    <xf numFmtId="0" fontId="13" fillId="2" borderId="8" xfId="7" applyFont="1" applyFill="1" applyBorder="1" applyAlignment="1" applyProtection="1">
      <alignment vertical="center" shrinkToFit="1"/>
      <protection locked="0" hidden="1"/>
    </xf>
    <xf numFmtId="183" fontId="13" fillId="0" borderId="25" xfId="7" applyNumberFormat="1" applyFont="1" applyBorder="1" applyAlignment="1" applyProtection="1">
      <alignment horizontal="right" vertical="center" shrinkToFit="1"/>
      <protection hidden="1"/>
    </xf>
    <xf numFmtId="183" fontId="13" fillId="0" borderId="7" xfId="7" applyNumberFormat="1" applyFont="1" applyBorder="1" applyAlignment="1" applyProtection="1">
      <alignment horizontal="right" vertical="center" shrinkToFit="1"/>
      <protection hidden="1"/>
    </xf>
    <xf numFmtId="183" fontId="13" fillId="0" borderId="26" xfId="7" applyNumberFormat="1" applyFont="1" applyBorder="1" applyAlignment="1" applyProtection="1">
      <alignment horizontal="right" vertical="center" shrinkToFit="1"/>
      <protection hidden="1"/>
    </xf>
    <xf numFmtId="180" fontId="13" fillId="0" borderId="6" xfId="5" applyNumberFormat="1" applyFont="1" applyFill="1" applyBorder="1" applyAlignment="1" applyProtection="1">
      <alignment horizontal="right" vertical="center" shrinkToFit="1"/>
      <protection hidden="1"/>
    </xf>
    <xf numFmtId="180" fontId="13" fillId="0" borderId="7" xfId="5" applyNumberFormat="1" applyFont="1" applyFill="1" applyBorder="1" applyAlignment="1" applyProtection="1">
      <alignment horizontal="right" vertical="center" shrinkToFit="1"/>
      <protection hidden="1"/>
    </xf>
    <xf numFmtId="180" fontId="13" fillId="0" borderId="8" xfId="5" applyNumberFormat="1" applyFont="1" applyFill="1" applyBorder="1" applyAlignment="1" applyProtection="1">
      <alignment horizontal="right" vertical="center" shrinkToFit="1"/>
      <protection hidden="1"/>
    </xf>
    <xf numFmtId="183" fontId="13" fillId="0" borderId="27" xfId="7" applyNumberFormat="1" applyFont="1" applyBorder="1" applyAlignment="1" applyProtection="1">
      <alignment horizontal="right" vertical="center" shrinkToFit="1"/>
      <protection hidden="1"/>
    </xf>
    <xf numFmtId="183" fontId="13" fillId="0" borderId="28" xfId="7" applyNumberFormat="1" applyFont="1" applyBorder="1" applyAlignment="1" applyProtection="1">
      <alignment horizontal="right" vertical="center" shrinkToFit="1"/>
      <protection hidden="1"/>
    </xf>
    <xf numFmtId="183" fontId="13" fillId="0" borderId="29" xfId="7" applyNumberFormat="1" applyFont="1" applyBorder="1" applyAlignment="1" applyProtection="1">
      <alignment horizontal="right" vertical="center" shrinkToFit="1"/>
      <protection hidden="1"/>
    </xf>
    <xf numFmtId="183" fontId="13" fillId="0" borderId="22" xfId="7" applyNumberFormat="1" applyFont="1" applyBorder="1" applyAlignment="1" applyProtection="1">
      <alignment horizontal="right" vertical="center" shrinkToFit="1"/>
      <protection hidden="1"/>
    </xf>
    <xf numFmtId="183" fontId="13" fillId="0" borderId="23" xfId="7" applyNumberFormat="1" applyFont="1" applyBorder="1" applyAlignment="1" applyProtection="1">
      <alignment horizontal="right" vertical="center" shrinkToFit="1"/>
      <protection hidden="1"/>
    </xf>
    <xf numFmtId="183" fontId="13" fillId="0" borderId="24" xfId="7" applyNumberFormat="1" applyFont="1" applyBorder="1" applyAlignment="1" applyProtection="1">
      <alignment horizontal="right" vertical="center" shrinkToFit="1"/>
      <protection hidden="1"/>
    </xf>
    <xf numFmtId="186" fontId="13" fillId="4" borderId="35" xfId="7" applyNumberFormat="1" applyFont="1" applyFill="1" applyBorder="1" applyAlignment="1" applyProtection="1">
      <alignment horizontal="center" vertical="center" shrinkToFit="1"/>
      <protection hidden="1"/>
    </xf>
    <xf numFmtId="186" fontId="13" fillId="4" borderId="36" xfId="7" applyNumberFormat="1" applyFont="1" applyFill="1" applyBorder="1" applyAlignment="1" applyProtection="1">
      <alignment horizontal="center" vertical="center" shrinkToFit="1"/>
      <protection hidden="1"/>
    </xf>
    <xf numFmtId="186" fontId="13" fillId="4" borderId="37" xfId="7" applyNumberFormat="1" applyFont="1" applyFill="1" applyBorder="1" applyAlignment="1" applyProtection="1">
      <alignment horizontal="center" vertical="center" shrinkToFit="1"/>
      <protection hidden="1"/>
    </xf>
    <xf numFmtId="181" fontId="13" fillId="4" borderId="6" xfId="7" applyNumberFormat="1" applyFont="1" applyFill="1" applyBorder="1" applyAlignment="1" applyProtection="1">
      <alignment horizontal="center" vertical="center" shrinkToFit="1"/>
      <protection hidden="1"/>
    </xf>
    <xf numFmtId="181" fontId="13" fillId="4" borderId="7" xfId="7" applyNumberFormat="1" applyFont="1" applyFill="1" applyBorder="1" applyAlignment="1" applyProtection="1">
      <alignment horizontal="center" vertical="center" shrinkToFit="1"/>
      <protection hidden="1"/>
    </xf>
    <xf numFmtId="181" fontId="13" fillId="4" borderId="8" xfId="7" applyNumberFormat="1" applyFont="1" applyFill="1" applyBorder="1" applyAlignment="1" applyProtection="1">
      <alignment horizontal="center" vertical="center" shrinkToFit="1"/>
      <protection hidden="1"/>
    </xf>
    <xf numFmtId="2" fontId="13" fillId="2" borderId="6" xfId="7" applyNumberFormat="1" applyFont="1" applyFill="1" applyBorder="1" applyAlignment="1" applyProtection="1">
      <alignment horizontal="center" vertical="center" shrinkToFit="1"/>
      <protection locked="0" hidden="1"/>
    </xf>
    <xf numFmtId="2" fontId="13" fillId="2" borderId="7" xfId="7" applyNumberFormat="1" applyFont="1" applyFill="1" applyBorder="1" applyAlignment="1" applyProtection="1">
      <alignment horizontal="center" vertical="center" shrinkToFit="1"/>
      <protection locked="0" hidden="1"/>
    </xf>
    <xf numFmtId="0" fontId="13" fillId="0" borderId="38" xfId="7" applyFont="1" applyBorder="1" applyAlignment="1" applyProtection="1">
      <alignment vertical="center" shrinkToFit="1"/>
      <protection hidden="1"/>
    </xf>
    <xf numFmtId="0" fontId="13" fillId="0" borderId="7" xfId="7" applyFont="1" applyBorder="1" applyAlignment="1" applyProtection="1">
      <alignment vertical="center" shrinkToFit="1"/>
      <protection hidden="1"/>
    </xf>
    <xf numFmtId="0" fontId="13" fillId="0" borderId="8" xfId="7" applyFont="1" applyBorder="1" applyAlignment="1" applyProtection="1">
      <alignment vertical="center" shrinkToFit="1"/>
      <protection hidden="1"/>
    </xf>
    <xf numFmtId="0" fontId="20" fillId="3" borderId="1" xfId="0" applyFont="1" applyFill="1" applyBorder="1" applyAlignment="1" applyProtection="1">
      <alignment horizontal="center" vertical="center" shrinkToFit="1"/>
      <protection hidden="1"/>
    </xf>
    <xf numFmtId="0" fontId="20" fillId="0" borderId="0" xfId="0" applyFont="1" applyBorder="1" applyAlignment="1" applyProtection="1">
      <alignment horizontal="center" vertical="center" wrapText="1"/>
      <protection hidden="1"/>
    </xf>
    <xf numFmtId="0" fontId="20" fillId="3" borderId="0" xfId="0" applyFont="1" applyFill="1" applyBorder="1" applyAlignment="1" applyProtection="1">
      <alignment horizontal="center" vertical="center"/>
      <protection hidden="1"/>
    </xf>
    <xf numFmtId="0" fontId="13" fillId="2" borderId="6" xfId="7" applyFont="1" applyFill="1" applyBorder="1" applyAlignment="1" applyProtection="1">
      <alignment horizontal="left" vertical="center" shrinkToFit="1"/>
      <protection locked="0" hidden="1"/>
    </xf>
    <xf numFmtId="0" fontId="13" fillId="2" borderId="7" xfId="7" applyFont="1" applyFill="1" applyBorder="1" applyAlignment="1" applyProtection="1">
      <alignment horizontal="left" vertical="center" shrinkToFit="1"/>
      <protection locked="0" hidden="1"/>
    </xf>
    <xf numFmtId="0" fontId="13" fillId="2" borderId="8" xfId="7" applyFont="1" applyFill="1" applyBorder="1" applyAlignment="1" applyProtection="1">
      <alignment horizontal="left" vertical="center" shrinkToFit="1"/>
      <protection locked="0" hidden="1"/>
    </xf>
    <xf numFmtId="0" fontId="13" fillId="4" borderId="4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16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5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9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0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10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11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13" xfId="7" applyFont="1" applyFill="1" applyBorder="1" applyAlignment="1" applyProtection="1">
      <alignment horizontal="center" vertical="center" textRotation="255" shrinkToFit="1"/>
      <protection hidden="1"/>
    </xf>
    <xf numFmtId="0" fontId="13" fillId="4" borderId="12" xfId="7" applyFont="1" applyFill="1" applyBorder="1" applyAlignment="1" applyProtection="1">
      <alignment horizontal="center" vertical="center" textRotation="255" shrinkToFit="1"/>
      <protection hidden="1"/>
    </xf>
    <xf numFmtId="191" fontId="13" fillId="2" borderId="4" xfId="4" applyNumberFormat="1" applyFont="1" applyFill="1" applyBorder="1" applyAlignment="1" applyProtection="1">
      <alignment horizontal="right" vertical="center" shrinkToFit="1"/>
      <protection locked="0" hidden="1"/>
    </xf>
    <xf numFmtId="191" fontId="13" fillId="2" borderId="16" xfId="4" applyNumberFormat="1" applyFont="1" applyFill="1" applyBorder="1" applyAlignment="1" applyProtection="1">
      <alignment horizontal="right" vertical="center" shrinkToFit="1"/>
      <protection locked="0" hidden="1"/>
    </xf>
    <xf numFmtId="183" fontId="13" fillId="0" borderId="33" xfId="7" applyNumberFormat="1" applyFont="1" applyBorder="1" applyAlignment="1" applyProtection="1">
      <alignment horizontal="right" vertical="center" shrinkToFit="1"/>
      <protection hidden="1"/>
    </xf>
    <xf numFmtId="183" fontId="13" fillId="0" borderId="34" xfId="7" applyNumberFormat="1" applyFont="1" applyBorder="1" applyAlignment="1" applyProtection="1">
      <alignment horizontal="right" vertical="center" shrinkToFit="1"/>
      <protection hidden="1"/>
    </xf>
    <xf numFmtId="0" fontId="13" fillId="4" borderId="2" xfId="7" applyFont="1" applyFill="1" applyBorder="1" applyAlignment="1" applyProtection="1">
      <alignment horizontal="center" vertical="center" shrinkToFit="1"/>
      <protection hidden="1"/>
    </xf>
    <xf numFmtId="186" fontId="13" fillId="0" borderId="9" xfId="7" applyNumberFormat="1" applyFont="1" applyFill="1" applyBorder="1" applyAlignment="1" applyProtection="1">
      <alignment horizontal="center" vertical="center" shrinkToFit="1"/>
      <protection hidden="1"/>
    </xf>
    <xf numFmtId="186" fontId="13" fillId="0" borderId="0" xfId="7" applyNumberFormat="1" applyFont="1" applyFill="1" applyBorder="1" applyAlignment="1" applyProtection="1">
      <alignment horizontal="center" vertical="center" shrinkToFit="1"/>
      <protection hidden="1"/>
    </xf>
    <xf numFmtId="182" fontId="13" fillId="0" borderId="6" xfId="5" applyNumberFormat="1" applyFont="1" applyFill="1" applyBorder="1" applyAlignment="1" applyProtection="1">
      <alignment horizontal="right" vertical="center" shrinkToFit="1"/>
      <protection hidden="1"/>
    </xf>
    <xf numFmtId="182" fontId="13" fillId="0" borderId="7" xfId="5" applyNumberFormat="1" applyFont="1" applyFill="1" applyBorder="1" applyAlignment="1" applyProtection="1">
      <alignment horizontal="right" vertical="center" shrinkToFit="1"/>
      <protection hidden="1"/>
    </xf>
    <xf numFmtId="182" fontId="13" fillId="0" borderId="8" xfId="5" applyNumberFormat="1" applyFont="1" applyFill="1" applyBorder="1" applyAlignment="1" applyProtection="1">
      <alignment horizontal="right" vertical="center" shrinkToFit="1"/>
      <protection hidden="1"/>
    </xf>
    <xf numFmtId="189" fontId="13" fillId="0" borderId="6" xfId="7" applyNumberFormat="1" applyFont="1" applyFill="1" applyBorder="1" applyAlignment="1" applyProtection="1">
      <alignment horizontal="right" vertical="center" shrinkToFit="1"/>
      <protection hidden="1"/>
    </xf>
    <xf numFmtId="189" fontId="13" fillId="0" borderId="7" xfId="7" applyNumberFormat="1" applyFont="1" applyFill="1" applyBorder="1" applyAlignment="1" applyProtection="1">
      <alignment horizontal="right" vertical="center" shrinkToFit="1"/>
      <protection hidden="1"/>
    </xf>
    <xf numFmtId="189" fontId="13" fillId="0" borderId="8" xfId="7" applyNumberFormat="1" applyFont="1" applyFill="1" applyBorder="1" applyAlignment="1" applyProtection="1">
      <alignment horizontal="right" vertical="center" shrinkToFit="1"/>
      <protection hidden="1"/>
    </xf>
    <xf numFmtId="191" fontId="13" fillId="0" borderId="6" xfId="4" applyNumberFormat="1" applyFont="1" applyFill="1" applyBorder="1" applyAlignment="1" applyProtection="1">
      <alignment horizontal="right" vertical="center" shrinkToFit="1"/>
      <protection hidden="1"/>
    </xf>
    <xf numFmtId="191" fontId="13" fillId="0" borderId="7" xfId="4" applyNumberFormat="1" applyFont="1" applyFill="1" applyBorder="1" applyAlignment="1" applyProtection="1">
      <alignment horizontal="right" vertical="center" shrinkToFit="1"/>
      <protection hidden="1"/>
    </xf>
    <xf numFmtId="0" fontId="13" fillId="4" borderId="18" xfId="7" applyFont="1" applyFill="1" applyBorder="1" applyAlignment="1" applyProtection="1">
      <alignment horizontal="center" vertical="center" shrinkToFit="1"/>
      <protection hidden="1"/>
    </xf>
    <xf numFmtId="0" fontId="13" fillId="4" borderId="19" xfId="7" applyFont="1" applyFill="1" applyBorder="1" applyAlignment="1" applyProtection="1">
      <alignment horizontal="center" vertical="center" shrinkToFit="1"/>
      <protection hidden="1"/>
    </xf>
    <xf numFmtId="0" fontId="13" fillId="4" borderId="20" xfId="7" applyFont="1" applyFill="1" applyBorder="1" applyAlignment="1" applyProtection="1">
      <alignment horizontal="center" vertical="center" shrinkToFit="1"/>
      <protection hidden="1"/>
    </xf>
    <xf numFmtId="0" fontId="13" fillId="0" borderId="18" xfId="7" applyFont="1" applyBorder="1" applyAlignment="1" applyProtection="1">
      <alignment horizontal="center" vertical="center" shrinkToFit="1"/>
      <protection hidden="1"/>
    </xf>
    <xf numFmtId="0" fontId="13" fillId="0" borderId="19" xfId="7" applyFont="1" applyBorder="1" applyAlignment="1" applyProtection="1">
      <alignment horizontal="center" vertical="center" shrinkToFit="1"/>
      <protection hidden="1"/>
    </xf>
    <xf numFmtId="0" fontId="13" fillId="0" borderId="20" xfId="7" applyFont="1" applyBorder="1" applyAlignment="1" applyProtection="1">
      <alignment horizontal="center" vertical="center" shrinkToFit="1"/>
      <protection hidden="1"/>
    </xf>
    <xf numFmtId="0" fontId="13" fillId="0" borderId="17" xfId="7" applyFont="1" applyFill="1" applyBorder="1" applyAlignment="1" applyProtection="1">
      <alignment horizontal="center" vertical="center" shrinkToFit="1"/>
      <protection hidden="1"/>
    </xf>
    <xf numFmtId="189" fontId="13" fillId="0" borderId="18" xfId="7" applyNumberFormat="1" applyFont="1" applyBorder="1" applyAlignment="1" applyProtection="1">
      <alignment horizontal="center" vertical="center" shrinkToFit="1"/>
      <protection hidden="1"/>
    </xf>
    <xf numFmtId="189" fontId="13" fillId="0" borderId="19" xfId="7" applyNumberFormat="1" applyFont="1" applyBorder="1" applyAlignment="1" applyProtection="1">
      <alignment horizontal="center" vertical="center" shrinkToFit="1"/>
      <protection hidden="1"/>
    </xf>
    <xf numFmtId="191" fontId="13" fillId="5" borderId="18" xfId="4" applyNumberFormat="1" applyFont="1" applyFill="1" applyBorder="1" applyAlignment="1" applyProtection="1">
      <alignment horizontal="right" vertical="center" shrinkToFit="1"/>
      <protection hidden="1"/>
    </xf>
    <xf numFmtId="191" fontId="13" fillId="5" borderId="19" xfId="4" applyNumberFormat="1" applyFont="1" applyFill="1" applyBorder="1" applyAlignment="1" applyProtection="1">
      <alignment horizontal="right" vertical="center" shrinkToFit="1"/>
      <protection hidden="1"/>
    </xf>
    <xf numFmtId="187" fontId="13" fillId="0" borderId="0" xfId="7" applyNumberFormat="1" applyFont="1" applyFill="1" applyBorder="1" applyAlignment="1" applyProtection="1">
      <alignment horizontal="right" vertical="center" shrinkToFit="1"/>
      <protection hidden="1"/>
    </xf>
    <xf numFmtId="0" fontId="44" fillId="0" borderId="16" xfId="7" applyFont="1" applyBorder="1" applyAlignment="1" applyProtection="1">
      <alignment horizontal="left" vertical="top" wrapText="1"/>
      <protection hidden="1"/>
    </xf>
    <xf numFmtId="0" fontId="44" fillId="0" borderId="0" xfId="7" applyFont="1" applyAlignment="1" applyProtection="1">
      <alignment horizontal="left" vertical="top" wrapText="1"/>
      <protection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191" fontId="13" fillId="0" borderId="18" xfId="4" applyNumberFormat="1" applyFont="1" applyFill="1" applyBorder="1" applyAlignment="1" applyProtection="1">
      <alignment horizontal="right" vertical="center" shrinkToFit="1"/>
      <protection hidden="1"/>
    </xf>
    <xf numFmtId="191" fontId="13" fillId="0" borderId="19" xfId="4" applyNumberFormat="1" applyFont="1" applyFill="1" applyBorder="1" applyAlignment="1" applyProtection="1">
      <alignment horizontal="right" vertical="center" shrinkToFit="1"/>
      <protection hidden="1"/>
    </xf>
    <xf numFmtId="183" fontId="13" fillId="0" borderId="32" xfId="7" applyNumberFormat="1" applyFont="1" applyBorder="1" applyAlignment="1" applyProtection="1">
      <alignment horizontal="right" vertical="center" shrinkToFit="1"/>
      <protection hidden="1"/>
    </xf>
    <xf numFmtId="191" fontId="13" fillId="0" borderId="4" xfId="4" applyNumberFormat="1" applyFont="1" applyFill="1" applyBorder="1" applyAlignment="1" applyProtection="1">
      <alignment horizontal="right" vertical="center" shrinkToFit="1"/>
      <protection hidden="1"/>
    </xf>
    <xf numFmtId="191" fontId="13" fillId="0" borderId="16" xfId="4" applyNumberFormat="1" applyFont="1" applyFill="1" applyBorder="1" applyAlignment="1" applyProtection="1">
      <alignment horizontal="right" vertical="center" shrinkToFit="1"/>
      <protection hidden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46" fillId="4" borderId="2" xfId="0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textRotation="255"/>
    </xf>
    <xf numFmtId="194" fontId="46" fillId="0" borderId="1" xfId="4" applyNumberFormat="1" applyFont="1" applyBorder="1" applyAlignment="1">
      <alignment horizontal="center" vertical="center"/>
    </xf>
    <xf numFmtId="180" fontId="46" fillId="0" borderId="1" xfId="5" applyNumberFormat="1" applyFont="1" applyBorder="1">
      <alignment vertical="center"/>
    </xf>
    <xf numFmtId="194" fontId="46" fillId="0" borderId="48" xfId="4" applyNumberFormat="1" applyFont="1" applyBorder="1" applyAlignment="1">
      <alignment horizontal="center" vertical="center"/>
    </xf>
    <xf numFmtId="180" fontId="46" fillId="0" borderId="48" xfId="5" applyNumberFormat="1" applyFont="1" applyBorder="1">
      <alignment vertical="center"/>
    </xf>
    <xf numFmtId="194" fontId="46" fillId="0" borderId="3" xfId="4" applyNumberFormat="1" applyFont="1" applyBorder="1" applyAlignment="1">
      <alignment horizontal="center" vertical="center"/>
    </xf>
    <xf numFmtId="180" fontId="46" fillId="0" borderId="3" xfId="5" applyNumberFormat="1" applyFont="1" applyBorder="1">
      <alignment vertical="center"/>
    </xf>
    <xf numFmtId="0" fontId="47" fillId="0" borderId="0" xfId="0" applyFont="1">
      <alignment vertical="center"/>
    </xf>
  </cellXfs>
  <cellStyles count="168">
    <cellStyle name="Excel Built-in Comma [0] 1" xfId="28"/>
    <cellStyle name="Excel Built-in Currency [0] 1" xfId="29"/>
    <cellStyle name="Excel Built-in Normal" xfId="30"/>
    <cellStyle name="Excel Built-in Normal 1" xfId="31"/>
    <cellStyle name="Excel Built-in Normal 1 2" xfId="32"/>
    <cellStyle name="Excel Built-in Normal 2" xfId="33"/>
    <cellStyle name="パーセント" xfId="5" builtinId="5"/>
    <cellStyle name="パーセント 2" xfId="8"/>
    <cellStyle name="パーセント 3" xfId="34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22"/>
    <cellStyle name="桁区切り" xfId="4" builtinId="6"/>
    <cellStyle name="桁区切り 2" xfId="2"/>
    <cellStyle name="桁区切り 2 2" xfId="27"/>
    <cellStyle name="桁区切り 2 3" xfId="48"/>
    <cellStyle name="桁区切り 2 4" xfId="38"/>
    <cellStyle name="桁区切り 3" xfId="10"/>
    <cellStyle name="桁区切り 4" xfId="26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7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23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24"/>
    <cellStyle name="標準 2 4" xfId="16"/>
    <cellStyle name="標準 2 5" xfId="17"/>
    <cellStyle name="標準 2 6" xfId="21"/>
    <cellStyle name="標準 2 7" xfId="39"/>
    <cellStyle name="標準 2_システム要件表_0201" xfId="44"/>
    <cellStyle name="標準 3" xfId="1"/>
    <cellStyle name="標準 3 2" xfId="35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6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5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419100</xdr:rowOff>
    </xdr:from>
    <xdr:to>
      <xdr:col>33</xdr:col>
      <xdr:colOff>142877</xdr:colOff>
      <xdr:row>2</xdr:row>
      <xdr:rowOff>590550</xdr:rowOff>
    </xdr:to>
    <xdr:sp macro="" textlink="">
      <xdr:nvSpPr>
        <xdr:cNvPr id="4" name="テキスト ボックス 3"/>
        <xdr:cNvSpPr txBox="1"/>
      </xdr:nvSpPr>
      <xdr:spPr>
        <a:xfrm>
          <a:off x="95250" y="419100"/>
          <a:ext cx="7286627" cy="10477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 editAs="oneCell">
    <xdr:from>
      <xdr:col>27</xdr:col>
      <xdr:colOff>126712</xdr:colOff>
      <xdr:row>48</xdr:row>
      <xdr:rowOff>138091</xdr:rowOff>
    </xdr:from>
    <xdr:to>
      <xdr:col>33</xdr:col>
      <xdr:colOff>119686</xdr:colOff>
      <xdr:row>51</xdr:row>
      <xdr:rowOff>131884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520" y="10212610"/>
          <a:ext cx="1319147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31</xdr:col>
      <xdr:colOff>0</xdr:colOff>
      <xdr:row>0</xdr:row>
      <xdr:rowOff>85725</xdr:rowOff>
    </xdr:from>
    <xdr:ext cx="598241" cy="264560"/>
    <xdr:sp macro="" textlink="">
      <xdr:nvSpPr>
        <xdr:cNvPr id="5" name="テキスト ボックス 4"/>
        <xdr:cNvSpPr txBox="1"/>
      </xdr:nvSpPr>
      <xdr:spPr>
        <a:xfrm>
          <a:off x="679132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Ver.2.1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555254</xdr:colOff>
      <xdr:row>16</xdr:row>
      <xdr:rowOff>1</xdr:rowOff>
    </xdr:from>
    <xdr:to>
      <xdr:col>23</xdr:col>
      <xdr:colOff>555254</xdr:colOff>
      <xdr:row>19</xdr:row>
      <xdr:rowOff>0</xdr:rowOff>
    </xdr:to>
    <xdr:cxnSp macro="">
      <xdr:nvCxnSpPr>
        <xdr:cNvPr id="14" name="直線矢印コネクタ 13"/>
        <xdr:cNvCxnSpPr/>
      </xdr:nvCxnSpPr>
      <xdr:spPr>
        <a:xfrm>
          <a:off x="8708654" y="2257426"/>
          <a:ext cx="0" cy="523874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</xdr:row>
      <xdr:rowOff>112059</xdr:rowOff>
    </xdr:from>
    <xdr:to>
      <xdr:col>23</xdr:col>
      <xdr:colOff>193969</xdr:colOff>
      <xdr:row>4</xdr:row>
      <xdr:rowOff>105174</xdr:rowOff>
    </xdr:to>
    <xdr:sp macro="" textlink="">
      <xdr:nvSpPr>
        <xdr:cNvPr id="5" name="テキスト ボックス 4"/>
        <xdr:cNvSpPr txBox="1"/>
      </xdr:nvSpPr>
      <xdr:spPr>
        <a:xfrm>
          <a:off x="5883088" y="481853"/>
          <a:ext cx="4485822" cy="329292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月別負荷率　差し替え済み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62"/>
  <sheetViews>
    <sheetView showGridLines="0" tabSelected="1" view="pageBreakPreview" zoomScaleNormal="100" zoomScaleSheetLayoutView="100" workbookViewId="0">
      <selection activeCell="I6" sqref="I6:R6"/>
    </sheetView>
  </sheetViews>
  <sheetFormatPr defaultRowHeight="13.5"/>
  <cols>
    <col min="1" max="32" width="2.875" style="76" customWidth="1"/>
    <col min="33" max="33" width="3" style="76" customWidth="1"/>
    <col min="34" max="34" width="3" style="74" customWidth="1"/>
    <col min="35" max="35" width="14.25" style="75" hidden="1" customWidth="1"/>
    <col min="36" max="36" width="14" style="75" hidden="1" customWidth="1"/>
    <col min="37" max="37" width="15.125" style="75" hidden="1" customWidth="1"/>
    <col min="38" max="38" width="13" style="74" hidden="1" customWidth="1"/>
    <col min="39" max="39" width="8.875" style="74" hidden="1" customWidth="1"/>
    <col min="40" max="40" width="8" style="74" hidden="1" customWidth="1"/>
    <col min="41" max="41" width="2.125" style="74" customWidth="1"/>
    <col min="42" max="42" width="1.875" style="74" customWidth="1"/>
    <col min="43" max="43" width="9" style="74" customWidth="1"/>
    <col min="44" max="53" width="9" style="74"/>
    <col min="54" max="54" width="13.625" style="74" customWidth="1"/>
    <col min="55" max="57" width="9" style="74"/>
    <col min="58" max="58" width="5.25" style="74" customWidth="1"/>
    <col min="59" max="61" width="9" style="74"/>
    <col min="62" max="62" width="2.875" style="74" customWidth="1"/>
    <col min="63" max="16384" width="9" style="74"/>
  </cols>
  <sheetData>
    <row r="1" spans="1:48" ht="34.5" customHeight="1">
      <c r="A1" s="144" t="s">
        <v>773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29"/>
      <c r="AG1" s="73"/>
    </row>
    <row r="2" spans="1:48" ht="34.5" customHeight="1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AF2" s="128"/>
    </row>
    <row r="3" spans="1:48" ht="51" customHeight="1">
      <c r="AK3" s="77"/>
      <c r="AL3" s="77"/>
      <c r="AN3" s="78"/>
      <c r="AO3" s="79"/>
      <c r="AP3" s="79"/>
      <c r="AQ3" s="79"/>
      <c r="AR3" s="79"/>
      <c r="AS3" s="79"/>
      <c r="AT3" s="79"/>
      <c r="AU3" s="79"/>
      <c r="AV3" s="79"/>
    </row>
    <row r="4" spans="1:48" ht="15" customHeight="1">
      <c r="B4" s="150"/>
      <c r="C4" s="151"/>
      <c r="D4" s="151"/>
      <c r="E4" s="152"/>
      <c r="F4" s="148" t="s">
        <v>755</v>
      </c>
      <c r="G4" s="149"/>
      <c r="H4" s="149"/>
      <c r="I4" s="149"/>
      <c r="J4" s="149"/>
      <c r="K4" s="149"/>
      <c r="AI4" s="80"/>
      <c r="AJ4" s="80"/>
      <c r="AK4" s="80"/>
      <c r="AL4" s="81"/>
      <c r="AM4" s="81"/>
      <c r="AN4" s="81"/>
      <c r="AO4" s="81"/>
    </row>
    <row r="5" spans="1:48" ht="15" customHeight="1">
      <c r="A5" s="76" t="s">
        <v>668</v>
      </c>
      <c r="AI5" s="237"/>
      <c r="AJ5" s="238"/>
      <c r="AK5" s="80"/>
      <c r="AL5" s="81"/>
      <c r="AM5" s="81"/>
      <c r="AN5" s="81"/>
      <c r="AO5" s="81"/>
    </row>
    <row r="6" spans="1:48" ht="15" customHeight="1">
      <c r="B6" s="154" t="s">
        <v>666</v>
      </c>
      <c r="C6" s="155"/>
      <c r="D6" s="155"/>
      <c r="E6" s="155"/>
      <c r="F6" s="155"/>
      <c r="G6" s="155"/>
      <c r="H6" s="156"/>
      <c r="I6" s="239" t="s">
        <v>772</v>
      </c>
      <c r="J6" s="240"/>
      <c r="K6" s="240"/>
      <c r="L6" s="240"/>
      <c r="M6" s="240"/>
      <c r="N6" s="240"/>
      <c r="O6" s="240"/>
      <c r="P6" s="240"/>
      <c r="Q6" s="240"/>
      <c r="R6" s="241"/>
      <c r="S6" s="82"/>
      <c r="T6" s="147" t="s">
        <v>756</v>
      </c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I6" s="237"/>
      <c r="AJ6" s="238"/>
      <c r="AK6" s="80"/>
      <c r="AL6" s="81"/>
      <c r="AM6" s="81"/>
      <c r="AN6" s="81"/>
      <c r="AO6" s="81"/>
    </row>
    <row r="7" spans="1:48" ht="15" customHeight="1">
      <c r="B7" s="183" t="str">
        <f>IF(I6="導入予定設備","様式 1-3　NO.","様式 1-4　NO.")</f>
        <v>様式 1-4　NO.</v>
      </c>
      <c r="C7" s="184"/>
      <c r="D7" s="184"/>
      <c r="E7" s="184"/>
      <c r="F7" s="184"/>
      <c r="G7" s="184"/>
      <c r="H7" s="185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82"/>
      <c r="T7" s="147" t="s">
        <v>766</v>
      </c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I7" s="80"/>
      <c r="AJ7" s="81"/>
      <c r="AK7" s="81"/>
      <c r="AL7" s="81"/>
      <c r="AM7" s="81"/>
      <c r="AN7" s="81"/>
      <c r="AO7" s="81"/>
    </row>
    <row r="8" spans="1:48" ht="13.5" customHeight="1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6"/>
      <c r="AI8" s="80"/>
      <c r="AJ8" s="80"/>
      <c r="AK8" s="80"/>
      <c r="AL8" s="81"/>
      <c r="AM8" s="81"/>
      <c r="AN8" s="81"/>
      <c r="AO8" s="81"/>
    </row>
    <row r="9" spans="1:48" ht="15" customHeight="1">
      <c r="A9" s="76" t="s">
        <v>649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4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6"/>
      <c r="AI9" s="80"/>
      <c r="AJ9" s="80"/>
      <c r="AK9" s="80"/>
      <c r="AL9" s="81"/>
      <c r="AM9" s="81"/>
      <c r="AN9" s="81"/>
      <c r="AO9" s="81"/>
    </row>
    <row r="10" spans="1:48" ht="15" customHeight="1">
      <c r="B10" s="153" t="s">
        <v>774</v>
      </c>
      <c r="C10" s="153"/>
      <c r="D10" s="153"/>
      <c r="E10" s="153"/>
      <c r="F10" s="153"/>
      <c r="G10" s="153"/>
      <c r="H10" s="153"/>
      <c r="I10" s="182" t="s">
        <v>657</v>
      </c>
      <c r="J10" s="182"/>
      <c r="K10" s="182"/>
      <c r="L10" s="182"/>
      <c r="M10" s="182"/>
      <c r="N10" s="182"/>
      <c r="O10" s="182"/>
      <c r="P10" s="182"/>
      <c r="Q10" s="182"/>
      <c r="R10" s="182"/>
      <c r="S10" s="82"/>
      <c r="T10" s="147" t="s">
        <v>779</v>
      </c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I10" s="80"/>
      <c r="AJ10" s="88"/>
      <c r="AK10" s="80"/>
      <c r="AL10" s="81"/>
      <c r="AM10" s="81"/>
      <c r="AN10" s="81"/>
      <c r="AO10" s="81"/>
    </row>
    <row r="11" spans="1:48" ht="30" customHeight="1">
      <c r="B11" s="153" t="s">
        <v>650</v>
      </c>
      <c r="C11" s="153"/>
      <c r="D11" s="153"/>
      <c r="E11" s="153"/>
      <c r="F11" s="153"/>
      <c r="G11" s="153"/>
      <c r="H11" s="153"/>
      <c r="I11" s="182" t="s">
        <v>667</v>
      </c>
      <c r="J11" s="182"/>
      <c r="K11" s="182"/>
      <c r="L11" s="182"/>
      <c r="M11" s="182"/>
      <c r="N11" s="182"/>
      <c r="O11" s="182"/>
      <c r="P11" s="182"/>
      <c r="Q11" s="182"/>
      <c r="R11" s="182"/>
      <c r="S11" s="82"/>
      <c r="T11" s="147" t="s">
        <v>743</v>
      </c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I11" s="80"/>
      <c r="AJ11" s="88"/>
      <c r="AK11" s="80"/>
      <c r="AL11" s="81"/>
      <c r="AM11" s="81"/>
      <c r="AN11" s="81"/>
      <c r="AO11" s="81"/>
    </row>
    <row r="12" spans="1:48" ht="15" customHeight="1">
      <c r="B12" s="153" t="s">
        <v>669</v>
      </c>
      <c r="C12" s="153"/>
      <c r="D12" s="153"/>
      <c r="E12" s="153"/>
      <c r="F12" s="153"/>
      <c r="G12" s="153"/>
      <c r="H12" s="153"/>
      <c r="I12" s="182" t="s">
        <v>733</v>
      </c>
      <c r="J12" s="182"/>
      <c r="K12" s="182"/>
      <c r="L12" s="182"/>
      <c r="M12" s="182"/>
      <c r="N12" s="182"/>
      <c r="O12" s="182"/>
      <c r="P12" s="182"/>
      <c r="Q12" s="182"/>
      <c r="R12" s="182"/>
      <c r="S12" s="82"/>
      <c r="T12" s="147" t="s">
        <v>744</v>
      </c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K12" s="80"/>
      <c r="AL12" s="89"/>
      <c r="AM12" s="89"/>
      <c r="AN12" s="89"/>
      <c r="AO12" s="89"/>
    </row>
    <row r="13" spans="1:48" ht="9.75" customHeight="1"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79"/>
      <c r="Q13" s="79"/>
      <c r="R13" s="79"/>
      <c r="S13" s="79"/>
      <c r="T13" s="79"/>
      <c r="U13" s="79"/>
      <c r="V13" s="79"/>
      <c r="W13" s="79"/>
      <c r="X13" s="79"/>
      <c r="Y13" s="87"/>
      <c r="Z13" s="87"/>
      <c r="AA13" s="87"/>
      <c r="AB13" s="87"/>
      <c r="AC13" s="87"/>
      <c r="AD13" s="87"/>
      <c r="AE13" s="87"/>
      <c r="AF13" s="87"/>
      <c r="AI13" s="77"/>
      <c r="AJ13" s="79"/>
      <c r="AK13" s="90"/>
      <c r="AL13" s="77"/>
      <c r="AM13" s="81"/>
      <c r="AN13" s="79"/>
      <c r="AO13" s="79"/>
      <c r="AP13" s="79"/>
      <c r="AQ13" s="79"/>
      <c r="AR13" s="79"/>
      <c r="AS13" s="79"/>
      <c r="AT13" s="81"/>
      <c r="AU13" s="90"/>
      <c r="AV13" s="90"/>
    </row>
    <row r="14" spans="1:48" ht="15" customHeight="1">
      <c r="B14" s="179" t="s">
        <v>742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I14" s="80"/>
      <c r="AJ14" s="80"/>
      <c r="AK14" s="80"/>
      <c r="AL14" s="89"/>
      <c r="AM14" s="89"/>
      <c r="AN14" s="89"/>
      <c r="AO14" s="89"/>
    </row>
    <row r="15" spans="1:48" ht="15" customHeight="1">
      <c r="A15" s="91" t="s">
        <v>734</v>
      </c>
      <c r="B15" s="92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87"/>
      <c r="AF15" s="87"/>
      <c r="AI15" s="80"/>
      <c r="AJ15" s="80"/>
      <c r="AK15" s="80"/>
      <c r="AL15" s="94" t="s">
        <v>662</v>
      </c>
      <c r="AM15" s="89"/>
      <c r="AN15" s="89"/>
      <c r="AO15" s="89"/>
    </row>
    <row r="16" spans="1:48" ht="15" customHeight="1">
      <c r="B16" s="159" t="s">
        <v>735</v>
      </c>
      <c r="C16" s="160"/>
      <c r="D16" s="161"/>
      <c r="E16" s="153" t="s">
        <v>24</v>
      </c>
      <c r="F16" s="153"/>
      <c r="G16" s="153"/>
      <c r="H16" s="153"/>
      <c r="I16" s="177">
        <v>56</v>
      </c>
      <c r="J16" s="178"/>
      <c r="K16" s="178"/>
      <c r="L16" s="178"/>
      <c r="M16" s="178"/>
      <c r="N16" s="178"/>
      <c r="O16" s="178"/>
      <c r="P16" s="210" t="s">
        <v>59</v>
      </c>
      <c r="Q16" s="211"/>
      <c r="R16" s="212"/>
      <c r="S16" s="82"/>
      <c r="T16" s="147" t="s">
        <v>757</v>
      </c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I16" s="94" t="s">
        <v>16</v>
      </c>
      <c r="AJ16" s="95">
        <f>ROUNDDOWN(IF(P16="kW",I16,I16/860),1)</f>
        <v>56</v>
      </c>
      <c r="AL16" s="96">
        <f>ROUNDDOWN(AJ16/(AJ18+0/0.369),2)</f>
        <v>0.9</v>
      </c>
      <c r="AM16" s="89"/>
      <c r="AN16" s="89"/>
      <c r="AO16" s="89"/>
    </row>
    <row r="17" spans="1:41" ht="15" customHeight="1">
      <c r="B17" s="162"/>
      <c r="C17" s="163"/>
      <c r="D17" s="164"/>
      <c r="E17" s="154" t="s">
        <v>736</v>
      </c>
      <c r="F17" s="155"/>
      <c r="G17" s="155"/>
      <c r="H17" s="156"/>
      <c r="I17" s="177">
        <v>67</v>
      </c>
      <c r="J17" s="178"/>
      <c r="K17" s="178"/>
      <c r="L17" s="178"/>
      <c r="M17" s="178"/>
      <c r="N17" s="178"/>
      <c r="O17" s="178"/>
      <c r="P17" s="210" t="s">
        <v>59</v>
      </c>
      <c r="Q17" s="211"/>
      <c r="R17" s="212"/>
      <c r="S17" s="82"/>
      <c r="T17" s="147" t="s">
        <v>745</v>
      </c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I17" s="94" t="s">
        <v>17</v>
      </c>
      <c r="AJ17" s="95">
        <f>ROUNDDOWN(IF(P17="kW",I17,I17/860),1)</f>
        <v>67</v>
      </c>
      <c r="AK17" s="94"/>
      <c r="AL17" s="96">
        <f>ROUNDDOWN(AJ17/(AJ19+0/0.369),2)</f>
        <v>1.21</v>
      </c>
      <c r="AM17" s="89"/>
      <c r="AN17" s="89"/>
      <c r="AO17" s="89"/>
    </row>
    <row r="18" spans="1:41" ht="15" customHeight="1">
      <c r="B18" s="165" t="s">
        <v>737</v>
      </c>
      <c r="C18" s="166"/>
      <c r="D18" s="167"/>
      <c r="E18" s="153" t="s">
        <v>24</v>
      </c>
      <c r="F18" s="153"/>
      <c r="G18" s="153"/>
      <c r="H18" s="153"/>
      <c r="I18" s="177">
        <v>61.9</v>
      </c>
      <c r="J18" s="178"/>
      <c r="K18" s="178"/>
      <c r="L18" s="178"/>
      <c r="M18" s="178"/>
      <c r="N18" s="178"/>
      <c r="O18" s="178"/>
      <c r="P18" s="210" t="s">
        <v>59</v>
      </c>
      <c r="Q18" s="211"/>
      <c r="R18" s="212"/>
      <c r="S18" s="82"/>
      <c r="T18" s="147" t="s">
        <v>746</v>
      </c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I18" s="94" t="s">
        <v>16</v>
      </c>
      <c r="AJ18" s="95">
        <f>ROUNDDOWN(IF(P18="kW",I18,I21*I18*1000/3600),1)</f>
        <v>61.9</v>
      </c>
      <c r="AL18" s="89"/>
      <c r="AM18" s="89"/>
      <c r="AN18" s="89"/>
      <c r="AO18" s="89"/>
    </row>
    <row r="19" spans="1:41" ht="15" customHeight="1">
      <c r="B19" s="168"/>
      <c r="C19" s="169"/>
      <c r="D19" s="170"/>
      <c r="E19" s="154" t="s">
        <v>736</v>
      </c>
      <c r="F19" s="155"/>
      <c r="G19" s="155"/>
      <c r="H19" s="156"/>
      <c r="I19" s="177">
        <v>55.1</v>
      </c>
      <c r="J19" s="178"/>
      <c r="K19" s="178"/>
      <c r="L19" s="178"/>
      <c r="M19" s="178"/>
      <c r="N19" s="178"/>
      <c r="O19" s="178"/>
      <c r="P19" s="210" t="s">
        <v>59</v>
      </c>
      <c r="Q19" s="211"/>
      <c r="R19" s="212"/>
      <c r="S19" s="82"/>
      <c r="T19" s="147" t="s">
        <v>745</v>
      </c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I19" s="94" t="s">
        <v>17</v>
      </c>
      <c r="AJ19" s="95">
        <f>ROUNDDOWN(IF(P19="kW",I19,I21*I19*1000/3600),1)</f>
        <v>55.1</v>
      </c>
      <c r="AL19" s="89"/>
      <c r="AM19" s="89"/>
      <c r="AN19" s="89"/>
      <c r="AO19" s="89"/>
    </row>
    <row r="20" spans="1:41" ht="15" customHeight="1">
      <c r="B20" s="168"/>
      <c r="C20" s="169"/>
      <c r="D20" s="170"/>
      <c r="E20" s="255" t="s">
        <v>769</v>
      </c>
      <c r="F20" s="153"/>
      <c r="G20" s="153"/>
      <c r="H20" s="153"/>
      <c r="I20" s="192" t="s">
        <v>55</v>
      </c>
      <c r="J20" s="193"/>
      <c r="K20" s="193"/>
      <c r="L20" s="193"/>
      <c r="M20" s="193"/>
      <c r="N20" s="193"/>
      <c r="O20" s="193"/>
      <c r="P20" s="193"/>
      <c r="Q20" s="193"/>
      <c r="R20" s="194"/>
      <c r="S20" s="82"/>
      <c r="T20" s="147" t="s">
        <v>747</v>
      </c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I20" s="94"/>
      <c r="AJ20" s="95"/>
      <c r="AK20" s="95"/>
      <c r="AL20" s="94" t="s">
        <v>663</v>
      </c>
      <c r="AM20" s="89"/>
      <c r="AN20" s="89"/>
      <c r="AO20" s="89"/>
    </row>
    <row r="21" spans="1:41" ht="15" customHeight="1">
      <c r="B21" s="171"/>
      <c r="C21" s="172"/>
      <c r="D21" s="173"/>
      <c r="E21" s="97"/>
      <c r="F21" s="155" t="s">
        <v>752</v>
      </c>
      <c r="G21" s="155"/>
      <c r="H21" s="156"/>
      <c r="I21" s="177">
        <f>VLOOKUP(I20,'&lt;GHP&gt;マスタ'!L8:M11,2,0)</f>
        <v>100</v>
      </c>
      <c r="J21" s="178"/>
      <c r="K21" s="178"/>
      <c r="L21" s="178"/>
      <c r="M21" s="178"/>
      <c r="N21" s="178"/>
      <c r="O21" s="178"/>
      <c r="P21" s="174" t="s">
        <v>780</v>
      </c>
      <c r="Q21" s="175"/>
      <c r="R21" s="176"/>
      <c r="S21" s="82"/>
      <c r="T21" s="147" t="s">
        <v>753</v>
      </c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I21" s="94"/>
      <c r="AJ21" s="95"/>
      <c r="AK21" s="95"/>
      <c r="AL21" s="96">
        <f>ROUNDDOWN(AJ16*0.369/I22,2)</f>
        <v>17.36</v>
      </c>
      <c r="AM21" s="89"/>
      <c r="AN21" s="89"/>
      <c r="AO21" s="89"/>
    </row>
    <row r="22" spans="1:41" ht="15" customHeight="1">
      <c r="B22" s="159" t="s">
        <v>738</v>
      </c>
      <c r="C22" s="160"/>
      <c r="D22" s="161"/>
      <c r="E22" s="154" t="s">
        <v>24</v>
      </c>
      <c r="F22" s="155"/>
      <c r="G22" s="155"/>
      <c r="H22" s="156"/>
      <c r="I22" s="231">
        <v>1.19</v>
      </c>
      <c r="J22" s="232"/>
      <c r="K22" s="232"/>
      <c r="L22" s="232"/>
      <c r="M22" s="232"/>
      <c r="N22" s="232"/>
      <c r="O22" s="232"/>
      <c r="P22" s="233" t="s">
        <v>652</v>
      </c>
      <c r="Q22" s="234"/>
      <c r="R22" s="235"/>
      <c r="S22" s="82"/>
      <c r="T22" s="147" t="s">
        <v>745</v>
      </c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I22" s="94"/>
      <c r="AJ22" s="95"/>
      <c r="AK22" s="95"/>
      <c r="AL22" s="96">
        <f>ROUNDDOWN(AJ17*0.369/I23,2)</f>
        <v>18.45</v>
      </c>
      <c r="AM22" s="89"/>
      <c r="AN22" s="89"/>
      <c r="AO22" s="89"/>
    </row>
    <row r="23" spans="1:41" ht="15" customHeight="1">
      <c r="B23" s="162"/>
      <c r="C23" s="163"/>
      <c r="D23" s="164"/>
      <c r="E23" s="153" t="s">
        <v>25</v>
      </c>
      <c r="F23" s="153"/>
      <c r="G23" s="153"/>
      <c r="H23" s="153"/>
      <c r="I23" s="231">
        <v>1.34</v>
      </c>
      <c r="J23" s="232"/>
      <c r="K23" s="232"/>
      <c r="L23" s="232"/>
      <c r="M23" s="232"/>
      <c r="N23" s="232"/>
      <c r="O23" s="232"/>
      <c r="P23" s="233" t="s">
        <v>652</v>
      </c>
      <c r="Q23" s="234"/>
      <c r="R23" s="235"/>
      <c r="S23" s="82"/>
      <c r="T23" s="147" t="s">
        <v>746</v>
      </c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I23" s="94"/>
      <c r="AJ23" s="95"/>
      <c r="AK23" s="95"/>
      <c r="AM23" s="89"/>
      <c r="AN23" s="89"/>
      <c r="AO23" s="89"/>
    </row>
    <row r="24" spans="1:41" ht="3" customHeight="1">
      <c r="B24" s="98"/>
      <c r="C24" s="98"/>
      <c r="D24" s="98"/>
      <c r="E24" s="98"/>
      <c r="F24" s="98"/>
      <c r="G24" s="98"/>
      <c r="H24" s="98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98"/>
      <c r="T24" s="99"/>
      <c r="U24" s="99"/>
      <c r="V24" s="99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86"/>
      <c r="AI24" s="94"/>
      <c r="AJ24" s="95"/>
      <c r="AK24" s="95"/>
      <c r="AL24" s="89"/>
      <c r="AM24" s="89"/>
      <c r="AN24" s="89"/>
      <c r="AO24" s="89"/>
    </row>
    <row r="25" spans="1:41" ht="15" customHeight="1">
      <c r="A25" s="91" t="s">
        <v>739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86"/>
      <c r="AI25" s="94"/>
      <c r="AJ25" s="95"/>
      <c r="AK25" s="95"/>
      <c r="AL25" s="89"/>
      <c r="AM25" s="89"/>
      <c r="AN25" s="89"/>
      <c r="AO25" s="89"/>
    </row>
    <row r="26" spans="1:41" ht="15" customHeight="1">
      <c r="A26" s="91"/>
      <c r="B26" s="157" t="s">
        <v>740</v>
      </c>
      <c r="C26" s="157"/>
      <c r="D26" s="157"/>
      <c r="E26" s="157"/>
      <c r="F26" s="157"/>
      <c r="G26" s="157"/>
      <c r="H26" s="157"/>
      <c r="I26" s="158" t="s">
        <v>695</v>
      </c>
      <c r="J26" s="158"/>
      <c r="K26" s="158"/>
      <c r="L26" s="158"/>
      <c r="M26" s="158"/>
      <c r="N26" s="158"/>
      <c r="O26" s="158"/>
      <c r="P26" s="158"/>
      <c r="Q26" s="158"/>
      <c r="R26" s="158"/>
      <c r="S26" s="82"/>
      <c r="T26" s="147" t="s">
        <v>748</v>
      </c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I26" s="77" t="s">
        <v>35</v>
      </c>
      <c r="AJ26" s="79" t="str">
        <f>VLOOKUP(I26,'&lt;GHP&gt;マスタ'!$B$7:$C$53,2,0)</f>
        <v>東京</v>
      </c>
      <c r="AK26" s="95"/>
      <c r="AL26" s="89"/>
      <c r="AM26" s="89"/>
      <c r="AN26" s="89"/>
      <c r="AO26" s="89"/>
    </row>
    <row r="27" spans="1:41" ht="15" customHeight="1">
      <c r="B27" s="153" t="s">
        <v>656</v>
      </c>
      <c r="C27" s="153"/>
      <c r="D27" s="153"/>
      <c r="E27" s="154" t="s">
        <v>670</v>
      </c>
      <c r="F27" s="155"/>
      <c r="G27" s="155"/>
      <c r="H27" s="156"/>
      <c r="I27" s="187">
        <v>2010</v>
      </c>
      <c r="J27" s="187"/>
      <c r="K27" s="187"/>
      <c r="L27" s="187"/>
      <c r="M27" s="187"/>
      <c r="N27" s="187"/>
      <c r="O27" s="187"/>
      <c r="P27" s="187"/>
      <c r="Q27" s="187"/>
      <c r="R27" s="187"/>
      <c r="S27" s="82"/>
      <c r="T27" s="147" t="s">
        <v>749</v>
      </c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I27" s="94" t="s">
        <v>34</v>
      </c>
      <c r="AJ27" s="102">
        <f>VLOOKUP(I27,'&lt;GHP&gt;マスタ'!G:H,2,0)</f>
        <v>2010</v>
      </c>
      <c r="AK27" s="95"/>
      <c r="AL27" s="89"/>
      <c r="AM27" s="89"/>
      <c r="AN27" s="89"/>
      <c r="AO27" s="89"/>
    </row>
    <row r="28" spans="1:41" ht="30" customHeight="1">
      <c r="B28" s="153"/>
      <c r="C28" s="153"/>
      <c r="D28" s="153"/>
      <c r="E28" s="153" t="s">
        <v>36</v>
      </c>
      <c r="F28" s="153"/>
      <c r="G28" s="153"/>
      <c r="H28" s="153"/>
      <c r="I28" s="182" t="s">
        <v>787</v>
      </c>
      <c r="J28" s="182"/>
      <c r="K28" s="182"/>
      <c r="L28" s="182"/>
      <c r="M28" s="182"/>
      <c r="N28" s="182"/>
      <c r="O28" s="182"/>
      <c r="P28" s="182"/>
      <c r="Q28" s="182"/>
      <c r="R28" s="182"/>
      <c r="S28" s="82" t="s">
        <v>750</v>
      </c>
      <c r="T28" s="191" t="s">
        <v>765</v>
      </c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I28" s="94"/>
      <c r="AJ28" s="94"/>
      <c r="AL28" s="89"/>
      <c r="AM28" s="89"/>
      <c r="AN28" s="89"/>
      <c r="AO28" s="89"/>
    </row>
    <row r="29" spans="1:41" ht="15" customHeight="1">
      <c r="B29" s="153"/>
      <c r="C29" s="153"/>
      <c r="D29" s="153"/>
      <c r="E29" s="162" t="s">
        <v>671</v>
      </c>
      <c r="F29" s="163"/>
      <c r="G29" s="163"/>
      <c r="H29" s="164"/>
      <c r="I29" s="142">
        <v>1</v>
      </c>
      <c r="J29" s="143"/>
      <c r="K29" s="143"/>
      <c r="L29" s="143"/>
      <c r="M29" s="143"/>
      <c r="N29" s="143"/>
      <c r="O29" s="143"/>
      <c r="P29" s="139" t="s">
        <v>771</v>
      </c>
      <c r="Q29" s="140"/>
      <c r="R29" s="141"/>
      <c r="S29" s="82"/>
      <c r="T29" s="147" t="s">
        <v>751</v>
      </c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I29" s="94"/>
      <c r="AJ29" s="95"/>
      <c r="AK29" s="95"/>
      <c r="AL29" s="89"/>
      <c r="AM29" s="89"/>
      <c r="AN29" s="89"/>
      <c r="AO29" s="89"/>
    </row>
    <row r="30" spans="1:41" ht="3" customHeight="1">
      <c r="B30" s="98"/>
      <c r="C30" s="98"/>
      <c r="D30" s="98"/>
      <c r="E30" s="98"/>
      <c r="F30" s="98"/>
      <c r="G30" s="98"/>
      <c r="H30" s="98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4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I30" s="80"/>
      <c r="AJ30" s="106"/>
      <c r="AK30" s="106"/>
      <c r="AL30" s="89"/>
      <c r="AM30" s="89"/>
      <c r="AN30" s="89"/>
      <c r="AO30" s="89"/>
    </row>
    <row r="31" spans="1:41" ht="14.25" customHeight="1">
      <c r="A31" s="76" t="s">
        <v>741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186"/>
      <c r="AC31" s="186"/>
      <c r="AD31" s="186"/>
      <c r="AE31" s="186"/>
      <c r="AF31" s="186"/>
      <c r="AI31" s="80"/>
      <c r="AJ31" s="80"/>
      <c r="AK31" s="80"/>
      <c r="AL31" s="89"/>
      <c r="AM31" s="89"/>
      <c r="AN31" s="89"/>
      <c r="AO31" s="89"/>
    </row>
    <row r="32" spans="1:41" ht="15" customHeight="1">
      <c r="B32" s="242" t="s">
        <v>654</v>
      </c>
      <c r="C32" s="243"/>
      <c r="D32" s="244"/>
      <c r="E32" s="159" t="s">
        <v>66</v>
      </c>
      <c r="F32" s="160"/>
      <c r="G32" s="161"/>
      <c r="H32" s="159" t="s">
        <v>68</v>
      </c>
      <c r="I32" s="160"/>
      <c r="J32" s="161"/>
      <c r="K32" s="159" t="s">
        <v>0</v>
      </c>
      <c r="L32" s="160"/>
      <c r="M32" s="161"/>
      <c r="N32" s="159" t="s">
        <v>675</v>
      </c>
      <c r="O32" s="160"/>
      <c r="P32" s="161"/>
      <c r="Q32" s="159" t="s">
        <v>672</v>
      </c>
      <c r="R32" s="160"/>
      <c r="S32" s="161"/>
      <c r="T32" s="159" t="s">
        <v>673</v>
      </c>
      <c r="U32" s="160"/>
      <c r="V32" s="161"/>
      <c r="W32" s="159" t="s">
        <v>674</v>
      </c>
      <c r="X32" s="160"/>
      <c r="Y32" s="160"/>
      <c r="Z32" s="160"/>
      <c r="AA32" s="161"/>
      <c r="AB32" s="195"/>
      <c r="AC32" s="196"/>
      <c r="AD32" s="196"/>
      <c r="AE32" s="196"/>
      <c r="AF32" s="196"/>
      <c r="AL32" s="81"/>
      <c r="AM32" s="81"/>
      <c r="AN32" s="81"/>
      <c r="AO32" s="81"/>
    </row>
    <row r="33" spans="2:41" ht="15" customHeight="1" thickBot="1">
      <c r="B33" s="245"/>
      <c r="C33" s="246"/>
      <c r="D33" s="247"/>
      <c r="E33" s="162"/>
      <c r="F33" s="163"/>
      <c r="G33" s="164"/>
      <c r="H33" s="162"/>
      <c r="I33" s="163"/>
      <c r="J33" s="164"/>
      <c r="K33" s="204" t="s">
        <v>676</v>
      </c>
      <c r="L33" s="205"/>
      <c r="M33" s="206"/>
      <c r="N33" s="162"/>
      <c r="O33" s="163"/>
      <c r="P33" s="164"/>
      <c r="Q33" s="204" t="s">
        <v>677</v>
      </c>
      <c r="R33" s="205"/>
      <c r="S33" s="206"/>
      <c r="T33" s="204" t="s">
        <v>678</v>
      </c>
      <c r="U33" s="205"/>
      <c r="V33" s="206"/>
      <c r="W33" s="197" t="str">
        <f>VLOOKUP($I$20,'&lt;GHP&gt;マスタ'!$L$8:$O$11,4,0)</f>
        <v>(kg)</v>
      </c>
      <c r="X33" s="198"/>
      <c r="Y33" s="198"/>
      <c r="Z33" s="198"/>
      <c r="AA33" s="199"/>
      <c r="AB33" s="256"/>
      <c r="AC33" s="257"/>
      <c r="AD33" s="257"/>
      <c r="AE33" s="257"/>
      <c r="AF33" s="257"/>
      <c r="AI33" s="107"/>
      <c r="AJ33" s="108" t="s">
        <v>664</v>
      </c>
      <c r="AK33" s="109"/>
      <c r="AL33" s="110" t="s">
        <v>770</v>
      </c>
      <c r="AM33" s="81"/>
      <c r="AN33" s="81"/>
      <c r="AO33" s="81"/>
    </row>
    <row r="34" spans="2:41" ht="15" customHeight="1" thickTop="1">
      <c r="B34" s="245"/>
      <c r="C34" s="246"/>
      <c r="D34" s="247"/>
      <c r="E34" s="228">
        <v>4</v>
      </c>
      <c r="F34" s="229"/>
      <c r="G34" s="230"/>
      <c r="H34" s="188" t="s">
        <v>69</v>
      </c>
      <c r="I34" s="188" t="s">
        <v>67</v>
      </c>
      <c r="J34" s="188" t="s">
        <v>67</v>
      </c>
      <c r="K34" s="189">
        <f>IF($H34="冷房",$AJ$16,$AJ$17)</f>
        <v>56</v>
      </c>
      <c r="L34" s="190"/>
      <c r="M34" s="190"/>
      <c r="N34" s="200">
        <f t="shared" ref="N34:N45" si="0">ROUNDDOWN(IF($H34="冷房",$AL$16*$AJ34,$AL$17*$AJ34),2)</f>
        <v>0.98</v>
      </c>
      <c r="O34" s="201"/>
      <c r="P34" s="201"/>
      <c r="Q34" s="207">
        <f>IF($I$28="その他","",VLOOKUP($E34&amp;$AJ$26&amp;$I$28&amp;$H34,'&lt;GHP&gt;マスタ'!$U$8:$V$583,2,FALSE))</f>
        <v>0.16</v>
      </c>
      <c r="R34" s="208"/>
      <c r="S34" s="209"/>
      <c r="T34" s="202">
        <v>50</v>
      </c>
      <c r="U34" s="203"/>
      <c r="V34" s="203"/>
      <c r="W34" s="222">
        <f>ROUNDDOWN(AL34*Q34*T34*$I$29*'&lt;GHP&gt;マスタ'!$L$26/$I$21,1)*VLOOKUP($I$20,'&lt;GHP&gt;マスタ'!$L$8:$N$11,3,0)</f>
        <v>32.635999999999996</v>
      </c>
      <c r="X34" s="223"/>
      <c r="Y34" s="223"/>
      <c r="Z34" s="223"/>
      <c r="AA34" s="224"/>
      <c r="AB34" s="146" t="s">
        <v>754</v>
      </c>
      <c r="AC34" s="145"/>
      <c r="AD34" s="145"/>
      <c r="AE34" s="145"/>
      <c r="AF34" s="145"/>
      <c r="AG34" s="145"/>
      <c r="AH34" s="145"/>
      <c r="AI34" s="111" t="s">
        <v>60</v>
      </c>
      <c r="AJ34" s="112">
        <f>VLOOKUP($E34&amp;$AJ$27&amp;$H34,'&lt;GHP&gt;マスタ'!$AA$24:$AG$119,7,0)</f>
        <v>1.0960000000000001</v>
      </c>
      <c r="AK34" s="109"/>
      <c r="AL34" s="113">
        <f>ROUNDDOWN(K34/N34,2)</f>
        <v>57.14</v>
      </c>
      <c r="AM34" s="114">
        <f>VLOOKUP($E34&amp;$AJ$26&amp;$I$28&amp;$H34,'&lt;GHP&gt;マスタ'!$U$8:$V$583,2,FALSE)</f>
        <v>0.16</v>
      </c>
      <c r="AN34" s="114" t="str">
        <f>IF(Q34=AM34,"○","×")</f>
        <v>○</v>
      </c>
      <c r="AO34" s="89"/>
    </row>
    <row r="35" spans="2:41" ht="15" customHeight="1">
      <c r="B35" s="245"/>
      <c r="C35" s="246"/>
      <c r="D35" s="247"/>
      <c r="E35" s="228">
        <v>5</v>
      </c>
      <c r="F35" s="229"/>
      <c r="G35" s="230"/>
      <c r="H35" s="188" t="s">
        <v>69</v>
      </c>
      <c r="I35" s="188"/>
      <c r="J35" s="188"/>
      <c r="K35" s="189">
        <f t="shared" ref="K35:K45" si="1">IF($H35="冷房",$AJ$16,$AJ$17)</f>
        <v>56</v>
      </c>
      <c r="L35" s="190"/>
      <c r="M35" s="190"/>
      <c r="N35" s="200">
        <f t="shared" si="0"/>
        <v>1.06</v>
      </c>
      <c r="O35" s="201"/>
      <c r="P35" s="201"/>
      <c r="Q35" s="207">
        <f>IF($I$28="その他","",VLOOKUP($E35&amp;$AJ$26&amp;$I$28&amp;$H35,'&lt;GHP&gt;マスタ'!$U$8:$V$583,2,FALSE))</f>
        <v>0.25700000000000001</v>
      </c>
      <c r="R35" s="208"/>
      <c r="S35" s="209"/>
      <c r="T35" s="202">
        <v>150</v>
      </c>
      <c r="U35" s="203"/>
      <c r="V35" s="203"/>
      <c r="W35" s="213">
        <f>ROUNDDOWN(AL35*Q35*T35*$I$29*'&lt;GHP&gt;マスタ'!$L$26/$I$21,1)*VLOOKUP($I$20,'&lt;GHP&gt;マスタ'!$L$8:$N$11,3,0)</f>
        <v>145.86699999999999</v>
      </c>
      <c r="X35" s="214"/>
      <c r="Y35" s="214"/>
      <c r="Z35" s="214"/>
      <c r="AA35" s="215"/>
      <c r="AB35" s="146"/>
      <c r="AC35" s="145"/>
      <c r="AD35" s="145"/>
      <c r="AE35" s="145"/>
      <c r="AF35" s="145"/>
      <c r="AG35" s="145"/>
      <c r="AH35" s="145"/>
      <c r="AI35" s="111" t="s">
        <v>52</v>
      </c>
      <c r="AJ35" s="112">
        <f>VLOOKUP($E35&amp;$AJ$27&amp;$H35,'&lt;GHP&gt;マスタ'!$AA$24:$AG$119,7,0)</f>
        <v>1.1839999999999999</v>
      </c>
      <c r="AK35" s="109"/>
      <c r="AL35" s="113">
        <f t="shared" ref="AL35:AL45" si="2">ROUNDDOWN(K35/N35,2)</f>
        <v>52.83</v>
      </c>
      <c r="AM35" s="114">
        <f>VLOOKUP($E35&amp;$AJ$26&amp;$I$28&amp;$H35,'&lt;GHP&gt;マスタ'!$U$8:$V$583,2,FALSE)</f>
        <v>0.25700000000000001</v>
      </c>
      <c r="AN35" s="114" t="str">
        <f t="shared" ref="AN35:AN45" si="3">IF(Q35=AM35,"○","×")</f>
        <v>○</v>
      </c>
      <c r="AO35" s="115"/>
    </row>
    <row r="36" spans="2:41" ht="15" customHeight="1">
      <c r="B36" s="245"/>
      <c r="C36" s="246"/>
      <c r="D36" s="247"/>
      <c r="E36" s="228">
        <v>6</v>
      </c>
      <c r="F36" s="229"/>
      <c r="G36" s="230"/>
      <c r="H36" s="188" t="s">
        <v>69</v>
      </c>
      <c r="I36" s="188" t="s">
        <v>67</v>
      </c>
      <c r="J36" s="188" t="s">
        <v>67</v>
      </c>
      <c r="K36" s="189">
        <f t="shared" si="1"/>
        <v>56</v>
      </c>
      <c r="L36" s="190"/>
      <c r="M36" s="190"/>
      <c r="N36" s="200">
        <f t="shared" si="0"/>
        <v>1.05</v>
      </c>
      <c r="O36" s="201"/>
      <c r="P36" s="201"/>
      <c r="Q36" s="207">
        <f>IF($I$28="その他","",VLOOKUP($E36&amp;$AJ$26&amp;$I$28&amp;$H36,'&lt;GHP&gt;マスタ'!$U$8:$V$583,2,FALSE))</f>
        <v>0.317</v>
      </c>
      <c r="R36" s="208"/>
      <c r="S36" s="209"/>
      <c r="T36" s="202">
        <v>150</v>
      </c>
      <c r="U36" s="203"/>
      <c r="V36" s="203"/>
      <c r="W36" s="213">
        <f>ROUNDDOWN(AL36*Q36*T36*$I$29*'&lt;GHP&gt;マスタ'!$L$26/$I$21,1)*VLOOKUP($I$20,'&lt;GHP&gt;マスタ'!$L$8:$N$11,3,0)</f>
        <v>181.488</v>
      </c>
      <c r="X36" s="214"/>
      <c r="Y36" s="214"/>
      <c r="Z36" s="214"/>
      <c r="AA36" s="215"/>
      <c r="AB36" s="86"/>
      <c r="AC36" s="86"/>
      <c r="AD36" s="86"/>
      <c r="AE36" s="86"/>
      <c r="AF36" s="86"/>
      <c r="AG36" s="86"/>
      <c r="AH36" s="116"/>
      <c r="AI36" s="111" t="s">
        <v>53</v>
      </c>
      <c r="AJ36" s="112">
        <f>VLOOKUP($E36&amp;$AJ$27&amp;$H36,'&lt;GHP&gt;マスタ'!$AA$24:$AG$119,7,0)</f>
        <v>1.169</v>
      </c>
      <c r="AK36" s="109"/>
      <c r="AL36" s="113">
        <f t="shared" si="2"/>
        <v>53.33</v>
      </c>
      <c r="AM36" s="114">
        <f>VLOOKUP($E36&amp;$AJ$26&amp;$I$28&amp;$H36,'&lt;GHP&gt;マスタ'!$U$8:$V$583,2,FALSE)</f>
        <v>0.317</v>
      </c>
      <c r="AN36" s="114" t="str">
        <f t="shared" si="3"/>
        <v>○</v>
      </c>
      <c r="AO36" s="110"/>
    </row>
    <row r="37" spans="2:41" ht="15" customHeight="1">
      <c r="B37" s="245"/>
      <c r="C37" s="246"/>
      <c r="D37" s="247"/>
      <c r="E37" s="228">
        <v>7</v>
      </c>
      <c r="F37" s="229"/>
      <c r="G37" s="230"/>
      <c r="H37" s="188" t="s">
        <v>69</v>
      </c>
      <c r="I37" s="188" t="s">
        <v>67</v>
      </c>
      <c r="J37" s="188" t="s">
        <v>67</v>
      </c>
      <c r="K37" s="189">
        <f t="shared" si="1"/>
        <v>56</v>
      </c>
      <c r="L37" s="190"/>
      <c r="M37" s="190"/>
      <c r="N37" s="200">
        <f t="shared" si="0"/>
        <v>0.99</v>
      </c>
      <c r="O37" s="201"/>
      <c r="P37" s="201"/>
      <c r="Q37" s="207">
        <f>IF($I$28="その他","",VLOOKUP($E37&amp;$AJ$26&amp;$I$28&amp;$H37,'&lt;GHP&gt;マスタ'!$U$8:$V$583,2,FALSE))</f>
        <v>0.57299999999999995</v>
      </c>
      <c r="R37" s="208"/>
      <c r="S37" s="209"/>
      <c r="T37" s="202">
        <v>50</v>
      </c>
      <c r="U37" s="203"/>
      <c r="V37" s="203"/>
      <c r="W37" s="213">
        <f>ROUNDDOWN(AL37*Q37*T37*$I$29*'&lt;GHP&gt;マスタ'!$L$26/$I$21,1)*VLOOKUP($I$20,'&lt;GHP&gt;マスタ'!$L$8:$N$11,3,0)</f>
        <v>116.017</v>
      </c>
      <c r="X37" s="214"/>
      <c r="Y37" s="214"/>
      <c r="Z37" s="214"/>
      <c r="AA37" s="215"/>
      <c r="AB37" s="146" t="s">
        <v>768</v>
      </c>
      <c r="AC37" s="145"/>
      <c r="AD37" s="145"/>
      <c r="AE37" s="145"/>
      <c r="AF37" s="145"/>
      <c r="AG37" s="145"/>
      <c r="AH37" s="145"/>
      <c r="AI37" s="111" t="s">
        <v>61</v>
      </c>
      <c r="AJ37" s="112">
        <f>VLOOKUP($E37&amp;$AJ$27&amp;$H37,'&lt;GHP&gt;マスタ'!$AA$24:$AG$119,7,0)</f>
        <v>1.105</v>
      </c>
      <c r="AK37" s="109"/>
      <c r="AL37" s="113">
        <f t="shared" si="2"/>
        <v>56.56</v>
      </c>
      <c r="AM37" s="114">
        <f>VLOOKUP($E37&amp;$AJ$26&amp;$I$28&amp;$H37,'&lt;GHP&gt;マスタ'!$U$8:$V$583,2,FALSE)</f>
        <v>0.57299999999999995</v>
      </c>
      <c r="AN37" s="114" t="str">
        <f t="shared" si="3"/>
        <v>○</v>
      </c>
      <c r="AO37" s="110"/>
    </row>
    <row r="38" spans="2:41" ht="15" customHeight="1">
      <c r="B38" s="245"/>
      <c r="C38" s="246"/>
      <c r="D38" s="247"/>
      <c r="E38" s="228">
        <v>8</v>
      </c>
      <c r="F38" s="229"/>
      <c r="G38" s="230"/>
      <c r="H38" s="188" t="s">
        <v>69</v>
      </c>
      <c r="I38" s="188" t="s">
        <v>69</v>
      </c>
      <c r="J38" s="188" t="s">
        <v>69</v>
      </c>
      <c r="K38" s="189">
        <f t="shared" si="1"/>
        <v>56</v>
      </c>
      <c r="L38" s="190"/>
      <c r="M38" s="190"/>
      <c r="N38" s="200">
        <f t="shared" si="0"/>
        <v>0.98</v>
      </c>
      <c r="O38" s="201"/>
      <c r="P38" s="201"/>
      <c r="Q38" s="207">
        <f>IF($I$28="その他","",VLOOKUP($E38&amp;$AJ$26&amp;$I$28&amp;$H38,'&lt;GHP&gt;マスタ'!$U$8:$V$583,2,FALSE))</f>
        <v>0.61499999999999999</v>
      </c>
      <c r="R38" s="208"/>
      <c r="S38" s="209"/>
      <c r="T38" s="202">
        <v>130</v>
      </c>
      <c r="U38" s="203"/>
      <c r="V38" s="203"/>
      <c r="W38" s="213">
        <f>ROUNDDOWN(AL38*Q38*T38*$I$29*'&lt;GHP&gt;マスタ'!$L$26/$I$21,1)*VLOOKUP($I$20,'&lt;GHP&gt;マスタ'!$L$8:$N$11,3,0)</f>
        <v>327.15600000000001</v>
      </c>
      <c r="X38" s="214"/>
      <c r="Y38" s="214"/>
      <c r="Z38" s="214"/>
      <c r="AA38" s="215"/>
      <c r="AB38" s="146"/>
      <c r="AC38" s="145"/>
      <c r="AD38" s="145"/>
      <c r="AE38" s="145"/>
      <c r="AF38" s="145"/>
      <c r="AG38" s="145"/>
      <c r="AH38" s="145"/>
      <c r="AI38" s="111" t="s">
        <v>44</v>
      </c>
      <c r="AJ38" s="112">
        <f>VLOOKUP($E38&amp;$AJ$27&amp;$H38,'&lt;GHP&gt;マスタ'!$AA$24:$AG$119,7,0)</f>
        <v>1.095</v>
      </c>
      <c r="AK38" s="109"/>
      <c r="AL38" s="113">
        <f t="shared" si="2"/>
        <v>57.14</v>
      </c>
      <c r="AM38" s="114">
        <f>VLOOKUP($E38&amp;$AJ$26&amp;$I$28&amp;$H38,'&lt;GHP&gt;マスタ'!$U$8:$V$583,2,FALSE)</f>
        <v>0.61499999999999999</v>
      </c>
      <c r="AN38" s="114" t="str">
        <f t="shared" si="3"/>
        <v>○</v>
      </c>
      <c r="AO38" s="110"/>
    </row>
    <row r="39" spans="2:41" ht="15" customHeight="1">
      <c r="B39" s="245"/>
      <c r="C39" s="246"/>
      <c r="D39" s="247"/>
      <c r="E39" s="228">
        <v>9</v>
      </c>
      <c r="F39" s="229"/>
      <c r="G39" s="230"/>
      <c r="H39" s="188" t="s">
        <v>69</v>
      </c>
      <c r="I39" s="188" t="s">
        <v>69</v>
      </c>
      <c r="J39" s="188" t="s">
        <v>69</v>
      </c>
      <c r="K39" s="189">
        <f t="shared" si="1"/>
        <v>56</v>
      </c>
      <c r="L39" s="190"/>
      <c r="M39" s="190"/>
      <c r="N39" s="200">
        <f t="shared" si="0"/>
        <v>1.01</v>
      </c>
      <c r="O39" s="201"/>
      <c r="P39" s="201"/>
      <c r="Q39" s="207">
        <f>IF($I$28="その他","",VLOOKUP($E39&amp;$AJ$26&amp;$I$28&amp;$H39,'&lt;GHP&gt;マスタ'!$U$8:$V$583,2,FALSE))</f>
        <v>0.48399999999999999</v>
      </c>
      <c r="R39" s="208"/>
      <c r="S39" s="209"/>
      <c r="T39" s="202">
        <v>260</v>
      </c>
      <c r="U39" s="203"/>
      <c r="V39" s="203"/>
      <c r="W39" s="213">
        <f>ROUNDDOWN(AL39*Q39*T39*$I$29*'&lt;GHP&gt;マスタ'!$L$26/$I$21,1)*VLOOKUP($I$20,'&lt;GHP&gt;マスタ'!$L$8:$N$11,3,0)</f>
        <v>499.68899999999996</v>
      </c>
      <c r="X39" s="214"/>
      <c r="Y39" s="214"/>
      <c r="Z39" s="214"/>
      <c r="AA39" s="215"/>
      <c r="AB39" s="146"/>
      <c r="AC39" s="145"/>
      <c r="AD39" s="145"/>
      <c r="AE39" s="145"/>
      <c r="AF39" s="145"/>
      <c r="AG39" s="145"/>
      <c r="AH39" s="145"/>
      <c r="AI39" s="111" t="s">
        <v>45</v>
      </c>
      <c r="AJ39" s="112">
        <f>VLOOKUP($E39&amp;$AJ$27&amp;$H39,'&lt;GHP&gt;マスタ'!$AA$24:$AG$119,7,0)</f>
        <v>1.127</v>
      </c>
      <c r="AK39" s="109"/>
      <c r="AL39" s="113">
        <f t="shared" si="2"/>
        <v>55.44</v>
      </c>
      <c r="AM39" s="114">
        <f>VLOOKUP($E39&amp;$AJ$26&amp;$I$28&amp;$H39,'&lt;GHP&gt;マスタ'!$U$8:$V$583,2,FALSE)</f>
        <v>0.48399999999999999</v>
      </c>
      <c r="AN39" s="114" t="str">
        <f t="shared" si="3"/>
        <v>○</v>
      </c>
      <c r="AO39" s="110"/>
    </row>
    <row r="40" spans="2:41" ht="15" customHeight="1">
      <c r="B40" s="245"/>
      <c r="C40" s="246"/>
      <c r="D40" s="247"/>
      <c r="E40" s="228">
        <v>10</v>
      </c>
      <c r="F40" s="229"/>
      <c r="G40" s="230"/>
      <c r="H40" s="188" t="s">
        <v>69</v>
      </c>
      <c r="I40" s="188" t="s">
        <v>69</v>
      </c>
      <c r="J40" s="188" t="s">
        <v>69</v>
      </c>
      <c r="K40" s="189">
        <f t="shared" si="1"/>
        <v>56</v>
      </c>
      <c r="L40" s="190"/>
      <c r="M40" s="190"/>
      <c r="N40" s="200">
        <f t="shared" si="0"/>
        <v>1.05</v>
      </c>
      <c r="O40" s="201"/>
      <c r="P40" s="201"/>
      <c r="Q40" s="207">
        <f>IF($I$28="その他","",VLOOKUP($E40&amp;$AJ$26&amp;$I$28&amp;$H40,'&lt;GHP&gt;マスタ'!$U$8:$V$583,2,FALSE))</f>
        <v>0.23499999999999999</v>
      </c>
      <c r="R40" s="208"/>
      <c r="S40" s="209"/>
      <c r="T40" s="202">
        <v>260</v>
      </c>
      <c r="U40" s="203"/>
      <c r="V40" s="203"/>
      <c r="W40" s="213">
        <f>ROUNDDOWN(AL40*Q40*T40*$I$29*'&lt;GHP&gt;マスタ'!$L$26/$I$21,1)*VLOOKUP($I$20,'&lt;GHP&gt;マスタ'!$L$8:$N$11,3,0)</f>
        <v>233.42699999999999</v>
      </c>
      <c r="X40" s="214"/>
      <c r="Y40" s="214"/>
      <c r="Z40" s="214"/>
      <c r="AA40" s="215"/>
      <c r="AB40" s="146"/>
      <c r="AC40" s="145"/>
      <c r="AD40" s="145"/>
      <c r="AE40" s="145"/>
      <c r="AF40" s="145"/>
      <c r="AG40" s="145"/>
      <c r="AH40" s="145"/>
      <c r="AI40" s="111" t="s">
        <v>46</v>
      </c>
      <c r="AJ40" s="112">
        <f>VLOOKUP($E40&amp;$AJ$27&amp;$H40,'&lt;GHP&gt;マスタ'!$AA$24:$AG$119,7,0)</f>
        <v>1.171</v>
      </c>
      <c r="AK40" s="109"/>
      <c r="AL40" s="113">
        <f t="shared" si="2"/>
        <v>53.33</v>
      </c>
      <c r="AM40" s="114">
        <f>VLOOKUP($E40&amp;$AJ$26&amp;$I$28&amp;$H40,'&lt;GHP&gt;マスタ'!$U$8:$V$583,2,FALSE)</f>
        <v>0.23499999999999999</v>
      </c>
      <c r="AN40" s="114" t="str">
        <f t="shared" si="3"/>
        <v>○</v>
      </c>
      <c r="AO40" s="110"/>
    </row>
    <row r="41" spans="2:41" ht="15" customHeight="1">
      <c r="B41" s="245"/>
      <c r="C41" s="246"/>
      <c r="D41" s="247"/>
      <c r="E41" s="228">
        <v>11</v>
      </c>
      <c r="F41" s="229"/>
      <c r="G41" s="230"/>
      <c r="H41" s="188" t="s">
        <v>69</v>
      </c>
      <c r="I41" s="188" t="s">
        <v>69</v>
      </c>
      <c r="J41" s="188" t="s">
        <v>69</v>
      </c>
      <c r="K41" s="189">
        <f t="shared" si="1"/>
        <v>56</v>
      </c>
      <c r="L41" s="190"/>
      <c r="M41" s="190"/>
      <c r="N41" s="200">
        <f t="shared" si="0"/>
        <v>0.96</v>
      </c>
      <c r="O41" s="201"/>
      <c r="P41" s="201"/>
      <c r="Q41" s="207">
        <f>IF($I$28="その他","",VLOOKUP($E41&amp;$AJ$26&amp;$I$28&amp;$H41,'&lt;GHP&gt;マスタ'!$U$8:$V$583,2,FALSE))</f>
        <v>0.13600000000000001</v>
      </c>
      <c r="R41" s="208"/>
      <c r="S41" s="209"/>
      <c r="T41" s="202">
        <v>260</v>
      </c>
      <c r="U41" s="203"/>
      <c r="V41" s="203"/>
      <c r="W41" s="213">
        <f>ROUNDDOWN(AL41*Q41*T41*$I$29*'&lt;GHP&gt;マスタ'!$L$26/$I$21,1)*VLOOKUP($I$20,'&lt;GHP&gt;マスタ'!$L$8:$N$11,3,0)</f>
        <v>147.65800000000002</v>
      </c>
      <c r="X41" s="214"/>
      <c r="Y41" s="214"/>
      <c r="Z41" s="214"/>
      <c r="AA41" s="215"/>
      <c r="AB41" s="86"/>
      <c r="AC41" s="86"/>
      <c r="AD41" s="86"/>
      <c r="AE41" s="86"/>
      <c r="AF41" s="86"/>
      <c r="AG41" s="86"/>
      <c r="AH41" s="116"/>
      <c r="AI41" s="111" t="s">
        <v>47</v>
      </c>
      <c r="AJ41" s="112">
        <f>VLOOKUP($E41&amp;$AJ$27&amp;$H41,'&lt;GHP&gt;マスタ'!$AA$24:$AG$119,7,0)</f>
        <v>1.0720000000000001</v>
      </c>
      <c r="AK41" s="109"/>
      <c r="AL41" s="113">
        <f t="shared" si="2"/>
        <v>58.33</v>
      </c>
      <c r="AM41" s="114">
        <f>VLOOKUP($E41&amp;$AJ$26&amp;$I$28&amp;$H41,'&lt;GHP&gt;マスタ'!$U$8:$V$583,2,FALSE)</f>
        <v>0.13600000000000001</v>
      </c>
      <c r="AN41" s="114" t="str">
        <f t="shared" si="3"/>
        <v>○</v>
      </c>
      <c r="AO41" s="110"/>
    </row>
    <row r="42" spans="2:41" ht="15" customHeight="1">
      <c r="B42" s="245"/>
      <c r="C42" s="246"/>
      <c r="D42" s="247"/>
      <c r="E42" s="228">
        <v>12</v>
      </c>
      <c r="F42" s="229"/>
      <c r="G42" s="230"/>
      <c r="H42" s="188" t="s">
        <v>67</v>
      </c>
      <c r="I42" s="188" t="s">
        <v>69</v>
      </c>
      <c r="J42" s="188" t="s">
        <v>69</v>
      </c>
      <c r="K42" s="189">
        <f t="shared" si="1"/>
        <v>67</v>
      </c>
      <c r="L42" s="190"/>
      <c r="M42" s="190"/>
      <c r="N42" s="200">
        <f t="shared" si="0"/>
        <v>1.1100000000000001</v>
      </c>
      <c r="O42" s="201"/>
      <c r="P42" s="201"/>
      <c r="Q42" s="207">
        <f>IF($I$28="その他","",VLOOKUP($E42&amp;$AJ$26&amp;$I$28&amp;$H42,'&lt;GHP&gt;マスタ'!$U$8:$V$583,2,FALSE))</f>
        <v>0.151</v>
      </c>
      <c r="R42" s="208"/>
      <c r="S42" s="209"/>
      <c r="T42" s="202">
        <v>260</v>
      </c>
      <c r="U42" s="203"/>
      <c r="V42" s="203"/>
      <c r="W42" s="213">
        <f>ROUNDDOWN(AL42*Q42*T42*$I$29*'&lt;GHP&gt;マスタ'!$L$26/$I$21,1)*VLOOKUP($I$20,'&lt;GHP&gt;マスタ'!$L$8:$N$11,3,0)</f>
        <v>169.74699999999999</v>
      </c>
      <c r="X42" s="214"/>
      <c r="Y42" s="214"/>
      <c r="Z42" s="214"/>
      <c r="AA42" s="215"/>
      <c r="AB42" s="146" t="s">
        <v>764</v>
      </c>
      <c r="AC42" s="145"/>
      <c r="AD42" s="145"/>
      <c r="AE42" s="145"/>
      <c r="AF42" s="145"/>
      <c r="AG42" s="145"/>
      <c r="AH42" s="145"/>
      <c r="AI42" s="111" t="s">
        <v>48</v>
      </c>
      <c r="AJ42" s="112">
        <f>VLOOKUP($E42&amp;$AJ$27&amp;$H42,'&lt;GHP&gt;マスタ'!$AA$24:$AG$119,7,0)</f>
        <v>0.91800000000000004</v>
      </c>
      <c r="AK42" s="109"/>
      <c r="AL42" s="113">
        <f t="shared" si="2"/>
        <v>60.36</v>
      </c>
      <c r="AM42" s="114">
        <f>VLOOKUP($E42&amp;$AJ$26&amp;$I$28&amp;$H42,'&lt;GHP&gt;マスタ'!$U$8:$V$583,2,FALSE)</f>
        <v>0.151</v>
      </c>
      <c r="AN42" s="114" t="str">
        <f t="shared" si="3"/>
        <v>○</v>
      </c>
      <c r="AO42" s="110"/>
    </row>
    <row r="43" spans="2:41" ht="15" customHeight="1">
      <c r="B43" s="245"/>
      <c r="C43" s="246"/>
      <c r="D43" s="247"/>
      <c r="E43" s="228">
        <v>1</v>
      </c>
      <c r="F43" s="229"/>
      <c r="G43" s="230"/>
      <c r="H43" s="188" t="s">
        <v>67</v>
      </c>
      <c r="I43" s="188" t="s">
        <v>69</v>
      </c>
      <c r="J43" s="188" t="s">
        <v>69</v>
      </c>
      <c r="K43" s="189">
        <f t="shared" si="1"/>
        <v>67</v>
      </c>
      <c r="L43" s="190"/>
      <c r="M43" s="190"/>
      <c r="N43" s="200">
        <f t="shared" si="0"/>
        <v>1.1599999999999999</v>
      </c>
      <c r="O43" s="201"/>
      <c r="P43" s="201"/>
      <c r="Q43" s="207">
        <f>IF($I$28="その他","",VLOOKUP($E43&amp;$AJ$26&amp;$I$28&amp;$H43,'&lt;GHP&gt;マスタ'!$U$8:$V$583,2,FALSE))</f>
        <v>0.19900000000000001</v>
      </c>
      <c r="R43" s="208"/>
      <c r="S43" s="209"/>
      <c r="T43" s="202">
        <v>130</v>
      </c>
      <c r="U43" s="203"/>
      <c r="V43" s="203"/>
      <c r="W43" s="213">
        <f>ROUNDDOWN(AL43*Q43*T43*$I$29*'&lt;GHP&gt;マスタ'!$L$26/$I$21,1)*VLOOKUP($I$20,'&lt;GHP&gt;マスタ'!$L$8:$N$11,3,0)</f>
        <v>106.863</v>
      </c>
      <c r="X43" s="214"/>
      <c r="Y43" s="214"/>
      <c r="Z43" s="214"/>
      <c r="AA43" s="215"/>
      <c r="AB43" s="146"/>
      <c r="AC43" s="145"/>
      <c r="AD43" s="145"/>
      <c r="AE43" s="145"/>
      <c r="AF43" s="145"/>
      <c r="AG43" s="145"/>
      <c r="AH43" s="145"/>
      <c r="AI43" s="111" t="s">
        <v>49</v>
      </c>
      <c r="AJ43" s="112">
        <f>VLOOKUP($E43&amp;$AJ$27&amp;$H43,'&lt;GHP&gt;マスタ'!$AA$24:$AG$119,7,0)</f>
        <v>0.96599999999999997</v>
      </c>
      <c r="AK43" s="80"/>
      <c r="AL43" s="113">
        <f t="shared" si="2"/>
        <v>57.75</v>
      </c>
      <c r="AM43" s="114">
        <f>VLOOKUP($E43&amp;$AJ$26&amp;$I$28&amp;$H43,'&lt;GHP&gt;マスタ'!$U$8:$V$583,2,FALSE)</f>
        <v>0.19900000000000001</v>
      </c>
      <c r="AN43" s="114" t="str">
        <f t="shared" si="3"/>
        <v>○</v>
      </c>
      <c r="AO43" s="110"/>
    </row>
    <row r="44" spans="2:41" ht="15" customHeight="1">
      <c r="B44" s="245"/>
      <c r="C44" s="246"/>
      <c r="D44" s="247"/>
      <c r="E44" s="228">
        <v>2</v>
      </c>
      <c r="F44" s="229"/>
      <c r="G44" s="230"/>
      <c r="H44" s="188" t="s">
        <v>67</v>
      </c>
      <c r="I44" s="188" t="s">
        <v>67</v>
      </c>
      <c r="J44" s="188" t="s">
        <v>67</v>
      </c>
      <c r="K44" s="189">
        <f t="shared" si="1"/>
        <v>67</v>
      </c>
      <c r="L44" s="190"/>
      <c r="M44" s="190"/>
      <c r="N44" s="200">
        <f t="shared" si="0"/>
        <v>1.1599999999999999</v>
      </c>
      <c r="O44" s="201"/>
      <c r="P44" s="201"/>
      <c r="Q44" s="207">
        <f>IF($I$28="その他","",VLOOKUP($E44&amp;$AJ$26&amp;$I$28&amp;$H44,'&lt;GHP&gt;マスタ'!$U$8:$V$583,2,FALSE))</f>
        <v>0.193</v>
      </c>
      <c r="R44" s="208"/>
      <c r="S44" s="209"/>
      <c r="T44" s="202">
        <v>50</v>
      </c>
      <c r="U44" s="203"/>
      <c r="V44" s="203"/>
      <c r="W44" s="213">
        <f>ROUNDDOWN(AL44*Q44*T44*$I$29*'&lt;GHP&gt;マスタ'!$L$26/$I$21,1)*VLOOKUP($I$20,'&lt;GHP&gt;マスタ'!$L$8:$N$11,3,0)</f>
        <v>39.799999999999997</v>
      </c>
      <c r="X44" s="214"/>
      <c r="Y44" s="214"/>
      <c r="Z44" s="214"/>
      <c r="AA44" s="215"/>
      <c r="AB44" s="117"/>
      <c r="AC44" s="118"/>
      <c r="AD44" s="118"/>
      <c r="AE44" s="118"/>
      <c r="AF44" s="118"/>
      <c r="AG44" s="118"/>
      <c r="AH44" s="118"/>
      <c r="AI44" s="111" t="s">
        <v>50</v>
      </c>
      <c r="AJ44" s="112">
        <f>VLOOKUP($E44&amp;$AJ$27&amp;$H44,'&lt;GHP&gt;マスタ'!$AA$24:$AG$119,7,0)</f>
        <v>0.96</v>
      </c>
      <c r="AK44" s="107"/>
      <c r="AL44" s="113">
        <f t="shared" si="2"/>
        <v>57.75</v>
      </c>
      <c r="AM44" s="114">
        <f>VLOOKUP($E44&amp;$AJ$26&amp;$I$28&amp;$H44,'&lt;GHP&gt;マスタ'!$U$8:$V$583,2,FALSE)</f>
        <v>0.193</v>
      </c>
      <c r="AN44" s="114" t="str">
        <f t="shared" si="3"/>
        <v>○</v>
      </c>
      <c r="AO44" s="110"/>
    </row>
    <row r="45" spans="2:41" ht="15" customHeight="1" thickBot="1">
      <c r="B45" s="245"/>
      <c r="C45" s="246"/>
      <c r="D45" s="247"/>
      <c r="E45" s="228">
        <v>3</v>
      </c>
      <c r="F45" s="229"/>
      <c r="G45" s="230"/>
      <c r="H45" s="188" t="s">
        <v>69</v>
      </c>
      <c r="I45" s="188" t="s">
        <v>67</v>
      </c>
      <c r="J45" s="188" t="s">
        <v>67</v>
      </c>
      <c r="K45" s="189">
        <f t="shared" si="1"/>
        <v>56</v>
      </c>
      <c r="L45" s="190"/>
      <c r="M45" s="190"/>
      <c r="N45" s="200">
        <f t="shared" si="0"/>
        <v>1.01</v>
      </c>
      <c r="O45" s="201"/>
      <c r="P45" s="201"/>
      <c r="Q45" s="207">
        <f>IF($I$28="その他","",VLOOKUP($E45&amp;$AJ$26&amp;$I$28&amp;$H45,'&lt;GHP&gt;マスタ'!$U$8:$V$583,2,FALSE))</f>
        <v>0.188</v>
      </c>
      <c r="R45" s="208"/>
      <c r="S45" s="209"/>
      <c r="T45" s="251">
        <v>150</v>
      </c>
      <c r="U45" s="252"/>
      <c r="V45" s="252"/>
      <c r="W45" s="219">
        <f>ROUNDDOWN(AL45*Q45*T45*$I$29*'&lt;GHP&gt;マスタ'!$L$26/$I$21,1)*VLOOKUP($I$20,'&lt;GHP&gt;マスタ'!$L$8:$N$11,3,0)</f>
        <v>111.83800000000001</v>
      </c>
      <c r="X45" s="220"/>
      <c r="Y45" s="220"/>
      <c r="Z45" s="220"/>
      <c r="AA45" s="221"/>
      <c r="AB45" s="145" t="s">
        <v>767</v>
      </c>
      <c r="AC45" s="145"/>
      <c r="AD45" s="145"/>
      <c r="AE45" s="145"/>
      <c r="AF45" s="145"/>
      <c r="AG45" s="145"/>
      <c r="AH45" s="145"/>
      <c r="AI45" s="111" t="s">
        <v>51</v>
      </c>
      <c r="AJ45" s="112">
        <f>VLOOKUP($E45&amp;$AJ$27&amp;$H45,'&lt;GHP&gt;マスタ'!$AA$24:$AG$119,7,0)</f>
        <v>1.1240000000000001</v>
      </c>
      <c r="AK45" s="80"/>
      <c r="AL45" s="113">
        <f t="shared" si="2"/>
        <v>55.44</v>
      </c>
      <c r="AM45" s="114">
        <f>VLOOKUP($E45&amp;$AJ$26&amp;$I$28&amp;$H45,'&lt;GHP&gt;マスタ'!$U$8:$V$583,2,FALSE)</f>
        <v>0.188</v>
      </c>
      <c r="AN45" s="114" t="str">
        <f t="shared" si="3"/>
        <v>○</v>
      </c>
      <c r="AO45" s="110"/>
    </row>
    <row r="46" spans="2:41" ht="15" customHeight="1" thickTop="1">
      <c r="B46" s="248"/>
      <c r="C46" s="249"/>
      <c r="D46" s="250"/>
      <c r="E46" s="266" t="s">
        <v>651</v>
      </c>
      <c r="F46" s="267"/>
      <c r="G46" s="268"/>
      <c r="H46" s="272" t="s">
        <v>658</v>
      </c>
      <c r="I46" s="272"/>
      <c r="J46" s="272"/>
      <c r="K46" s="269" t="s">
        <v>659</v>
      </c>
      <c r="L46" s="270"/>
      <c r="M46" s="270"/>
      <c r="N46" s="273" t="s">
        <v>658</v>
      </c>
      <c r="O46" s="274"/>
      <c r="P46" s="274"/>
      <c r="Q46" s="269" t="s">
        <v>658</v>
      </c>
      <c r="R46" s="270"/>
      <c r="S46" s="271"/>
      <c r="T46" s="275">
        <f>SUM(T34:V45)</f>
        <v>1900</v>
      </c>
      <c r="U46" s="276"/>
      <c r="V46" s="276"/>
      <c r="W46" s="253">
        <f>SUM(W34:AA45)</f>
        <v>2112.1860000000001</v>
      </c>
      <c r="X46" s="223"/>
      <c r="Y46" s="223"/>
      <c r="Z46" s="223"/>
      <c r="AA46" s="254"/>
      <c r="AB46" s="145"/>
      <c r="AC46" s="145"/>
      <c r="AD46" s="145"/>
      <c r="AE46" s="145"/>
      <c r="AF46" s="145"/>
      <c r="AG46" s="145"/>
      <c r="AH46" s="145"/>
      <c r="AM46" s="110"/>
      <c r="AN46" s="110">
        <f>COUNTIF(AN34:AN45,"○")</f>
        <v>12</v>
      </c>
      <c r="AO46" s="110"/>
    </row>
    <row r="47" spans="2:41" ht="15" customHeight="1"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119"/>
      <c r="X47" s="119"/>
      <c r="Y47" s="119"/>
      <c r="Z47" s="119"/>
      <c r="AA47" s="119"/>
      <c r="AB47" s="145"/>
      <c r="AC47" s="145"/>
      <c r="AD47" s="145"/>
      <c r="AE47" s="145"/>
      <c r="AF47" s="145"/>
      <c r="AG47" s="145"/>
      <c r="AH47" s="145"/>
      <c r="AM47" s="110"/>
      <c r="AN47" s="110"/>
      <c r="AO47" s="110"/>
    </row>
    <row r="48" spans="2:41" ht="15" customHeight="1">
      <c r="B48" s="242" t="s">
        <v>653</v>
      </c>
      <c r="C48" s="243"/>
      <c r="D48" s="244"/>
      <c r="E48" s="159" t="s">
        <v>66</v>
      </c>
      <c r="F48" s="160"/>
      <c r="G48" s="161"/>
      <c r="H48" s="159" t="s">
        <v>68</v>
      </c>
      <c r="I48" s="160"/>
      <c r="J48" s="161"/>
      <c r="K48" s="159" t="s">
        <v>0</v>
      </c>
      <c r="L48" s="160"/>
      <c r="M48" s="161"/>
      <c r="N48" s="159" t="s">
        <v>675</v>
      </c>
      <c r="O48" s="160"/>
      <c r="P48" s="161"/>
      <c r="Q48" s="159" t="s">
        <v>672</v>
      </c>
      <c r="R48" s="160"/>
      <c r="S48" s="161"/>
      <c r="T48" s="159" t="s">
        <v>673</v>
      </c>
      <c r="U48" s="160"/>
      <c r="V48" s="161"/>
      <c r="W48" s="159" t="s">
        <v>674</v>
      </c>
      <c r="X48" s="160"/>
      <c r="Y48" s="160"/>
      <c r="Z48" s="160"/>
      <c r="AA48" s="161"/>
      <c r="AB48" s="145"/>
      <c r="AC48" s="145"/>
      <c r="AD48" s="145"/>
      <c r="AE48" s="145"/>
      <c r="AF48" s="145"/>
      <c r="AG48" s="145"/>
      <c r="AH48" s="145"/>
      <c r="AM48" s="110"/>
      <c r="AN48" s="81"/>
      <c r="AO48" s="81"/>
    </row>
    <row r="49" spans="1:42" ht="15" customHeight="1" thickBot="1">
      <c r="B49" s="245"/>
      <c r="C49" s="246"/>
      <c r="D49" s="247"/>
      <c r="E49" s="162"/>
      <c r="F49" s="163"/>
      <c r="G49" s="164"/>
      <c r="H49" s="162"/>
      <c r="I49" s="163"/>
      <c r="J49" s="164"/>
      <c r="K49" s="204" t="s">
        <v>676</v>
      </c>
      <c r="L49" s="205"/>
      <c r="M49" s="206"/>
      <c r="N49" s="162"/>
      <c r="O49" s="163"/>
      <c r="P49" s="164"/>
      <c r="Q49" s="204" t="s">
        <v>677</v>
      </c>
      <c r="R49" s="205"/>
      <c r="S49" s="206"/>
      <c r="T49" s="204" t="s">
        <v>678</v>
      </c>
      <c r="U49" s="205"/>
      <c r="V49" s="206"/>
      <c r="W49" s="225" t="s">
        <v>679</v>
      </c>
      <c r="X49" s="226"/>
      <c r="Y49" s="226"/>
      <c r="Z49" s="226"/>
      <c r="AA49" s="227"/>
      <c r="AB49" s="145"/>
      <c r="AC49" s="145"/>
      <c r="AD49" s="145"/>
      <c r="AE49" s="145"/>
      <c r="AF49" s="145"/>
      <c r="AG49" s="145"/>
      <c r="AH49" s="145"/>
      <c r="AI49" s="107"/>
      <c r="AJ49" s="108" t="s">
        <v>664</v>
      </c>
      <c r="AK49" s="80"/>
      <c r="AL49" s="110" t="s">
        <v>770</v>
      </c>
      <c r="AM49" s="110"/>
      <c r="AN49" s="81"/>
      <c r="AO49" s="81"/>
    </row>
    <row r="50" spans="1:42" ht="15" customHeight="1" thickTop="1">
      <c r="B50" s="245"/>
      <c r="C50" s="246"/>
      <c r="D50" s="247"/>
      <c r="E50" s="228">
        <v>4</v>
      </c>
      <c r="F50" s="229"/>
      <c r="G50" s="230"/>
      <c r="H50" s="236" t="str">
        <f>H34</f>
        <v>冷房</v>
      </c>
      <c r="I50" s="236"/>
      <c r="J50" s="236"/>
      <c r="K50" s="258">
        <f>IF($H50="冷房",$AJ$16,$AJ$17)</f>
        <v>56</v>
      </c>
      <c r="L50" s="259"/>
      <c r="M50" s="260"/>
      <c r="N50" s="261">
        <f t="shared" ref="N50:N61" si="4">ROUNDDOWN(IF(H50="冷房",$AL$21*$AJ50,$AL$22*$AJ50),2)</f>
        <v>19.02</v>
      </c>
      <c r="O50" s="262"/>
      <c r="P50" s="263"/>
      <c r="Q50" s="216">
        <f>Q34</f>
        <v>0.16</v>
      </c>
      <c r="R50" s="217"/>
      <c r="S50" s="218"/>
      <c r="T50" s="264">
        <f>T34</f>
        <v>50</v>
      </c>
      <c r="U50" s="265"/>
      <c r="V50" s="265"/>
      <c r="W50" s="222">
        <f>ROUNDDOWN(AL50*Q50*T50*$I$29*0.369,1)</f>
        <v>8.6</v>
      </c>
      <c r="X50" s="223"/>
      <c r="Y50" s="223"/>
      <c r="Z50" s="223"/>
      <c r="AA50" s="224"/>
      <c r="AB50" s="118"/>
      <c r="AC50" s="118"/>
      <c r="AD50" s="118"/>
      <c r="AE50" s="118"/>
      <c r="AF50" s="118"/>
      <c r="AG50" s="118"/>
      <c r="AH50" s="118"/>
      <c r="AI50" s="111" t="s">
        <v>60</v>
      </c>
      <c r="AJ50" s="112">
        <f>VLOOKUP(E50&amp;$AJ$27&amp;H50,'&lt;GHP&gt;マスタ'!$AA$24:$AG$119,7,0)</f>
        <v>1.0960000000000001</v>
      </c>
      <c r="AK50" s="80"/>
      <c r="AL50" s="113">
        <f>ROUNDDOWN(K50/N50,2)</f>
        <v>2.94</v>
      </c>
      <c r="AM50" s="110"/>
      <c r="AN50" s="81"/>
      <c r="AO50" s="81"/>
    </row>
    <row r="51" spans="1:42" ht="15" customHeight="1">
      <c r="B51" s="245"/>
      <c r="C51" s="246"/>
      <c r="D51" s="247"/>
      <c r="E51" s="228">
        <v>5</v>
      </c>
      <c r="F51" s="229"/>
      <c r="G51" s="230"/>
      <c r="H51" s="236" t="str">
        <f>H35</f>
        <v>冷房</v>
      </c>
      <c r="I51" s="236"/>
      <c r="J51" s="236"/>
      <c r="K51" s="258">
        <f t="shared" ref="K51:K61" si="5">IF($H51="冷房",$AJ$16,$AJ$17)</f>
        <v>56</v>
      </c>
      <c r="L51" s="259"/>
      <c r="M51" s="260"/>
      <c r="N51" s="261">
        <f t="shared" si="4"/>
        <v>20.55</v>
      </c>
      <c r="O51" s="262"/>
      <c r="P51" s="263"/>
      <c r="Q51" s="216">
        <f t="shared" ref="Q51:Q61" si="6">Q35</f>
        <v>0.25700000000000001</v>
      </c>
      <c r="R51" s="217"/>
      <c r="S51" s="218"/>
      <c r="T51" s="264">
        <f t="shared" ref="T51:T61" si="7">T35</f>
        <v>150</v>
      </c>
      <c r="U51" s="265"/>
      <c r="V51" s="265"/>
      <c r="W51" s="213">
        <f t="shared" ref="W51:W61" si="8">ROUNDDOWN(AL51*Q51*T51*$I$29*0.369,1)</f>
        <v>38.6</v>
      </c>
      <c r="X51" s="214"/>
      <c r="Y51" s="214"/>
      <c r="Z51" s="214"/>
      <c r="AA51" s="215"/>
      <c r="AB51" s="145"/>
      <c r="AC51" s="145"/>
      <c r="AD51" s="145"/>
      <c r="AE51" s="145"/>
      <c r="AF51" s="145"/>
      <c r="AG51" s="145"/>
      <c r="AH51" s="145"/>
      <c r="AI51" s="111" t="s">
        <v>52</v>
      </c>
      <c r="AJ51" s="112">
        <f>VLOOKUP(E51&amp;$AJ$27&amp;H51,'&lt;GHP&gt;マスタ'!$AA$24:$AG$119,7,0)</f>
        <v>1.1839999999999999</v>
      </c>
      <c r="AK51" s="80"/>
      <c r="AL51" s="113">
        <f t="shared" ref="AL51:AL61" si="9">ROUNDDOWN(K51/N51,2)</f>
        <v>2.72</v>
      </c>
      <c r="AM51" s="120"/>
      <c r="AN51" s="120"/>
      <c r="AO51" s="120"/>
    </row>
    <row r="52" spans="1:42" ht="13.5" customHeight="1">
      <c r="B52" s="245"/>
      <c r="C52" s="246"/>
      <c r="D52" s="247"/>
      <c r="E52" s="228">
        <v>6</v>
      </c>
      <c r="F52" s="229"/>
      <c r="G52" s="230"/>
      <c r="H52" s="236" t="str">
        <f t="shared" ref="H52:H61" si="10">H36</f>
        <v>冷房</v>
      </c>
      <c r="I52" s="236"/>
      <c r="J52" s="236"/>
      <c r="K52" s="258">
        <f t="shared" si="5"/>
        <v>56</v>
      </c>
      <c r="L52" s="259"/>
      <c r="M52" s="260"/>
      <c r="N52" s="261">
        <f t="shared" si="4"/>
        <v>20.29</v>
      </c>
      <c r="O52" s="262"/>
      <c r="P52" s="263"/>
      <c r="Q52" s="216">
        <f t="shared" si="6"/>
        <v>0.317</v>
      </c>
      <c r="R52" s="217"/>
      <c r="S52" s="218"/>
      <c r="T52" s="264">
        <f t="shared" si="7"/>
        <v>150</v>
      </c>
      <c r="U52" s="265"/>
      <c r="V52" s="265"/>
      <c r="W52" s="213">
        <f t="shared" si="8"/>
        <v>48.2</v>
      </c>
      <c r="X52" s="214"/>
      <c r="Y52" s="214"/>
      <c r="Z52" s="214"/>
      <c r="AA52" s="215"/>
      <c r="AB52" s="145"/>
      <c r="AC52" s="145"/>
      <c r="AD52" s="145"/>
      <c r="AE52" s="145"/>
      <c r="AF52" s="145"/>
      <c r="AG52" s="145"/>
      <c r="AH52" s="145"/>
      <c r="AI52" s="111" t="s">
        <v>53</v>
      </c>
      <c r="AJ52" s="112">
        <f>VLOOKUP(E52&amp;$AJ$27&amp;H52,'&lt;GHP&gt;マスタ'!$AA$24:$AG$119,7,0)</f>
        <v>1.169</v>
      </c>
      <c r="AK52" s="80"/>
      <c r="AL52" s="113">
        <f t="shared" si="9"/>
        <v>2.75</v>
      </c>
      <c r="AM52" s="120"/>
      <c r="AN52" s="120"/>
      <c r="AO52" s="120"/>
    </row>
    <row r="53" spans="1:42" ht="15" customHeight="1">
      <c r="B53" s="245"/>
      <c r="C53" s="246"/>
      <c r="D53" s="247"/>
      <c r="E53" s="228">
        <v>7</v>
      </c>
      <c r="F53" s="229"/>
      <c r="G53" s="230"/>
      <c r="H53" s="236" t="str">
        <f t="shared" si="10"/>
        <v>冷房</v>
      </c>
      <c r="I53" s="236"/>
      <c r="J53" s="236"/>
      <c r="K53" s="258">
        <f t="shared" si="5"/>
        <v>56</v>
      </c>
      <c r="L53" s="259"/>
      <c r="M53" s="260"/>
      <c r="N53" s="261">
        <f t="shared" si="4"/>
        <v>19.18</v>
      </c>
      <c r="O53" s="262"/>
      <c r="P53" s="263"/>
      <c r="Q53" s="216">
        <f t="shared" si="6"/>
        <v>0.57299999999999995</v>
      </c>
      <c r="R53" s="217"/>
      <c r="S53" s="218"/>
      <c r="T53" s="264">
        <f t="shared" si="7"/>
        <v>50</v>
      </c>
      <c r="U53" s="265"/>
      <c r="V53" s="265"/>
      <c r="W53" s="213">
        <f t="shared" si="8"/>
        <v>30.7</v>
      </c>
      <c r="X53" s="214"/>
      <c r="Y53" s="214"/>
      <c r="Z53" s="214"/>
      <c r="AA53" s="215"/>
      <c r="AB53" s="145"/>
      <c r="AC53" s="145"/>
      <c r="AD53" s="145"/>
      <c r="AE53" s="145"/>
      <c r="AF53" s="145"/>
      <c r="AG53" s="145"/>
      <c r="AH53" s="145"/>
      <c r="AI53" s="111" t="s">
        <v>61</v>
      </c>
      <c r="AJ53" s="112">
        <f>VLOOKUP(E53&amp;$AJ$27&amp;H53,'&lt;GHP&gt;マスタ'!$AA$24:$AG$119,7,0)</f>
        <v>1.105</v>
      </c>
      <c r="AK53" s="80"/>
      <c r="AL53" s="113">
        <f t="shared" si="9"/>
        <v>2.91</v>
      </c>
      <c r="AM53" s="120"/>
      <c r="AN53" s="120"/>
      <c r="AO53" s="120"/>
    </row>
    <row r="54" spans="1:42" ht="15" customHeight="1">
      <c r="B54" s="245"/>
      <c r="C54" s="246"/>
      <c r="D54" s="247"/>
      <c r="E54" s="228">
        <v>8</v>
      </c>
      <c r="F54" s="229"/>
      <c r="G54" s="230"/>
      <c r="H54" s="236" t="str">
        <f t="shared" si="10"/>
        <v>冷房</v>
      </c>
      <c r="I54" s="236"/>
      <c r="J54" s="236"/>
      <c r="K54" s="258">
        <f t="shared" si="5"/>
        <v>56</v>
      </c>
      <c r="L54" s="259"/>
      <c r="M54" s="260"/>
      <c r="N54" s="261">
        <f t="shared" si="4"/>
        <v>19</v>
      </c>
      <c r="O54" s="262"/>
      <c r="P54" s="263"/>
      <c r="Q54" s="216">
        <f t="shared" si="6"/>
        <v>0.61499999999999999</v>
      </c>
      <c r="R54" s="217"/>
      <c r="S54" s="218"/>
      <c r="T54" s="264">
        <f t="shared" si="7"/>
        <v>130</v>
      </c>
      <c r="U54" s="265"/>
      <c r="V54" s="265"/>
      <c r="W54" s="213">
        <f t="shared" si="8"/>
        <v>86.7</v>
      </c>
      <c r="X54" s="214"/>
      <c r="Y54" s="214"/>
      <c r="Z54" s="214"/>
      <c r="AA54" s="215"/>
      <c r="AI54" s="111" t="s">
        <v>44</v>
      </c>
      <c r="AJ54" s="112">
        <f>VLOOKUP(E54&amp;$AJ$27&amp;H54,'&lt;GHP&gt;マスタ'!$AA$24:$AG$119,7,0)</f>
        <v>1.095</v>
      </c>
      <c r="AK54" s="80"/>
      <c r="AL54" s="113">
        <f t="shared" si="9"/>
        <v>2.94</v>
      </c>
      <c r="AM54" s="120"/>
      <c r="AN54" s="120"/>
      <c r="AO54" s="120"/>
    </row>
    <row r="55" spans="1:42" ht="15" customHeight="1">
      <c r="B55" s="245"/>
      <c r="C55" s="246"/>
      <c r="D55" s="247"/>
      <c r="E55" s="228">
        <v>9</v>
      </c>
      <c r="F55" s="229"/>
      <c r="G55" s="230"/>
      <c r="H55" s="236" t="str">
        <f t="shared" si="10"/>
        <v>冷房</v>
      </c>
      <c r="I55" s="236"/>
      <c r="J55" s="236"/>
      <c r="K55" s="258">
        <f t="shared" si="5"/>
        <v>56</v>
      </c>
      <c r="L55" s="259"/>
      <c r="M55" s="260"/>
      <c r="N55" s="261">
        <f t="shared" si="4"/>
        <v>19.559999999999999</v>
      </c>
      <c r="O55" s="262"/>
      <c r="P55" s="263"/>
      <c r="Q55" s="216">
        <f t="shared" si="6"/>
        <v>0.48399999999999999</v>
      </c>
      <c r="R55" s="217"/>
      <c r="S55" s="218"/>
      <c r="T55" s="264">
        <f t="shared" si="7"/>
        <v>260</v>
      </c>
      <c r="U55" s="265"/>
      <c r="V55" s="265"/>
      <c r="W55" s="213">
        <f t="shared" si="8"/>
        <v>132.80000000000001</v>
      </c>
      <c r="X55" s="214"/>
      <c r="Y55" s="214"/>
      <c r="Z55" s="214"/>
      <c r="AA55" s="215"/>
      <c r="AI55" s="111" t="s">
        <v>45</v>
      </c>
      <c r="AJ55" s="112">
        <f>VLOOKUP(E55&amp;$AJ$27&amp;H55,'&lt;GHP&gt;マスタ'!$AA$24:$AG$119,7,0)</f>
        <v>1.127</v>
      </c>
      <c r="AK55" s="80"/>
      <c r="AL55" s="113">
        <f t="shared" si="9"/>
        <v>2.86</v>
      </c>
      <c r="AM55" s="120"/>
      <c r="AN55" s="120"/>
      <c r="AO55" s="120"/>
    </row>
    <row r="56" spans="1:42" ht="15" customHeight="1">
      <c r="B56" s="245"/>
      <c r="C56" s="246"/>
      <c r="D56" s="247"/>
      <c r="E56" s="228">
        <v>10</v>
      </c>
      <c r="F56" s="229"/>
      <c r="G56" s="230"/>
      <c r="H56" s="236" t="str">
        <f t="shared" si="10"/>
        <v>冷房</v>
      </c>
      <c r="I56" s="236"/>
      <c r="J56" s="236"/>
      <c r="K56" s="258">
        <f t="shared" si="5"/>
        <v>56</v>
      </c>
      <c r="L56" s="259"/>
      <c r="M56" s="260"/>
      <c r="N56" s="261">
        <f t="shared" si="4"/>
        <v>20.32</v>
      </c>
      <c r="O56" s="262"/>
      <c r="P56" s="263"/>
      <c r="Q56" s="216">
        <f t="shared" si="6"/>
        <v>0.23499999999999999</v>
      </c>
      <c r="R56" s="217"/>
      <c r="S56" s="218"/>
      <c r="T56" s="264">
        <f t="shared" si="7"/>
        <v>260</v>
      </c>
      <c r="U56" s="265"/>
      <c r="V56" s="265"/>
      <c r="W56" s="213">
        <f t="shared" si="8"/>
        <v>62</v>
      </c>
      <c r="X56" s="214"/>
      <c r="Y56" s="214"/>
      <c r="Z56" s="214"/>
      <c r="AA56" s="215"/>
      <c r="AI56" s="111" t="s">
        <v>46</v>
      </c>
      <c r="AJ56" s="112">
        <f>VLOOKUP(E56&amp;$AJ$27&amp;H56,'&lt;GHP&gt;マスタ'!$AA$24:$AG$119,7,0)</f>
        <v>1.171</v>
      </c>
      <c r="AK56" s="80"/>
      <c r="AL56" s="113">
        <f t="shared" si="9"/>
        <v>2.75</v>
      </c>
      <c r="AM56" s="120"/>
      <c r="AN56" s="120"/>
      <c r="AO56" s="120"/>
    </row>
    <row r="57" spans="1:42" ht="15" customHeight="1">
      <c r="B57" s="245"/>
      <c r="C57" s="246"/>
      <c r="D57" s="247"/>
      <c r="E57" s="228">
        <v>11</v>
      </c>
      <c r="F57" s="229"/>
      <c r="G57" s="230"/>
      <c r="H57" s="236" t="str">
        <f t="shared" si="10"/>
        <v>冷房</v>
      </c>
      <c r="I57" s="236"/>
      <c r="J57" s="236"/>
      <c r="K57" s="258">
        <f t="shared" si="5"/>
        <v>56</v>
      </c>
      <c r="L57" s="259"/>
      <c r="M57" s="260"/>
      <c r="N57" s="261">
        <f t="shared" si="4"/>
        <v>18.600000000000001</v>
      </c>
      <c r="O57" s="262"/>
      <c r="P57" s="263"/>
      <c r="Q57" s="216">
        <f t="shared" si="6"/>
        <v>0.13600000000000001</v>
      </c>
      <c r="R57" s="217"/>
      <c r="S57" s="218"/>
      <c r="T57" s="264">
        <f t="shared" si="7"/>
        <v>260</v>
      </c>
      <c r="U57" s="265"/>
      <c r="V57" s="265"/>
      <c r="W57" s="213">
        <f t="shared" si="8"/>
        <v>39.200000000000003</v>
      </c>
      <c r="X57" s="214"/>
      <c r="Y57" s="214"/>
      <c r="Z57" s="214"/>
      <c r="AA57" s="215"/>
      <c r="AB57" s="277"/>
      <c r="AC57" s="277"/>
      <c r="AD57" s="277"/>
      <c r="AE57" s="277"/>
      <c r="AF57" s="277"/>
      <c r="AI57" s="111" t="s">
        <v>47</v>
      </c>
      <c r="AJ57" s="112">
        <f>VLOOKUP(E57&amp;$AJ$27&amp;H57,'&lt;GHP&gt;マスタ'!$AA$24:$AG$119,7,0)</f>
        <v>1.0720000000000001</v>
      </c>
      <c r="AK57" s="80"/>
      <c r="AL57" s="113">
        <f t="shared" si="9"/>
        <v>3.01</v>
      </c>
      <c r="AM57" s="120"/>
      <c r="AN57" s="120"/>
      <c r="AO57" s="120"/>
    </row>
    <row r="58" spans="1:42" ht="15" customHeight="1">
      <c r="B58" s="245"/>
      <c r="C58" s="246"/>
      <c r="D58" s="247"/>
      <c r="E58" s="228">
        <v>12</v>
      </c>
      <c r="F58" s="229"/>
      <c r="G58" s="230"/>
      <c r="H58" s="236" t="str">
        <f t="shared" si="10"/>
        <v>暖房</v>
      </c>
      <c r="I58" s="236"/>
      <c r="J58" s="236"/>
      <c r="K58" s="258">
        <f t="shared" si="5"/>
        <v>67</v>
      </c>
      <c r="L58" s="259"/>
      <c r="M58" s="260"/>
      <c r="N58" s="261">
        <f t="shared" si="4"/>
        <v>16.93</v>
      </c>
      <c r="O58" s="262"/>
      <c r="P58" s="263"/>
      <c r="Q58" s="216">
        <f t="shared" si="6"/>
        <v>0.151</v>
      </c>
      <c r="R58" s="217"/>
      <c r="S58" s="218"/>
      <c r="T58" s="264">
        <f t="shared" si="7"/>
        <v>260</v>
      </c>
      <c r="U58" s="265"/>
      <c r="V58" s="265"/>
      <c r="W58" s="213">
        <f t="shared" si="8"/>
        <v>57.2</v>
      </c>
      <c r="X58" s="214"/>
      <c r="Y58" s="214"/>
      <c r="Z58" s="214"/>
      <c r="AA58" s="215"/>
      <c r="AB58" s="277"/>
      <c r="AC58" s="277"/>
      <c r="AD58" s="277"/>
      <c r="AE58" s="277"/>
      <c r="AF58" s="277"/>
      <c r="AI58" s="111" t="s">
        <v>48</v>
      </c>
      <c r="AJ58" s="112">
        <f>VLOOKUP(E58&amp;$AJ$27&amp;H58,'&lt;GHP&gt;マスタ'!$AA$24:$AG$119,7,0)</f>
        <v>0.91800000000000004</v>
      </c>
      <c r="AK58" s="80"/>
      <c r="AL58" s="113">
        <f t="shared" si="9"/>
        <v>3.95</v>
      </c>
      <c r="AM58" s="120"/>
      <c r="AN58" s="120"/>
      <c r="AO58" s="120"/>
      <c r="AP58" s="121"/>
    </row>
    <row r="59" spans="1:42" ht="15" customHeight="1">
      <c r="B59" s="245"/>
      <c r="C59" s="246"/>
      <c r="D59" s="247"/>
      <c r="E59" s="228">
        <v>1</v>
      </c>
      <c r="F59" s="229"/>
      <c r="G59" s="230"/>
      <c r="H59" s="236" t="str">
        <f t="shared" si="10"/>
        <v>暖房</v>
      </c>
      <c r="I59" s="236"/>
      <c r="J59" s="236"/>
      <c r="K59" s="258">
        <f t="shared" si="5"/>
        <v>67</v>
      </c>
      <c r="L59" s="259"/>
      <c r="M59" s="260"/>
      <c r="N59" s="261">
        <f t="shared" si="4"/>
        <v>17.82</v>
      </c>
      <c r="O59" s="262"/>
      <c r="P59" s="263"/>
      <c r="Q59" s="216">
        <f t="shared" si="6"/>
        <v>0.19900000000000001</v>
      </c>
      <c r="R59" s="217"/>
      <c r="S59" s="218"/>
      <c r="T59" s="264">
        <f t="shared" si="7"/>
        <v>130</v>
      </c>
      <c r="U59" s="265"/>
      <c r="V59" s="265"/>
      <c r="W59" s="213">
        <f t="shared" si="8"/>
        <v>35.700000000000003</v>
      </c>
      <c r="X59" s="214"/>
      <c r="Y59" s="214"/>
      <c r="Z59" s="214"/>
      <c r="AA59" s="215"/>
      <c r="AI59" s="111" t="s">
        <v>49</v>
      </c>
      <c r="AJ59" s="112">
        <f>VLOOKUP(E59&amp;$AJ$27&amp;H59,'&lt;GHP&gt;マスタ'!$AA$24:$AG$119,7,0)</f>
        <v>0.96599999999999997</v>
      </c>
      <c r="AK59" s="80"/>
      <c r="AL59" s="113">
        <f t="shared" si="9"/>
        <v>3.75</v>
      </c>
      <c r="AM59" s="120"/>
      <c r="AN59" s="120"/>
      <c r="AO59" s="120"/>
      <c r="AP59" s="122"/>
    </row>
    <row r="60" spans="1:42" ht="15" customHeight="1">
      <c r="B60" s="245"/>
      <c r="C60" s="246"/>
      <c r="D60" s="247"/>
      <c r="E60" s="228">
        <v>2</v>
      </c>
      <c r="F60" s="229"/>
      <c r="G60" s="230"/>
      <c r="H60" s="236" t="str">
        <f t="shared" si="10"/>
        <v>暖房</v>
      </c>
      <c r="I60" s="236"/>
      <c r="J60" s="236"/>
      <c r="K60" s="258">
        <f t="shared" si="5"/>
        <v>67</v>
      </c>
      <c r="L60" s="259"/>
      <c r="M60" s="260"/>
      <c r="N60" s="261">
        <f t="shared" si="4"/>
        <v>17.71</v>
      </c>
      <c r="O60" s="262"/>
      <c r="P60" s="263"/>
      <c r="Q60" s="216">
        <f t="shared" si="6"/>
        <v>0.193</v>
      </c>
      <c r="R60" s="217"/>
      <c r="S60" s="218"/>
      <c r="T60" s="264">
        <f t="shared" si="7"/>
        <v>50</v>
      </c>
      <c r="U60" s="265"/>
      <c r="V60" s="265"/>
      <c r="W60" s="213">
        <f t="shared" si="8"/>
        <v>13.4</v>
      </c>
      <c r="X60" s="214"/>
      <c r="Y60" s="214"/>
      <c r="Z60" s="214"/>
      <c r="AA60" s="215"/>
      <c r="AI60" s="111" t="s">
        <v>50</v>
      </c>
      <c r="AJ60" s="112">
        <f>VLOOKUP(E60&amp;$AJ$27&amp;H60,'&lt;GHP&gt;マスタ'!$AA$24:$AG$119,7,0)</f>
        <v>0.96</v>
      </c>
      <c r="AK60" s="123"/>
      <c r="AL60" s="113">
        <f t="shared" si="9"/>
        <v>3.78</v>
      </c>
      <c r="AM60" s="120"/>
      <c r="AN60" s="120"/>
      <c r="AO60" s="120"/>
      <c r="AP60" s="122"/>
    </row>
    <row r="61" spans="1:42" ht="15" customHeight="1" thickBot="1">
      <c r="B61" s="245"/>
      <c r="C61" s="246"/>
      <c r="D61" s="247"/>
      <c r="E61" s="228">
        <v>3</v>
      </c>
      <c r="F61" s="229"/>
      <c r="G61" s="230"/>
      <c r="H61" s="236" t="str">
        <f t="shared" si="10"/>
        <v>冷房</v>
      </c>
      <c r="I61" s="236"/>
      <c r="J61" s="236"/>
      <c r="K61" s="258">
        <f t="shared" si="5"/>
        <v>56</v>
      </c>
      <c r="L61" s="259"/>
      <c r="M61" s="260"/>
      <c r="N61" s="261">
        <f t="shared" si="4"/>
        <v>19.510000000000002</v>
      </c>
      <c r="O61" s="262"/>
      <c r="P61" s="263"/>
      <c r="Q61" s="216">
        <f t="shared" si="6"/>
        <v>0.188</v>
      </c>
      <c r="R61" s="217"/>
      <c r="S61" s="218"/>
      <c r="T61" s="284">
        <f t="shared" si="7"/>
        <v>150</v>
      </c>
      <c r="U61" s="285"/>
      <c r="V61" s="285"/>
      <c r="W61" s="219">
        <f t="shared" si="8"/>
        <v>29.8</v>
      </c>
      <c r="X61" s="220"/>
      <c r="Y61" s="220"/>
      <c r="Z61" s="220"/>
      <c r="AA61" s="221"/>
      <c r="AI61" s="111" t="s">
        <v>51</v>
      </c>
      <c r="AJ61" s="112">
        <f>VLOOKUP(E61&amp;$AJ$27&amp;H61,'&lt;GHP&gt;マスタ'!$AA$24:$AG$119,7,0)</f>
        <v>1.1240000000000001</v>
      </c>
      <c r="AK61" s="123"/>
      <c r="AL61" s="113">
        <f t="shared" si="9"/>
        <v>2.87</v>
      </c>
      <c r="AM61" s="120"/>
      <c r="AN61" s="120"/>
      <c r="AO61" s="120"/>
      <c r="AP61" s="122"/>
    </row>
    <row r="62" spans="1:42" ht="15" customHeight="1" thickTop="1">
      <c r="B62" s="248"/>
      <c r="C62" s="249"/>
      <c r="D62" s="250"/>
      <c r="E62" s="266" t="s">
        <v>651</v>
      </c>
      <c r="F62" s="267"/>
      <c r="G62" s="268"/>
      <c r="H62" s="272" t="s">
        <v>658</v>
      </c>
      <c r="I62" s="272"/>
      <c r="J62" s="272"/>
      <c r="K62" s="269" t="s">
        <v>659</v>
      </c>
      <c r="L62" s="270"/>
      <c r="M62" s="270"/>
      <c r="N62" s="273" t="s">
        <v>658</v>
      </c>
      <c r="O62" s="274"/>
      <c r="P62" s="274"/>
      <c r="Q62" s="269" t="s">
        <v>658</v>
      </c>
      <c r="R62" s="270"/>
      <c r="S62" s="271"/>
      <c r="T62" s="281">
        <f>SUM(T50:V61)</f>
        <v>1900</v>
      </c>
      <c r="U62" s="282"/>
      <c r="V62" s="282"/>
      <c r="W62" s="283">
        <f>SUM(W50:AA61)</f>
        <v>582.9</v>
      </c>
      <c r="X62" s="283"/>
      <c r="Y62" s="283"/>
      <c r="Z62" s="283"/>
      <c r="AA62" s="283"/>
      <c r="AM62" s="120"/>
      <c r="AN62" s="120"/>
      <c r="AO62" s="120"/>
      <c r="AP62" s="122"/>
    </row>
    <row r="63" spans="1:42" ht="15" customHeight="1">
      <c r="B63" s="76" t="str">
        <f>IF(AN46=12,"指定負荷率使用","")</f>
        <v>指定負荷率使用</v>
      </c>
      <c r="H63" s="278" t="s">
        <v>781</v>
      </c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P63" s="122"/>
    </row>
    <row r="64" spans="1:42" ht="15" customHeight="1">
      <c r="A64" s="124"/>
      <c r="B64" s="280"/>
      <c r="C64" s="280"/>
      <c r="D64" s="125"/>
      <c r="E64" s="125"/>
      <c r="F64" s="125"/>
      <c r="G64" s="125"/>
      <c r="H64" s="279"/>
      <c r="I64" s="279"/>
      <c r="J64" s="279"/>
      <c r="K64" s="279"/>
      <c r="L64" s="279"/>
      <c r="M64" s="279"/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  <c r="Z64" s="279"/>
      <c r="AA64" s="279"/>
      <c r="AB64" s="126"/>
      <c r="AC64" s="126"/>
      <c r="AD64" s="126"/>
      <c r="AE64" s="126"/>
      <c r="AF64" s="126"/>
      <c r="AP64" s="122"/>
    </row>
    <row r="65" spans="34:42" s="76" customFormat="1" ht="15" customHeight="1">
      <c r="AH65" s="74"/>
    </row>
    <row r="66" spans="34:42" s="76" customFormat="1" ht="15" customHeight="1">
      <c r="AH66" s="74"/>
    </row>
    <row r="67" spans="34:42" s="76" customFormat="1" ht="15" customHeight="1">
      <c r="AH67" s="74"/>
    </row>
    <row r="68" spans="34:42" ht="15" customHeight="1">
      <c r="AI68" s="107"/>
      <c r="AJ68" s="80"/>
      <c r="AK68" s="80"/>
      <c r="AL68" s="81"/>
      <c r="AM68" s="81"/>
      <c r="AN68" s="81"/>
      <c r="AO68" s="81"/>
      <c r="AP68" s="122"/>
    </row>
    <row r="69" spans="34:42" ht="38.25" customHeight="1">
      <c r="AI69" s="127"/>
      <c r="AJ69" s="80"/>
      <c r="AK69" s="80"/>
      <c r="AL69" s="81"/>
      <c r="AM69" s="81"/>
      <c r="AN69" s="81"/>
      <c r="AO69" s="81"/>
      <c r="AP69" s="122"/>
    </row>
    <row r="70" spans="34:42" ht="13.5" customHeight="1">
      <c r="AI70" s="107"/>
      <c r="AJ70" s="80"/>
      <c r="AK70" s="80"/>
      <c r="AL70" s="81"/>
      <c r="AM70" s="81"/>
      <c r="AN70" s="81"/>
      <c r="AO70" s="81"/>
      <c r="AP70" s="122"/>
    </row>
    <row r="71" spans="34:42">
      <c r="AL71" s="81"/>
      <c r="AM71" s="81"/>
      <c r="AN71" s="81"/>
      <c r="AO71" s="81"/>
      <c r="AP71" s="122"/>
    </row>
    <row r="72" spans="34:42" ht="13.5" customHeight="1">
      <c r="AP72" s="122"/>
    </row>
    <row r="73" spans="34:42">
      <c r="AP73" s="122"/>
    </row>
    <row r="74" spans="34:42">
      <c r="AP74" s="122"/>
    </row>
    <row r="75" spans="34:42">
      <c r="AP75" s="122"/>
    </row>
    <row r="78" spans="34:42">
      <c r="AP78" s="121"/>
    </row>
    <row r="79" spans="34:42">
      <c r="AP79" s="122"/>
    </row>
    <row r="80" spans="34:42">
      <c r="AP80" s="122"/>
    </row>
    <row r="81" spans="42:42">
      <c r="AP81" s="122"/>
    </row>
    <row r="82" spans="42:42">
      <c r="AP82" s="122"/>
    </row>
    <row r="83" spans="42:42">
      <c r="AP83" s="122"/>
    </row>
    <row r="84" spans="42:42">
      <c r="AP84" s="122"/>
    </row>
    <row r="85" spans="42:42">
      <c r="AP85" s="122"/>
    </row>
    <row r="86" spans="42:42">
      <c r="AP86" s="122"/>
    </row>
    <row r="87" spans="42:42">
      <c r="AP87" s="122"/>
    </row>
    <row r="88" spans="42:42">
      <c r="AP88" s="122"/>
    </row>
    <row r="89" spans="42:42">
      <c r="AP89" s="122"/>
    </row>
    <row r="90" spans="42:42">
      <c r="AP90" s="122"/>
    </row>
    <row r="94" spans="42:42" ht="13.5" customHeight="1"/>
    <row r="125" ht="13.5" customHeight="1"/>
    <row r="140" ht="13.5" customHeight="1"/>
    <row r="160" ht="13.5" customHeight="1"/>
    <row r="162" ht="13.5" customHeight="1"/>
  </sheetData>
  <sheetProtection password="B6C9" sheet="1" objects="1" scenarios="1" selectLockedCells="1"/>
  <mergeCells count="288">
    <mergeCell ref="H63:AA64"/>
    <mergeCell ref="Q56:S56"/>
    <mergeCell ref="B64:C64"/>
    <mergeCell ref="W61:AA61"/>
    <mergeCell ref="H62:J62"/>
    <mergeCell ref="K62:M62"/>
    <mergeCell ref="N62:P62"/>
    <mergeCell ref="T62:V62"/>
    <mergeCell ref="W62:AA62"/>
    <mergeCell ref="H61:J61"/>
    <mergeCell ref="K61:M61"/>
    <mergeCell ref="N61:P61"/>
    <mergeCell ref="T61:V61"/>
    <mergeCell ref="Q61:S61"/>
    <mergeCell ref="Q62:S62"/>
    <mergeCell ref="E61:G61"/>
    <mergeCell ref="E62:G62"/>
    <mergeCell ref="B48:D62"/>
    <mergeCell ref="N48:P49"/>
    <mergeCell ref="W59:AA59"/>
    <mergeCell ref="E58:G58"/>
    <mergeCell ref="H56:J56"/>
    <mergeCell ref="H60:J60"/>
    <mergeCell ref="K60:M60"/>
    <mergeCell ref="N60:P60"/>
    <mergeCell ref="T60:V60"/>
    <mergeCell ref="W60:AA60"/>
    <mergeCell ref="H59:J59"/>
    <mergeCell ref="K59:M59"/>
    <mergeCell ref="N59:P59"/>
    <mergeCell ref="T59:V59"/>
    <mergeCell ref="Q59:S59"/>
    <mergeCell ref="Q60:S60"/>
    <mergeCell ref="E56:G56"/>
    <mergeCell ref="W57:AA57"/>
    <mergeCell ref="AB57:AF57"/>
    <mergeCell ref="E57:G57"/>
    <mergeCell ref="W52:AA52"/>
    <mergeCell ref="E55:G55"/>
    <mergeCell ref="E59:G59"/>
    <mergeCell ref="E60:G60"/>
    <mergeCell ref="H58:J58"/>
    <mergeCell ref="K58:M58"/>
    <mergeCell ref="N58:P58"/>
    <mergeCell ref="T58:V58"/>
    <mergeCell ref="W58:AA58"/>
    <mergeCell ref="AB58:AF58"/>
    <mergeCell ref="H57:J57"/>
    <mergeCell ref="K57:M57"/>
    <mergeCell ref="N57:P57"/>
    <mergeCell ref="T57:V57"/>
    <mergeCell ref="Q57:S57"/>
    <mergeCell ref="Q58:S58"/>
    <mergeCell ref="K56:M56"/>
    <mergeCell ref="N56:P56"/>
    <mergeCell ref="T56:V56"/>
    <mergeCell ref="W56:AA56"/>
    <mergeCell ref="Q52:S52"/>
    <mergeCell ref="Q53:S53"/>
    <mergeCell ref="Q54:S54"/>
    <mergeCell ref="H55:J55"/>
    <mergeCell ref="K55:M55"/>
    <mergeCell ref="N55:P55"/>
    <mergeCell ref="T55:V55"/>
    <mergeCell ref="K51:M51"/>
    <mergeCell ref="N51:P51"/>
    <mergeCell ref="Q55:S55"/>
    <mergeCell ref="H52:J52"/>
    <mergeCell ref="K52:M52"/>
    <mergeCell ref="N52:P52"/>
    <mergeCell ref="T52:V52"/>
    <mergeCell ref="T51:V51"/>
    <mergeCell ref="H51:J51"/>
    <mergeCell ref="W55:AA55"/>
    <mergeCell ref="W53:AA53"/>
    <mergeCell ref="H54:J54"/>
    <mergeCell ref="K54:M54"/>
    <mergeCell ref="N54:P54"/>
    <mergeCell ref="T54:V54"/>
    <mergeCell ref="W54:AA54"/>
    <mergeCell ref="H53:J53"/>
    <mergeCell ref="K53:M53"/>
    <mergeCell ref="N53:P53"/>
    <mergeCell ref="T53:V53"/>
    <mergeCell ref="H42:J42"/>
    <mergeCell ref="K42:M42"/>
    <mergeCell ref="N42:P42"/>
    <mergeCell ref="T42:V42"/>
    <mergeCell ref="Q42:S42"/>
    <mergeCell ref="Q43:S43"/>
    <mergeCell ref="K48:M48"/>
    <mergeCell ref="H46:J46"/>
    <mergeCell ref="K46:M46"/>
    <mergeCell ref="N46:P46"/>
    <mergeCell ref="T46:V46"/>
    <mergeCell ref="H48:J49"/>
    <mergeCell ref="T48:V48"/>
    <mergeCell ref="K43:M43"/>
    <mergeCell ref="K49:M49"/>
    <mergeCell ref="T49:V49"/>
    <mergeCell ref="H45:J45"/>
    <mergeCell ref="H44:J44"/>
    <mergeCell ref="K44:M44"/>
    <mergeCell ref="N44:P44"/>
    <mergeCell ref="T44:V44"/>
    <mergeCell ref="N43:P43"/>
    <mergeCell ref="K50:M50"/>
    <mergeCell ref="N50:P50"/>
    <mergeCell ref="T50:V50"/>
    <mergeCell ref="E44:G44"/>
    <mergeCell ref="E45:G45"/>
    <mergeCell ref="E46:G46"/>
    <mergeCell ref="E34:G34"/>
    <mergeCell ref="E35:G35"/>
    <mergeCell ref="H37:J37"/>
    <mergeCell ref="E36:G36"/>
    <mergeCell ref="E37:G37"/>
    <mergeCell ref="H40:J40"/>
    <mergeCell ref="K40:M40"/>
    <mergeCell ref="N40:P40"/>
    <mergeCell ref="T40:V40"/>
    <mergeCell ref="H43:J43"/>
    <mergeCell ref="Q44:S44"/>
    <mergeCell ref="Q45:S45"/>
    <mergeCell ref="E48:G49"/>
    <mergeCell ref="E50:G50"/>
    <mergeCell ref="Q37:S37"/>
    <mergeCell ref="Q46:S46"/>
    <mergeCell ref="N36:P36"/>
    <mergeCell ref="T43:V43"/>
    <mergeCell ref="AI5:AI6"/>
    <mergeCell ref="AJ5:AJ6"/>
    <mergeCell ref="I7:R7"/>
    <mergeCell ref="I6:R6"/>
    <mergeCell ref="W37:AA37"/>
    <mergeCell ref="W34:AA34"/>
    <mergeCell ref="B32:D46"/>
    <mergeCell ref="H32:J33"/>
    <mergeCell ref="K45:M45"/>
    <mergeCell ref="N45:P45"/>
    <mergeCell ref="T45:V45"/>
    <mergeCell ref="E40:G40"/>
    <mergeCell ref="E41:G41"/>
    <mergeCell ref="W46:AA46"/>
    <mergeCell ref="H38:J38"/>
    <mergeCell ref="E28:H28"/>
    <mergeCell ref="I28:R28"/>
    <mergeCell ref="E20:H20"/>
    <mergeCell ref="Q32:S32"/>
    <mergeCell ref="E32:G33"/>
    <mergeCell ref="T32:V32"/>
    <mergeCell ref="T33:V33"/>
    <mergeCell ref="AB33:AF33"/>
    <mergeCell ref="Q36:S36"/>
    <mergeCell ref="E51:G51"/>
    <mergeCell ref="E16:H16"/>
    <mergeCell ref="I16:O16"/>
    <mergeCell ref="E29:H29"/>
    <mergeCell ref="I10:R10"/>
    <mergeCell ref="E27:H27"/>
    <mergeCell ref="P16:R16"/>
    <mergeCell ref="I17:O17"/>
    <mergeCell ref="E23:H23"/>
    <mergeCell ref="I22:O22"/>
    <mergeCell ref="P22:R22"/>
    <mergeCell ref="I23:O23"/>
    <mergeCell ref="P23:R23"/>
    <mergeCell ref="P17:R17"/>
    <mergeCell ref="E22:H22"/>
    <mergeCell ref="I18:O18"/>
    <mergeCell ref="P18:R18"/>
    <mergeCell ref="I19:O19"/>
    <mergeCell ref="Q48:S48"/>
    <mergeCell ref="Q49:S49"/>
    <mergeCell ref="K34:M34"/>
    <mergeCell ref="K32:M32"/>
    <mergeCell ref="N35:P35"/>
    <mergeCell ref="H50:J50"/>
    <mergeCell ref="E52:G52"/>
    <mergeCell ref="E53:G53"/>
    <mergeCell ref="E54:G54"/>
    <mergeCell ref="T36:V36"/>
    <mergeCell ref="T39:V39"/>
    <mergeCell ref="K38:M38"/>
    <mergeCell ref="N38:P38"/>
    <mergeCell ref="T38:V38"/>
    <mergeCell ref="E38:G38"/>
    <mergeCell ref="E39:G39"/>
    <mergeCell ref="E42:G42"/>
    <mergeCell ref="E43:G43"/>
    <mergeCell ref="H41:J41"/>
    <mergeCell ref="K41:M41"/>
    <mergeCell ref="N41:P41"/>
    <mergeCell ref="T41:V41"/>
    <mergeCell ref="K37:M37"/>
    <mergeCell ref="N37:P37"/>
    <mergeCell ref="T37:V37"/>
    <mergeCell ref="H39:J39"/>
    <mergeCell ref="K39:M39"/>
    <mergeCell ref="H36:J36"/>
    <mergeCell ref="K36:M36"/>
    <mergeCell ref="N39:P39"/>
    <mergeCell ref="T35:V35"/>
    <mergeCell ref="W35:AA35"/>
    <mergeCell ref="W44:AA44"/>
    <mergeCell ref="Q50:S50"/>
    <mergeCell ref="Q51:S51"/>
    <mergeCell ref="W38:AA38"/>
    <mergeCell ref="W39:AA39"/>
    <mergeCell ref="W40:AA40"/>
    <mergeCell ref="W41:AA41"/>
    <mergeCell ref="W51:AA51"/>
    <mergeCell ref="W42:AA42"/>
    <mergeCell ref="W43:AA43"/>
    <mergeCell ref="W45:AA45"/>
    <mergeCell ref="Q38:S38"/>
    <mergeCell ref="Q39:S39"/>
    <mergeCell ref="Q40:S40"/>
    <mergeCell ref="Q41:S41"/>
    <mergeCell ref="W50:AA50"/>
    <mergeCell ref="W48:AA48"/>
    <mergeCell ref="W49:AA49"/>
    <mergeCell ref="W36:AA36"/>
    <mergeCell ref="AB31:AF31"/>
    <mergeCell ref="I27:R27"/>
    <mergeCell ref="H35:J35"/>
    <mergeCell ref="K35:M35"/>
    <mergeCell ref="T19:AG19"/>
    <mergeCell ref="T20:AG20"/>
    <mergeCell ref="T22:AG22"/>
    <mergeCell ref="T23:AG23"/>
    <mergeCell ref="T26:AG26"/>
    <mergeCell ref="T27:AG27"/>
    <mergeCell ref="T28:AG28"/>
    <mergeCell ref="I20:R20"/>
    <mergeCell ref="W32:AA32"/>
    <mergeCell ref="AB32:AF32"/>
    <mergeCell ref="W33:AA33"/>
    <mergeCell ref="N34:P34"/>
    <mergeCell ref="T34:V34"/>
    <mergeCell ref="Q33:S33"/>
    <mergeCell ref="Q34:S34"/>
    <mergeCell ref="Q35:S35"/>
    <mergeCell ref="K33:M33"/>
    <mergeCell ref="N32:P33"/>
    <mergeCell ref="H34:J34"/>
    <mergeCell ref="P19:R19"/>
    <mergeCell ref="P21:R21"/>
    <mergeCell ref="I21:O21"/>
    <mergeCell ref="B14:AG14"/>
    <mergeCell ref="T6:AG6"/>
    <mergeCell ref="T10:AG10"/>
    <mergeCell ref="T11:AG11"/>
    <mergeCell ref="T12:AG12"/>
    <mergeCell ref="T16:AG16"/>
    <mergeCell ref="A2:S2"/>
    <mergeCell ref="I11:R11"/>
    <mergeCell ref="I12:R12"/>
    <mergeCell ref="B6:H6"/>
    <mergeCell ref="B16:D17"/>
    <mergeCell ref="B7:H7"/>
    <mergeCell ref="B10:H10"/>
    <mergeCell ref="B11:H11"/>
    <mergeCell ref="B12:H12"/>
    <mergeCell ref="P29:R29"/>
    <mergeCell ref="I29:O29"/>
    <mergeCell ref="A1:AE1"/>
    <mergeCell ref="AB45:AH49"/>
    <mergeCell ref="AB42:AH43"/>
    <mergeCell ref="AB51:AH53"/>
    <mergeCell ref="T7:AG7"/>
    <mergeCell ref="F4:K4"/>
    <mergeCell ref="B4:E4"/>
    <mergeCell ref="T21:AG21"/>
    <mergeCell ref="AB34:AH35"/>
    <mergeCell ref="AB37:AH40"/>
    <mergeCell ref="B27:D29"/>
    <mergeCell ref="T29:AG29"/>
    <mergeCell ref="T17:AG17"/>
    <mergeCell ref="T18:AG18"/>
    <mergeCell ref="E17:H17"/>
    <mergeCell ref="E18:H18"/>
    <mergeCell ref="E19:H19"/>
    <mergeCell ref="B26:H26"/>
    <mergeCell ref="I26:R26"/>
    <mergeCell ref="B22:D23"/>
    <mergeCell ref="B18:D21"/>
    <mergeCell ref="F21:H21"/>
  </mergeCells>
  <phoneticPr fontId="1"/>
  <conditionalFormatting sqref="T34:T45 T50:T61">
    <cfRule type="expression" dxfId="2" priority="9">
      <formula>#REF!="独自計算"</formula>
    </cfRule>
  </conditionalFormatting>
  <conditionalFormatting sqref="Q34:Q45">
    <cfRule type="expression" dxfId="1" priority="1">
      <formula>$I$28="その他"</formula>
    </cfRule>
  </conditionalFormatting>
  <conditionalFormatting sqref="AN13:AS13 AJ13">
    <cfRule type="expression" dxfId="0" priority="11">
      <formula>$I$20="その他"</formula>
    </cfRule>
  </conditionalFormatting>
  <dataValidations count="4">
    <dataValidation type="list" allowBlank="1" showInputMessage="1" showErrorMessage="1" sqref="H34:J45">
      <formula1>"暖房,冷房"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P18:R19">
      <formula1>"kW,㎥/ｈ"</formula1>
    </dataValidation>
    <dataValidation type="list" allowBlank="1" showInputMessage="1" showErrorMessage="1" sqref="I28:R28">
      <formula1>"店舗,事務所,その他"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cellComments="asDisplayed" r:id="rId1"/>
  <rowBreaks count="1" manualBreakCount="1">
    <brk id="67" max="37" man="1"/>
  </rowBreaks>
  <ignoredErrors>
    <ignoredError sqref="I21 Q34:S45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'&lt;GHP&gt;マスタ'!$B$7:$B$53</xm:f>
          </x14:formula1>
          <xm:sqref>AJ5:AJ6 I26:R26</xm:sqref>
        </x14:dataValidation>
        <x14:dataValidation type="list" allowBlank="1" showInputMessage="1" showErrorMessage="1">
          <x14:formula1>
            <xm:f>'&lt;GHP&gt;マスタ'!$L$16:$L$17</xm:f>
          </x14:formula1>
          <xm:sqref>P16:R17</xm:sqref>
        </x14:dataValidation>
        <x14:dataValidation type="list" allowBlank="1" showInputMessage="1" showErrorMessage="1">
          <x14:formula1>
            <xm:f>'&lt;GHP&gt;マスタ'!$G$7:$G$77</xm:f>
          </x14:formula1>
          <xm:sqref>I27:R27</xm:sqref>
        </x14:dataValidation>
        <x14:dataValidation type="list" allowBlank="1" showInputMessage="1" showErrorMessage="1">
          <x14:formula1>
            <xm:f>'&lt;GHP&gt;マスタ'!$L$8:$L$11</xm:f>
          </x14:formula1>
          <xm:sqref>I20:R20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B1:AR583"/>
  <sheetViews>
    <sheetView view="pageBreakPreview" zoomScale="70" zoomScaleNormal="70" zoomScaleSheetLayoutView="70" workbookViewId="0">
      <selection activeCell="N9" sqref="N9"/>
    </sheetView>
  </sheetViews>
  <sheetFormatPr defaultRowHeight="13.5"/>
  <cols>
    <col min="1" max="1" width="4.75" customWidth="1"/>
    <col min="2" max="2" width="14.875" customWidth="1"/>
    <col min="3" max="3" width="14.875" style="24" customWidth="1"/>
    <col min="4" max="4" width="2.75" customWidth="1"/>
    <col min="6" max="6" width="2.75" customWidth="1"/>
    <col min="7" max="8" width="11.625" style="25" customWidth="1"/>
    <col min="9" max="9" width="3.125" style="25" customWidth="1"/>
    <col min="10" max="10" width="11.875" style="25" customWidth="1"/>
    <col min="11" max="11" width="2.75" customWidth="1"/>
    <col min="12" max="12" width="17.5" bestFit="1" customWidth="1"/>
    <col min="13" max="13" width="18.125" bestFit="1" customWidth="1"/>
    <col min="14" max="15" width="18.125" style="32" customWidth="1"/>
    <col min="16" max="16" width="2.75" customWidth="1"/>
    <col min="17" max="17" width="4.5" customWidth="1"/>
    <col min="18" max="18" width="7.125" bestFit="1" customWidth="1"/>
    <col min="20" max="20" width="8.125" bestFit="1" customWidth="1"/>
    <col min="21" max="21" width="19.625" bestFit="1" customWidth="1"/>
    <col min="22" max="22" width="13" bestFit="1" customWidth="1"/>
    <col min="23" max="23" width="2.75" customWidth="1"/>
    <col min="28" max="28" width="11" bestFit="1" customWidth="1"/>
    <col min="33" max="33" width="9.875" customWidth="1"/>
    <col min="34" max="34" width="2.75" customWidth="1"/>
  </cols>
  <sheetData>
    <row r="1" spans="2:44" ht="14.25" thickBot="1"/>
    <row r="2" spans="2:44" ht="15" thickBot="1">
      <c r="B2" s="16" t="s">
        <v>39</v>
      </c>
      <c r="C2" s="28"/>
      <c r="D2" s="17"/>
      <c r="E2" s="17"/>
      <c r="F2" s="17"/>
      <c r="R2" s="19"/>
    </row>
    <row r="5" spans="2:44" ht="14.25" thickBot="1"/>
    <row r="6" spans="2:44">
      <c r="B6" t="s">
        <v>37</v>
      </c>
      <c r="E6" t="s">
        <v>38</v>
      </c>
      <c r="G6" s="44" t="s">
        <v>775</v>
      </c>
      <c r="H6" s="45" t="s">
        <v>34</v>
      </c>
      <c r="J6" s="27" t="s">
        <v>727</v>
      </c>
      <c r="L6" t="s">
        <v>58</v>
      </c>
      <c r="Q6" t="s">
        <v>72</v>
      </c>
      <c r="X6" t="s">
        <v>660</v>
      </c>
      <c r="AB6" s="15"/>
      <c r="AC6" s="5"/>
    </row>
    <row r="7" spans="2:44">
      <c r="B7" s="1" t="s">
        <v>680</v>
      </c>
      <c r="C7" s="1" t="s">
        <v>12</v>
      </c>
      <c r="E7" s="2" t="s">
        <v>14</v>
      </c>
      <c r="G7" s="46" t="s">
        <v>776</v>
      </c>
      <c r="H7" s="47">
        <v>1995</v>
      </c>
      <c r="J7" s="26">
        <v>2016</v>
      </c>
      <c r="L7" s="1" t="s">
        <v>57</v>
      </c>
      <c r="M7" s="1" t="s">
        <v>665</v>
      </c>
      <c r="N7" s="35" t="s">
        <v>782</v>
      </c>
      <c r="O7" s="2" t="s">
        <v>783</v>
      </c>
      <c r="Q7" s="36" t="s">
        <v>65</v>
      </c>
      <c r="R7" s="36" t="s">
        <v>1</v>
      </c>
      <c r="S7" s="36" t="s">
        <v>31</v>
      </c>
      <c r="T7" s="36" t="s">
        <v>32</v>
      </c>
      <c r="U7" s="37" t="s">
        <v>33</v>
      </c>
      <c r="V7" s="38" t="s">
        <v>758</v>
      </c>
      <c r="X7" s="18" t="s">
        <v>43</v>
      </c>
      <c r="AC7" s="15"/>
      <c r="AD7" s="5"/>
    </row>
    <row r="8" spans="2:44">
      <c r="B8" s="1" t="s">
        <v>681</v>
      </c>
      <c r="C8" s="1" t="s">
        <v>11</v>
      </c>
      <c r="E8" s="1" t="s">
        <v>15</v>
      </c>
      <c r="G8" s="46">
        <v>1951</v>
      </c>
      <c r="H8" s="47">
        <v>1995</v>
      </c>
      <c r="J8" s="26">
        <v>2017</v>
      </c>
      <c r="L8" s="1" t="s">
        <v>54</v>
      </c>
      <c r="M8" s="1">
        <v>45</v>
      </c>
      <c r="N8" s="35">
        <v>1</v>
      </c>
      <c r="O8" s="35" t="s">
        <v>785</v>
      </c>
      <c r="Q8" s="39">
        <v>1</v>
      </c>
      <c r="R8" s="40" t="s">
        <v>759</v>
      </c>
      <c r="S8" s="40" t="s">
        <v>760</v>
      </c>
      <c r="T8" s="40" t="s">
        <v>762</v>
      </c>
      <c r="U8" s="40" t="s">
        <v>73</v>
      </c>
      <c r="V8" s="41">
        <v>0</v>
      </c>
      <c r="X8" s="3" t="s">
        <v>18</v>
      </c>
      <c r="Y8" s="3" t="s">
        <v>21</v>
      </c>
      <c r="Z8" s="6">
        <v>1</v>
      </c>
      <c r="AA8" s="6">
        <v>0.5</v>
      </c>
      <c r="AB8" s="6">
        <v>0.25</v>
      </c>
      <c r="AC8" s="6">
        <v>0</v>
      </c>
    </row>
    <row r="9" spans="2:44">
      <c r="B9" s="1" t="s">
        <v>682</v>
      </c>
      <c r="C9" s="1" t="s">
        <v>11</v>
      </c>
      <c r="G9" s="46">
        <v>1952</v>
      </c>
      <c r="H9" s="47">
        <v>1995</v>
      </c>
      <c r="L9" s="1" t="s">
        <v>55</v>
      </c>
      <c r="M9" s="1">
        <v>100</v>
      </c>
      <c r="N9" s="35">
        <v>1.99</v>
      </c>
      <c r="O9" s="35" t="s">
        <v>786</v>
      </c>
      <c r="Q9" s="39">
        <v>1</v>
      </c>
      <c r="R9" s="40" t="s">
        <v>3</v>
      </c>
      <c r="S9" s="40" t="s">
        <v>760</v>
      </c>
      <c r="T9" s="40" t="s">
        <v>762</v>
      </c>
      <c r="U9" s="40" t="s">
        <v>77</v>
      </c>
      <c r="V9" s="41">
        <v>0</v>
      </c>
      <c r="X9" s="7">
        <v>1995</v>
      </c>
      <c r="Y9" s="3" t="s">
        <v>24</v>
      </c>
      <c r="Z9" s="4">
        <v>1</v>
      </c>
      <c r="AA9" s="8">
        <v>1.0249999999999999</v>
      </c>
      <c r="AB9" s="9">
        <v>1.0369999999999999</v>
      </c>
      <c r="AC9" s="9">
        <v>0.78700000000000003</v>
      </c>
      <c r="AD9" t="s">
        <v>26</v>
      </c>
      <c r="AF9" s="10"/>
    </row>
    <row r="10" spans="2:44">
      <c r="B10" s="1" t="s">
        <v>683</v>
      </c>
      <c r="C10" s="1" t="s">
        <v>5</v>
      </c>
      <c r="G10" s="46">
        <v>1953</v>
      </c>
      <c r="H10" s="47">
        <v>1995</v>
      </c>
      <c r="L10" s="1" t="s">
        <v>56</v>
      </c>
      <c r="M10" s="1">
        <v>21</v>
      </c>
      <c r="N10" s="35">
        <v>1</v>
      </c>
      <c r="O10" s="35" t="s">
        <v>784</v>
      </c>
      <c r="Q10" s="39">
        <v>1</v>
      </c>
      <c r="R10" s="40" t="s">
        <v>4</v>
      </c>
      <c r="S10" s="40" t="s">
        <v>760</v>
      </c>
      <c r="T10" s="40" t="s">
        <v>762</v>
      </c>
      <c r="U10" s="40" t="s">
        <v>81</v>
      </c>
      <c r="V10" s="41">
        <v>0</v>
      </c>
      <c r="X10" s="11"/>
      <c r="Y10" s="3" t="s">
        <v>25</v>
      </c>
      <c r="Z10" s="4">
        <v>1</v>
      </c>
      <c r="AA10" s="8">
        <v>0.95499999999999996</v>
      </c>
      <c r="AB10" s="9">
        <v>0.93200000000000005</v>
      </c>
      <c r="AC10" s="9">
        <v>0.68200000000000005</v>
      </c>
      <c r="AD10" t="s">
        <v>29</v>
      </c>
      <c r="AO10" s="12"/>
    </row>
    <row r="11" spans="2:44">
      <c r="B11" s="1" t="s">
        <v>684</v>
      </c>
      <c r="C11" s="1" t="s">
        <v>5</v>
      </c>
      <c r="G11" s="46">
        <v>1954</v>
      </c>
      <c r="H11" s="47">
        <v>1995</v>
      </c>
      <c r="L11" s="1" t="s">
        <v>655</v>
      </c>
      <c r="M11" s="1" t="s">
        <v>70</v>
      </c>
      <c r="N11" s="35">
        <v>1</v>
      </c>
      <c r="O11" s="35" t="s">
        <v>784</v>
      </c>
      <c r="Q11" s="39">
        <v>1</v>
      </c>
      <c r="R11" s="40" t="s">
        <v>5</v>
      </c>
      <c r="S11" s="40" t="s">
        <v>760</v>
      </c>
      <c r="T11" s="40" t="s">
        <v>762</v>
      </c>
      <c r="U11" s="40" t="s">
        <v>85</v>
      </c>
      <c r="V11" s="41">
        <v>0</v>
      </c>
      <c r="X11" s="7">
        <v>2005</v>
      </c>
      <c r="Y11" s="3" t="s">
        <v>24</v>
      </c>
      <c r="Z11" s="4">
        <v>1</v>
      </c>
      <c r="AA11" s="8">
        <v>0.97099999999999997</v>
      </c>
      <c r="AB11" s="9">
        <v>0.95699999999999996</v>
      </c>
      <c r="AC11" s="9">
        <v>0.70699999999999996</v>
      </c>
      <c r="AD11" t="s">
        <v>27</v>
      </c>
      <c r="AO11" s="12"/>
    </row>
    <row r="12" spans="2:44">
      <c r="B12" s="1" t="s">
        <v>685</v>
      </c>
      <c r="C12" s="1" t="s">
        <v>5</v>
      </c>
      <c r="G12" s="46">
        <v>1955</v>
      </c>
      <c r="H12" s="47">
        <v>1995</v>
      </c>
      <c r="L12" s="10" t="s">
        <v>71</v>
      </c>
      <c r="Q12" s="39">
        <v>1</v>
      </c>
      <c r="R12" s="40" t="s">
        <v>6</v>
      </c>
      <c r="S12" s="40" t="s">
        <v>760</v>
      </c>
      <c r="T12" s="40" t="s">
        <v>762</v>
      </c>
      <c r="U12" s="40" t="s">
        <v>89</v>
      </c>
      <c r="V12" s="41">
        <v>0</v>
      </c>
      <c r="X12" s="11"/>
      <c r="Y12" s="3" t="s">
        <v>25</v>
      </c>
      <c r="Z12" s="4">
        <v>1</v>
      </c>
      <c r="AA12" s="8">
        <v>0.93600000000000005</v>
      </c>
      <c r="AB12" s="9">
        <v>0.90300000000000002</v>
      </c>
      <c r="AC12" s="9">
        <v>0.65300000000000002</v>
      </c>
      <c r="AD12" t="s">
        <v>30</v>
      </c>
    </row>
    <row r="13" spans="2:44">
      <c r="B13" s="1" t="s">
        <v>686</v>
      </c>
      <c r="C13" s="1" t="s">
        <v>5</v>
      </c>
      <c r="G13" s="46">
        <v>1956</v>
      </c>
      <c r="H13" s="47">
        <v>1995</v>
      </c>
      <c r="Q13" s="39">
        <v>1</v>
      </c>
      <c r="R13" s="40" t="s">
        <v>7</v>
      </c>
      <c r="S13" s="40" t="s">
        <v>760</v>
      </c>
      <c r="T13" s="40" t="s">
        <v>762</v>
      </c>
      <c r="U13" s="40" t="s">
        <v>93</v>
      </c>
      <c r="V13" s="41">
        <v>0</v>
      </c>
      <c r="X13" s="50">
        <v>2010</v>
      </c>
      <c r="Y13" s="51" t="s">
        <v>69</v>
      </c>
      <c r="Z13" s="52">
        <v>1</v>
      </c>
      <c r="AA13" s="53">
        <v>1.1240000000000001</v>
      </c>
      <c r="AB13" s="54">
        <v>1.1859999999999999</v>
      </c>
      <c r="AC13" s="54">
        <v>0.93600000000000005</v>
      </c>
      <c r="AD13" s="55" t="s">
        <v>777</v>
      </c>
      <c r="AE13" s="32"/>
      <c r="AF13" s="32"/>
      <c r="AG13" s="32"/>
      <c r="AH13" s="32"/>
      <c r="AP13" s="12"/>
      <c r="AQ13" s="12"/>
      <c r="AR13" s="12"/>
    </row>
    <row r="14" spans="2:44">
      <c r="B14" s="29" t="s">
        <v>687</v>
      </c>
      <c r="C14" s="1" t="s">
        <v>5</v>
      </c>
      <c r="G14" s="46">
        <v>1957</v>
      </c>
      <c r="H14" s="47">
        <v>1995</v>
      </c>
      <c r="Q14" s="39">
        <v>1</v>
      </c>
      <c r="R14" s="40" t="s">
        <v>8</v>
      </c>
      <c r="S14" s="40" t="s">
        <v>760</v>
      </c>
      <c r="T14" s="40" t="s">
        <v>762</v>
      </c>
      <c r="U14" s="40" t="s">
        <v>97</v>
      </c>
      <c r="V14" s="41">
        <v>0</v>
      </c>
      <c r="X14" s="50"/>
      <c r="Y14" s="51" t="s">
        <v>67</v>
      </c>
      <c r="Z14" s="52">
        <v>1</v>
      </c>
      <c r="AA14" s="53">
        <v>1.0109999999999999</v>
      </c>
      <c r="AB14" s="54">
        <v>1.0169999999999999</v>
      </c>
      <c r="AC14" s="54">
        <v>0.76700000000000002</v>
      </c>
      <c r="AD14" s="55" t="s">
        <v>778</v>
      </c>
      <c r="AE14" s="32"/>
      <c r="AF14" s="32"/>
      <c r="AG14" s="32"/>
      <c r="AH14" s="32"/>
    </row>
    <row r="15" spans="2:44">
      <c r="B15" s="29" t="s">
        <v>688</v>
      </c>
      <c r="C15" s="1" t="s">
        <v>10</v>
      </c>
      <c r="G15" s="46">
        <v>1958</v>
      </c>
      <c r="H15" s="47">
        <v>1995</v>
      </c>
      <c r="L15" t="s">
        <v>62</v>
      </c>
      <c r="Q15" s="39">
        <v>1</v>
      </c>
      <c r="R15" s="40" t="s">
        <v>9</v>
      </c>
      <c r="S15" s="40" t="s">
        <v>760</v>
      </c>
      <c r="T15" s="40" t="s">
        <v>762</v>
      </c>
      <c r="U15" s="40" t="s">
        <v>101</v>
      </c>
      <c r="V15" s="41">
        <v>0</v>
      </c>
      <c r="X15" s="7">
        <v>2015</v>
      </c>
      <c r="Y15" s="3" t="s">
        <v>24</v>
      </c>
      <c r="Z15" s="4">
        <v>1</v>
      </c>
      <c r="AA15" s="21">
        <v>1.929</v>
      </c>
      <c r="AB15" s="21">
        <v>2.3929999999999998</v>
      </c>
      <c r="AC15" s="4">
        <v>2.1429999999999998</v>
      </c>
      <c r="AD15" t="s">
        <v>28</v>
      </c>
    </row>
    <row r="16" spans="2:44">
      <c r="B16" s="1" t="s">
        <v>689</v>
      </c>
      <c r="C16" s="1" t="s">
        <v>10</v>
      </c>
      <c r="G16" s="46">
        <v>1959</v>
      </c>
      <c r="H16" s="47">
        <v>1995</v>
      </c>
      <c r="L16" s="1" t="s">
        <v>63</v>
      </c>
      <c r="Q16" s="39">
        <v>1</v>
      </c>
      <c r="R16" s="40" t="s">
        <v>10</v>
      </c>
      <c r="S16" s="40" t="s">
        <v>760</v>
      </c>
      <c r="T16" s="40" t="s">
        <v>762</v>
      </c>
      <c r="U16" s="40" t="s">
        <v>105</v>
      </c>
      <c r="V16" s="41">
        <v>0</v>
      </c>
      <c r="X16" s="11"/>
      <c r="Y16" s="3" t="s">
        <v>25</v>
      </c>
      <c r="Z16" s="4">
        <v>1</v>
      </c>
      <c r="AA16" s="21">
        <v>1.363</v>
      </c>
      <c r="AB16" s="21">
        <v>1.544</v>
      </c>
      <c r="AC16" s="4">
        <v>1.294</v>
      </c>
      <c r="AD16" t="s">
        <v>30</v>
      </c>
    </row>
    <row r="17" spans="2:42" ht="14.25" customHeight="1">
      <c r="B17" s="1" t="s">
        <v>690</v>
      </c>
      <c r="C17" s="1" t="s">
        <v>10</v>
      </c>
      <c r="G17" s="46">
        <v>1960</v>
      </c>
      <c r="H17" s="47">
        <v>1995</v>
      </c>
      <c r="L17" s="1" t="s">
        <v>64</v>
      </c>
      <c r="Q17" s="39">
        <v>1</v>
      </c>
      <c r="R17" s="40" t="s">
        <v>11</v>
      </c>
      <c r="S17" s="40" t="s">
        <v>760</v>
      </c>
      <c r="T17" s="40" t="s">
        <v>762</v>
      </c>
      <c r="U17" s="40" t="s">
        <v>109</v>
      </c>
      <c r="V17" s="41">
        <v>0</v>
      </c>
    </row>
    <row r="18" spans="2:42">
      <c r="B18" s="1" t="s">
        <v>691</v>
      </c>
      <c r="C18" s="1" t="s">
        <v>10</v>
      </c>
      <c r="G18" s="46">
        <v>1961</v>
      </c>
      <c r="H18" s="47">
        <v>1995</v>
      </c>
      <c r="Q18" s="39">
        <v>1</v>
      </c>
      <c r="R18" s="40" t="s">
        <v>12</v>
      </c>
      <c r="S18" s="40" t="s">
        <v>760</v>
      </c>
      <c r="T18" s="40" t="s">
        <v>762</v>
      </c>
      <c r="U18" s="40" t="s">
        <v>113</v>
      </c>
      <c r="V18" s="41">
        <v>0</v>
      </c>
    </row>
    <row r="19" spans="2:42">
      <c r="B19" s="1" t="s">
        <v>692</v>
      </c>
      <c r="C19" s="1" t="s">
        <v>10</v>
      </c>
      <c r="G19" s="46">
        <v>1962</v>
      </c>
      <c r="H19" s="47">
        <v>1995</v>
      </c>
      <c r="Q19" s="39">
        <v>1</v>
      </c>
      <c r="R19" s="40" t="s">
        <v>13</v>
      </c>
      <c r="S19" s="40" t="s">
        <v>760</v>
      </c>
      <c r="T19" s="40" t="s">
        <v>762</v>
      </c>
      <c r="U19" s="40" t="s">
        <v>117</v>
      </c>
      <c r="V19" s="41">
        <v>0</v>
      </c>
    </row>
    <row r="20" spans="2:42">
      <c r="B20" s="1" t="s">
        <v>693</v>
      </c>
      <c r="C20" s="1" t="s">
        <v>10</v>
      </c>
      <c r="G20" s="46">
        <v>1963</v>
      </c>
      <c r="H20" s="47">
        <v>1995</v>
      </c>
      <c r="Q20" s="39">
        <v>2</v>
      </c>
      <c r="R20" s="40" t="s">
        <v>759</v>
      </c>
      <c r="S20" s="40" t="s">
        <v>760</v>
      </c>
      <c r="T20" s="40" t="s">
        <v>762</v>
      </c>
      <c r="U20" s="40" t="s">
        <v>121</v>
      </c>
      <c r="V20" s="41">
        <v>0</v>
      </c>
      <c r="X20" t="s">
        <v>661</v>
      </c>
    </row>
    <row r="21" spans="2:42">
      <c r="B21" s="29" t="s">
        <v>694</v>
      </c>
      <c r="C21" s="1" t="s">
        <v>10</v>
      </c>
      <c r="G21" s="46">
        <v>1964</v>
      </c>
      <c r="H21" s="47">
        <v>1995</v>
      </c>
      <c r="Q21" s="39">
        <v>2</v>
      </c>
      <c r="R21" s="40" t="s">
        <v>3</v>
      </c>
      <c r="S21" s="40" t="s">
        <v>760</v>
      </c>
      <c r="T21" s="40" t="s">
        <v>762</v>
      </c>
      <c r="U21" s="40" t="s">
        <v>125</v>
      </c>
      <c r="V21" s="41">
        <v>0</v>
      </c>
      <c r="X21" t="s">
        <v>729</v>
      </c>
    </row>
    <row r="22" spans="2:42">
      <c r="B22" s="29" t="s">
        <v>695</v>
      </c>
      <c r="C22" s="29" t="s">
        <v>2</v>
      </c>
      <c r="G22" s="46">
        <v>1965</v>
      </c>
      <c r="H22" s="47">
        <v>1995</v>
      </c>
      <c r="L22" s="32" t="s">
        <v>731</v>
      </c>
      <c r="Q22" s="39">
        <v>2</v>
      </c>
      <c r="R22" s="40" t="s">
        <v>4</v>
      </c>
      <c r="S22" s="40" t="s">
        <v>760</v>
      </c>
      <c r="T22" s="40" t="s">
        <v>762</v>
      </c>
      <c r="U22" s="40" t="s">
        <v>129</v>
      </c>
      <c r="V22" s="41">
        <v>0</v>
      </c>
      <c r="X22" s="286" t="s">
        <v>66</v>
      </c>
      <c r="Y22" s="286" t="s">
        <v>41</v>
      </c>
      <c r="Z22" s="287" t="s">
        <v>19</v>
      </c>
      <c r="AA22" s="288" t="s">
        <v>33</v>
      </c>
      <c r="AB22" s="287" t="s">
        <v>20</v>
      </c>
      <c r="AC22" s="287"/>
      <c r="AD22" s="289" t="s">
        <v>728</v>
      </c>
      <c r="AE22" s="290"/>
      <c r="AF22" s="286" t="s">
        <v>42</v>
      </c>
      <c r="AG22" s="286" t="s">
        <v>40</v>
      </c>
      <c r="AI22" s="12"/>
      <c r="AJ22" s="12"/>
      <c r="AN22" s="24"/>
      <c r="AO22" s="24"/>
      <c r="AP22" s="24"/>
    </row>
    <row r="23" spans="2:42">
      <c r="B23" s="1" t="s">
        <v>696</v>
      </c>
      <c r="C23" s="29" t="s">
        <v>2</v>
      </c>
      <c r="G23" s="46">
        <v>1966</v>
      </c>
      <c r="H23" s="47">
        <v>1995</v>
      </c>
      <c r="L23" s="35">
        <v>2.58E-2</v>
      </c>
      <c r="Q23" s="39">
        <v>2</v>
      </c>
      <c r="R23" s="40" t="s">
        <v>5</v>
      </c>
      <c r="S23" s="40" t="s">
        <v>760</v>
      </c>
      <c r="T23" s="40" t="s">
        <v>762</v>
      </c>
      <c r="U23" s="40" t="s">
        <v>133</v>
      </c>
      <c r="V23" s="41">
        <v>0</v>
      </c>
      <c r="X23" s="287"/>
      <c r="Y23" s="287"/>
      <c r="Z23" s="287"/>
      <c r="AA23" s="288"/>
      <c r="AB23" s="3" t="s">
        <v>22</v>
      </c>
      <c r="AC23" s="3" t="s">
        <v>23</v>
      </c>
      <c r="AD23" s="3" t="s">
        <v>22</v>
      </c>
      <c r="AE23" s="3" t="s">
        <v>23</v>
      </c>
      <c r="AF23" s="287"/>
      <c r="AG23" s="286"/>
      <c r="AI23" s="12"/>
      <c r="AJ23" s="12"/>
      <c r="AM23" s="24"/>
      <c r="AN23" s="24"/>
      <c r="AO23" s="24"/>
      <c r="AP23" s="24"/>
    </row>
    <row r="24" spans="2:42">
      <c r="B24" s="29" t="s">
        <v>697</v>
      </c>
      <c r="C24" s="29" t="s">
        <v>2</v>
      </c>
      <c r="G24" s="46">
        <v>1967</v>
      </c>
      <c r="H24" s="47">
        <v>1995</v>
      </c>
      <c r="L24" s="32"/>
      <c r="Q24" s="39">
        <v>2</v>
      </c>
      <c r="R24" s="40" t="s">
        <v>6</v>
      </c>
      <c r="S24" s="40" t="s">
        <v>760</v>
      </c>
      <c r="T24" s="40" t="s">
        <v>762</v>
      </c>
      <c r="U24" s="40" t="s">
        <v>137</v>
      </c>
      <c r="V24" s="41">
        <v>0</v>
      </c>
      <c r="X24" s="13">
        <v>1</v>
      </c>
      <c r="Y24" s="13">
        <v>1995</v>
      </c>
      <c r="Z24" s="13" t="s">
        <v>24</v>
      </c>
      <c r="AA24" s="20" t="str">
        <f>X24&amp;Y24&amp;Z24</f>
        <v>11995冷房</v>
      </c>
      <c r="AB24" s="14">
        <f>2*(1-$AA$9)</f>
        <v>-4.9999999999999822E-2</v>
      </c>
      <c r="AC24" s="14">
        <f>2*$AA$9-1</f>
        <v>1.0499999999999998</v>
      </c>
      <c r="AD24" s="14">
        <f>4*($AB$9-$AC$9)</f>
        <v>0.99999999999999956</v>
      </c>
      <c r="AE24" s="14">
        <f>$AC$9</f>
        <v>0.78700000000000003</v>
      </c>
      <c r="AF24" s="22">
        <f>VLOOKUP(X24,既存設備・導入予定!$E$34:$V$46,13,0)</f>
        <v>0.19900000000000001</v>
      </c>
      <c r="AG24" s="23">
        <f>ROUNDDOWN(IF(AF24&gt;=0.25,AB24*AF24+AC24,AD24*AF24+AE24),3)</f>
        <v>0.98599999999999999</v>
      </c>
      <c r="AM24" s="24"/>
      <c r="AN24" s="24"/>
      <c r="AO24" s="24"/>
      <c r="AP24" s="24"/>
    </row>
    <row r="25" spans="2:42">
      <c r="B25" s="29" t="s">
        <v>698</v>
      </c>
      <c r="C25" s="29" t="s">
        <v>9</v>
      </c>
      <c r="G25" s="46">
        <v>1968</v>
      </c>
      <c r="H25" s="47">
        <v>1995</v>
      </c>
      <c r="L25" s="33" t="s">
        <v>732</v>
      </c>
      <c r="Q25" s="39">
        <v>2</v>
      </c>
      <c r="R25" s="40" t="s">
        <v>7</v>
      </c>
      <c r="S25" s="40" t="s">
        <v>760</v>
      </c>
      <c r="T25" s="40" t="s">
        <v>762</v>
      </c>
      <c r="U25" s="40" t="s">
        <v>141</v>
      </c>
      <c r="V25" s="41">
        <v>0</v>
      </c>
      <c r="X25" s="13">
        <v>1</v>
      </c>
      <c r="Y25" s="13">
        <v>1995</v>
      </c>
      <c r="Z25" s="13" t="s">
        <v>25</v>
      </c>
      <c r="AA25" s="20" t="str">
        <f t="shared" ref="AA25:AA29" si="0">X25&amp;Y25&amp;Z25</f>
        <v>11995暖房</v>
      </c>
      <c r="AB25" s="14">
        <f>2*(1-$AA$10)</f>
        <v>9.000000000000008E-2</v>
      </c>
      <c r="AC25" s="14">
        <f>2*$AA$10-1</f>
        <v>0.90999999999999992</v>
      </c>
      <c r="AD25" s="14">
        <f>4*($AB$10-$AC$10)</f>
        <v>1</v>
      </c>
      <c r="AE25" s="14">
        <f>$AC$10</f>
        <v>0.68200000000000005</v>
      </c>
      <c r="AF25" s="22">
        <f>VLOOKUP(X25,既存設備・導入予定!$E$34:$V$46,13,0)</f>
        <v>0.19900000000000001</v>
      </c>
      <c r="AG25" s="23">
        <f t="shared" ref="AG25:AG110" si="1">ROUNDDOWN(IF(AF25&gt;=0.25,AB25*AF25+AC25,AD25*AF25+AE25),3)</f>
        <v>0.88100000000000001</v>
      </c>
      <c r="AM25" s="24"/>
      <c r="AN25" s="24"/>
      <c r="AO25" s="24"/>
      <c r="AP25" s="24"/>
    </row>
    <row r="26" spans="2:42">
      <c r="B26" s="29" t="s">
        <v>699</v>
      </c>
      <c r="C26" s="29" t="s">
        <v>9</v>
      </c>
      <c r="G26" s="46">
        <v>1969</v>
      </c>
      <c r="H26" s="47">
        <v>1995</v>
      </c>
      <c r="L26" s="34">
        <v>3.6</v>
      </c>
      <c r="Q26" s="39">
        <v>2</v>
      </c>
      <c r="R26" s="40" t="s">
        <v>8</v>
      </c>
      <c r="S26" s="40" t="s">
        <v>760</v>
      </c>
      <c r="T26" s="40" t="s">
        <v>762</v>
      </c>
      <c r="U26" s="40" t="s">
        <v>145</v>
      </c>
      <c r="V26" s="41">
        <v>0</v>
      </c>
      <c r="X26" s="13">
        <v>1</v>
      </c>
      <c r="Y26" s="13">
        <v>2005</v>
      </c>
      <c r="Z26" s="13" t="s">
        <v>24</v>
      </c>
      <c r="AA26" s="20" t="str">
        <f t="shared" si="0"/>
        <v>12005冷房</v>
      </c>
      <c r="AB26" s="14">
        <f>2*(1-$AA$11)</f>
        <v>5.8000000000000052E-2</v>
      </c>
      <c r="AC26" s="14">
        <f>2*$AA$11-1</f>
        <v>0.94199999999999995</v>
      </c>
      <c r="AD26" s="14">
        <f>4*($AB$11-$AC$11)</f>
        <v>1</v>
      </c>
      <c r="AE26" s="14">
        <f>$AC$11</f>
        <v>0.70699999999999996</v>
      </c>
      <c r="AF26" s="22">
        <f>VLOOKUP(X26,既存設備・導入予定!$E$34:$V$46,13,0)</f>
        <v>0.19900000000000001</v>
      </c>
      <c r="AG26" s="23">
        <f t="shared" si="1"/>
        <v>0.90600000000000003</v>
      </c>
      <c r="AM26" s="24"/>
      <c r="AN26" s="24"/>
      <c r="AO26" s="24"/>
      <c r="AP26" s="24"/>
    </row>
    <row r="27" spans="2:42">
      <c r="B27" s="29" t="s">
        <v>700</v>
      </c>
      <c r="C27" s="29" t="s">
        <v>9</v>
      </c>
      <c r="G27" s="46">
        <v>1970</v>
      </c>
      <c r="H27" s="47">
        <v>1995</v>
      </c>
      <c r="L27" s="32"/>
      <c r="Q27" s="39">
        <v>2</v>
      </c>
      <c r="R27" s="40" t="s">
        <v>9</v>
      </c>
      <c r="S27" s="40" t="s">
        <v>760</v>
      </c>
      <c r="T27" s="40" t="s">
        <v>762</v>
      </c>
      <c r="U27" s="40" t="s">
        <v>149</v>
      </c>
      <c r="V27" s="41">
        <v>0</v>
      </c>
      <c r="X27" s="13">
        <v>1</v>
      </c>
      <c r="Y27" s="13">
        <v>2005</v>
      </c>
      <c r="Z27" s="13" t="s">
        <v>25</v>
      </c>
      <c r="AA27" s="20" t="str">
        <f t="shared" si="0"/>
        <v>12005暖房</v>
      </c>
      <c r="AB27" s="14">
        <f>2*(1-$AA$12)</f>
        <v>0.12799999999999989</v>
      </c>
      <c r="AC27" s="14">
        <f>2*$AA$12-1</f>
        <v>0.87200000000000011</v>
      </c>
      <c r="AD27" s="14">
        <f>4*($AB$12-$AC$12)</f>
        <v>1</v>
      </c>
      <c r="AE27" s="14">
        <f>$AC$12</f>
        <v>0.65300000000000002</v>
      </c>
      <c r="AF27" s="22">
        <f>VLOOKUP(X27,既存設備・導入予定!$E$34:$V$46,13,0)</f>
        <v>0.19900000000000001</v>
      </c>
      <c r="AG27" s="23">
        <f t="shared" si="1"/>
        <v>0.85199999999999998</v>
      </c>
      <c r="AM27" s="24"/>
      <c r="AN27" s="24"/>
      <c r="AO27" s="24"/>
      <c r="AP27" s="24"/>
    </row>
    <row r="28" spans="2:42">
      <c r="B28" s="29" t="s">
        <v>701</v>
      </c>
      <c r="C28" s="29" t="s">
        <v>9</v>
      </c>
      <c r="G28" s="46">
        <v>1971</v>
      </c>
      <c r="H28" s="47">
        <v>1995</v>
      </c>
      <c r="L28" s="31"/>
      <c r="Q28" s="39">
        <v>2</v>
      </c>
      <c r="R28" s="40" t="s">
        <v>10</v>
      </c>
      <c r="S28" s="40" t="s">
        <v>760</v>
      </c>
      <c r="T28" s="40" t="s">
        <v>762</v>
      </c>
      <c r="U28" s="40" t="s">
        <v>153</v>
      </c>
      <c r="V28" s="41">
        <v>0</v>
      </c>
      <c r="X28" s="56">
        <v>1</v>
      </c>
      <c r="Y28" s="56">
        <v>2010</v>
      </c>
      <c r="Z28" s="56" t="s">
        <v>24</v>
      </c>
      <c r="AA28" s="57" t="str">
        <f t="shared" si="0"/>
        <v>12010冷房</v>
      </c>
      <c r="AB28" s="58">
        <f>2*(1-$AA$13)</f>
        <v>-0.24800000000000022</v>
      </c>
      <c r="AC28" s="58">
        <f>2*$AA$13-1</f>
        <v>1.2480000000000002</v>
      </c>
      <c r="AD28" s="58">
        <f>4*($AB$13-$AC$13)</f>
        <v>0.99999999999999956</v>
      </c>
      <c r="AE28" s="58">
        <f>$AC$13</f>
        <v>0.93600000000000005</v>
      </c>
      <c r="AF28" s="59">
        <f>VLOOKUP(X28,既存設備・導入予定!$E$34:$V$46,13,0)</f>
        <v>0.19900000000000001</v>
      </c>
      <c r="AG28" s="60">
        <f t="shared" si="1"/>
        <v>1.135</v>
      </c>
      <c r="AH28" s="32"/>
      <c r="AI28" s="12"/>
      <c r="AJ28" s="12"/>
      <c r="AK28" s="24"/>
      <c r="AL28" s="24"/>
      <c r="AM28" s="24"/>
      <c r="AN28" s="24"/>
      <c r="AO28" s="24"/>
      <c r="AP28" s="24"/>
    </row>
    <row r="29" spans="2:42">
      <c r="B29" s="29" t="s">
        <v>702</v>
      </c>
      <c r="C29" s="29" t="s">
        <v>9</v>
      </c>
      <c r="G29" s="46">
        <v>1972</v>
      </c>
      <c r="H29" s="47">
        <v>1995</v>
      </c>
      <c r="L29" s="30"/>
      <c r="Q29" s="39">
        <v>2</v>
      </c>
      <c r="R29" s="40" t="s">
        <v>11</v>
      </c>
      <c r="S29" s="40" t="s">
        <v>760</v>
      </c>
      <c r="T29" s="40" t="s">
        <v>762</v>
      </c>
      <c r="U29" s="40" t="s">
        <v>157</v>
      </c>
      <c r="V29" s="41">
        <v>0</v>
      </c>
      <c r="X29" s="56">
        <v>1</v>
      </c>
      <c r="Y29" s="56">
        <v>2010</v>
      </c>
      <c r="Z29" s="56" t="s">
        <v>25</v>
      </c>
      <c r="AA29" s="57" t="str">
        <f t="shared" si="0"/>
        <v>12010暖房</v>
      </c>
      <c r="AB29" s="58">
        <f>2*(1-$AA$14)</f>
        <v>-2.1999999999999797E-2</v>
      </c>
      <c r="AC29" s="58">
        <f>2*$AA$14-1</f>
        <v>1.0219999999999998</v>
      </c>
      <c r="AD29" s="58">
        <f>4*($AB$14-$AC$14)</f>
        <v>0.99999999999999956</v>
      </c>
      <c r="AE29" s="58">
        <f>$AC$14</f>
        <v>0.76700000000000002</v>
      </c>
      <c r="AF29" s="59">
        <f>VLOOKUP(X29,既存設備・導入予定!$E$34:$V$46,13,0)</f>
        <v>0.19900000000000001</v>
      </c>
      <c r="AG29" s="60">
        <f t="shared" si="1"/>
        <v>0.96599999999999997</v>
      </c>
      <c r="AH29" s="32"/>
      <c r="AI29" s="12"/>
      <c r="AJ29" s="12"/>
      <c r="AK29" s="24"/>
      <c r="AL29" s="24"/>
      <c r="AM29" s="24"/>
      <c r="AN29" s="24"/>
      <c r="AO29" s="24"/>
      <c r="AP29" s="24"/>
    </row>
    <row r="30" spans="2:42" ht="13.5" customHeight="1">
      <c r="B30" s="29" t="s">
        <v>703</v>
      </c>
      <c r="C30" s="29" t="s">
        <v>9</v>
      </c>
      <c r="G30" s="46">
        <v>1973</v>
      </c>
      <c r="H30" s="47">
        <v>1995</v>
      </c>
      <c r="Q30" s="39">
        <v>2</v>
      </c>
      <c r="R30" s="40" t="s">
        <v>12</v>
      </c>
      <c r="S30" s="40" t="s">
        <v>760</v>
      </c>
      <c r="T30" s="40" t="s">
        <v>762</v>
      </c>
      <c r="U30" s="40" t="s">
        <v>161</v>
      </c>
      <c r="V30" s="41">
        <v>0</v>
      </c>
      <c r="X30" s="13">
        <v>1</v>
      </c>
      <c r="Y30" s="13">
        <v>2015</v>
      </c>
      <c r="Z30" s="13" t="s">
        <v>24</v>
      </c>
      <c r="AA30" s="20" t="str">
        <f>X30&amp;Y30&amp;Z30</f>
        <v>12015冷房</v>
      </c>
      <c r="AB30" s="14">
        <f>2*(1-$AA$15)</f>
        <v>-1.8580000000000001</v>
      </c>
      <c r="AC30" s="14">
        <f>2*$AA$15-1</f>
        <v>2.8580000000000001</v>
      </c>
      <c r="AD30" s="14">
        <f>4*($AB$15-$AC$15)</f>
        <v>1</v>
      </c>
      <c r="AE30" s="14">
        <f>$AC$15</f>
        <v>2.1429999999999998</v>
      </c>
      <c r="AF30" s="22">
        <f>VLOOKUP(X30,既存設備・導入予定!$E$34:$V$46,13,0)</f>
        <v>0.19900000000000001</v>
      </c>
      <c r="AG30" s="23">
        <f>ROUNDDOWN(IF(AF30&gt;=0.25,AB30*AF30+AC30,AD30*AF30+AE30),3)</f>
        <v>2.3420000000000001</v>
      </c>
      <c r="AI30" s="24"/>
      <c r="AJ30" s="24"/>
      <c r="AK30" s="24"/>
      <c r="AL30" s="24"/>
      <c r="AM30" s="24"/>
      <c r="AN30" s="24"/>
      <c r="AO30" s="24"/>
      <c r="AP30" s="24"/>
    </row>
    <row r="31" spans="2:42">
      <c r="B31" s="29" t="s">
        <v>704</v>
      </c>
      <c r="C31" s="29" t="s">
        <v>4</v>
      </c>
      <c r="G31" s="46">
        <v>1974</v>
      </c>
      <c r="H31" s="47">
        <v>1995</v>
      </c>
      <c r="Q31" s="39">
        <v>2</v>
      </c>
      <c r="R31" s="40" t="s">
        <v>13</v>
      </c>
      <c r="S31" s="40" t="s">
        <v>760</v>
      </c>
      <c r="T31" s="40" t="s">
        <v>762</v>
      </c>
      <c r="U31" s="40" t="s">
        <v>165</v>
      </c>
      <c r="V31" s="41">
        <v>0</v>
      </c>
      <c r="X31" s="13">
        <v>1</v>
      </c>
      <c r="Y31" s="13">
        <v>2015</v>
      </c>
      <c r="Z31" s="13" t="s">
        <v>25</v>
      </c>
      <c r="AA31" s="20" t="str">
        <f>X31&amp;Y31&amp;Z31</f>
        <v>12015暖房</v>
      </c>
      <c r="AB31" s="14">
        <f>2*(1-$AA$16)</f>
        <v>-0.72599999999999998</v>
      </c>
      <c r="AC31" s="14">
        <f>2*$AA$16-1</f>
        <v>1.726</v>
      </c>
      <c r="AD31" s="14">
        <f>4*($AB$16-$AC$16)</f>
        <v>1</v>
      </c>
      <c r="AE31" s="14">
        <f>$AC$16</f>
        <v>1.294</v>
      </c>
      <c r="AF31" s="22">
        <f>VLOOKUP(X31,既存設備・導入予定!$E$34:$V$46,13,0)</f>
        <v>0.19900000000000001</v>
      </c>
      <c r="AG31" s="23">
        <f>ROUNDDOWN(IF(AF31&gt;=0.25,AB31*AF31+AC31,AD31*AF31+AE31),3)</f>
        <v>1.4930000000000001</v>
      </c>
      <c r="AI31" s="24"/>
      <c r="AJ31" s="24"/>
      <c r="AK31" s="24"/>
      <c r="AL31" s="24"/>
      <c r="AM31" s="24"/>
      <c r="AN31" s="24"/>
      <c r="AO31" s="24"/>
      <c r="AP31" s="24"/>
    </row>
    <row r="32" spans="2:42">
      <c r="B32" s="29" t="s">
        <v>705</v>
      </c>
      <c r="C32" s="29" t="s">
        <v>4</v>
      </c>
      <c r="G32" s="46">
        <v>1975</v>
      </c>
      <c r="H32" s="47">
        <v>1995</v>
      </c>
      <c r="Q32" s="39">
        <v>3</v>
      </c>
      <c r="R32" s="40" t="s">
        <v>759</v>
      </c>
      <c r="S32" s="40" t="s">
        <v>760</v>
      </c>
      <c r="T32" s="40" t="s">
        <v>762</v>
      </c>
      <c r="U32" s="40" t="s">
        <v>169</v>
      </c>
      <c r="V32" s="41">
        <v>0.107</v>
      </c>
      <c r="X32" s="13">
        <v>2</v>
      </c>
      <c r="Y32" s="13">
        <v>1995</v>
      </c>
      <c r="Z32" s="13" t="s">
        <v>24</v>
      </c>
      <c r="AA32" s="20" t="str">
        <f>X32&amp;Y32&amp;Z32</f>
        <v>21995冷房</v>
      </c>
      <c r="AB32" s="14">
        <f>2*(1-$AA$9)</f>
        <v>-4.9999999999999822E-2</v>
      </c>
      <c r="AC32" s="14">
        <f>2*$AA$9-1</f>
        <v>1.0499999999999998</v>
      </c>
      <c r="AD32" s="14">
        <f>4*($AB$9-$AC$9)</f>
        <v>0.99999999999999956</v>
      </c>
      <c r="AE32" s="14">
        <f>$AC$9</f>
        <v>0.78700000000000003</v>
      </c>
      <c r="AF32" s="22">
        <f>VLOOKUP(X32,既存設備・導入予定!$E$34:$V$46,13,0)</f>
        <v>0.193</v>
      </c>
      <c r="AG32" s="23">
        <f t="shared" si="1"/>
        <v>0.98</v>
      </c>
      <c r="AI32" s="24"/>
      <c r="AJ32" s="24"/>
      <c r="AK32" s="24"/>
      <c r="AL32" s="24"/>
      <c r="AM32" s="24"/>
      <c r="AN32" s="24"/>
      <c r="AO32" s="24"/>
      <c r="AP32" s="24"/>
    </row>
    <row r="33" spans="2:42">
      <c r="B33" s="29" t="s">
        <v>706</v>
      </c>
      <c r="C33" s="29" t="s">
        <v>4</v>
      </c>
      <c r="G33" s="46">
        <v>1976</v>
      </c>
      <c r="H33" s="47">
        <v>1995</v>
      </c>
      <c r="Q33" s="39">
        <v>3</v>
      </c>
      <c r="R33" s="40" t="s">
        <v>3</v>
      </c>
      <c r="S33" s="40" t="s">
        <v>760</v>
      </c>
      <c r="T33" s="40" t="s">
        <v>762</v>
      </c>
      <c r="U33" s="40" t="s">
        <v>173</v>
      </c>
      <c r="V33" s="41">
        <v>0</v>
      </c>
      <c r="X33" s="13">
        <v>2</v>
      </c>
      <c r="Y33" s="13">
        <v>1995</v>
      </c>
      <c r="Z33" s="13" t="s">
        <v>25</v>
      </c>
      <c r="AA33" s="20" t="str">
        <f t="shared" ref="AA33:AA39" si="2">X33&amp;Y33&amp;Z33</f>
        <v>21995暖房</v>
      </c>
      <c r="AB33" s="14">
        <f>2*(1-$AA$10)</f>
        <v>9.000000000000008E-2</v>
      </c>
      <c r="AC33" s="14">
        <f>2*$AA$10-1</f>
        <v>0.90999999999999992</v>
      </c>
      <c r="AD33" s="14">
        <f>4*($AB$10-$AC$10)</f>
        <v>1</v>
      </c>
      <c r="AE33" s="14">
        <f>$AC$10</f>
        <v>0.68200000000000005</v>
      </c>
      <c r="AF33" s="22">
        <f>VLOOKUP(X33,既存設備・導入予定!$E$34:$V$46,13,0)</f>
        <v>0.193</v>
      </c>
      <c r="AG33" s="23">
        <f t="shared" si="1"/>
        <v>0.875</v>
      </c>
      <c r="AI33" s="24"/>
      <c r="AJ33" s="24"/>
      <c r="AK33" s="24"/>
      <c r="AL33" s="24"/>
      <c r="AM33" s="24"/>
      <c r="AN33" s="24"/>
      <c r="AO33" s="24"/>
      <c r="AP33" s="24"/>
    </row>
    <row r="34" spans="2:42">
      <c r="B34" s="29" t="s">
        <v>707</v>
      </c>
      <c r="C34" s="29" t="s">
        <v>4</v>
      </c>
      <c r="G34" s="46">
        <v>1977</v>
      </c>
      <c r="H34" s="47">
        <v>1995</v>
      </c>
      <c r="Q34" s="39">
        <v>3</v>
      </c>
      <c r="R34" s="40" t="s">
        <v>4</v>
      </c>
      <c r="S34" s="40" t="s">
        <v>760</v>
      </c>
      <c r="T34" s="40" t="s">
        <v>762</v>
      </c>
      <c r="U34" s="40" t="s">
        <v>177</v>
      </c>
      <c r="V34" s="41">
        <v>0</v>
      </c>
      <c r="X34" s="13">
        <v>2</v>
      </c>
      <c r="Y34" s="13">
        <v>2005</v>
      </c>
      <c r="Z34" s="13" t="s">
        <v>24</v>
      </c>
      <c r="AA34" s="20" t="str">
        <f t="shared" si="2"/>
        <v>22005冷房</v>
      </c>
      <c r="AB34" s="14">
        <f>2*(1-$AA$11)</f>
        <v>5.8000000000000052E-2</v>
      </c>
      <c r="AC34" s="14">
        <f>2*$AA$11-1</f>
        <v>0.94199999999999995</v>
      </c>
      <c r="AD34" s="14">
        <f>4*($AB$11-$AC$11)</f>
        <v>1</v>
      </c>
      <c r="AE34" s="14">
        <f>$AC$11</f>
        <v>0.70699999999999996</v>
      </c>
      <c r="AF34" s="22">
        <f>VLOOKUP(X34,既存設備・導入予定!$E$34:$V$46,13,0)</f>
        <v>0.193</v>
      </c>
      <c r="AG34" s="23">
        <f t="shared" si="1"/>
        <v>0.9</v>
      </c>
      <c r="AI34" s="12"/>
      <c r="AJ34" s="12"/>
      <c r="AK34" s="24"/>
      <c r="AL34" s="24"/>
      <c r="AM34" s="24"/>
      <c r="AN34" s="24"/>
      <c r="AO34" s="24"/>
      <c r="AP34" s="24"/>
    </row>
    <row r="35" spans="2:42">
      <c r="B35" s="29" t="s">
        <v>708</v>
      </c>
      <c r="C35" s="29" t="s">
        <v>4</v>
      </c>
      <c r="G35" s="46">
        <v>1978</v>
      </c>
      <c r="H35" s="47">
        <v>1995</v>
      </c>
      <c r="Q35" s="39">
        <v>3</v>
      </c>
      <c r="R35" s="40" t="s">
        <v>5</v>
      </c>
      <c r="S35" s="40" t="s">
        <v>760</v>
      </c>
      <c r="T35" s="40" t="s">
        <v>762</v>
      </c>
      <c r="U35" s="40" t="s">
        <v>181</v>
      </c>
      <c r="V35" s="41">
        <v>0</v>
      </c>
      <c r="X35" s="13">
        <v>2</v>
      </c>
      <c r="Y35" s="13">
        <v>2005</v>
      </c>
      <c r="Z35" s="13" t="s">
        <v>25</v>
      </c>
      <c r="AA35" s="20" t="str">
        <f t="shared" si="2"/>
        <v>22005暖房</v>
      </c>
      <c r="AB35" s="14">
        <f>2*(1-$AA$12)</f>
        <v>0.12799999999999989</v>
      </c>
      <c r="AC35" s="14">
        <f>2*$AA$12-1</f>
        <v>0.87200000000000011</v>
      </c>
      <c r="AD35" s="14">
        <f>4*($AB$12-$AC$12)</f>
        <v>1</v>
      </c>
      <c r="AE35" s="14">
        <f>$AC$12</f>
        <v>0.65300000000000002</v>
      </c>
      <c r="AF35" s="22">
        <f>VLOOKUP(X35,既存設備・導入予定!$E$34:$V$46,13,0)</f>
        <v>0.193</v>
      </c>
      <c r="AG35" s="23">
        <f t="shared" si="1"/>
        <v>0.84599999999999997</v>
      </c>
      <c r="AI35" s="12"/>
      <c r="AJ35" s="12"/>
      <c r="AK35" s="24"/>
      <c r="AL35" s="24"/>
      <c r="AM35" s="24"/>
      <c r="AN35" s="24"/>
      <c r="AO35" s="24"/>
      <c r="AP35" s="24"/>
    </row>
    <row r="36" spans="2:42">
      <c r="B36" s="29" t="s">
        <v>709</v>
      </c>
      <c r="C36" s="29" t="s">
        <v>3</v>
      </c>
      <c r="G36" s="46">
        <v>1979</v>
      </c>
      <c r="H36" s="47">
        <v>1995</v>
      </c>
      <c r="Q36" s="39">
        <v>3</v>
      </c>
      <c r="R36" s="40" t="s">
        <v>6</v>
      </c>
      <c r="S36" s="40" t="s">
        <v>760</v>
      </c>
      <c r="T36" s="40" t="s">
        <v>762</v>
      </c>
      <c r="U36" s="40" t="s">
        <v>185</v>
      </c>
      <c r="V36" s="41">
        <v>0</v>
      </c>
      <c r="X36" s="56">
        <v>2</v>
      </c>
      <c r="Y36" s="56">
        <v>2010</v>
      </c>
      <c r="Z36" s="56" t="s">
        <v>24</v>
      </c>
      <c r="AA36" s="57" t="str">
        <f t="shared" si="2"/>
        <v>22010冷房</v>
      </c>
      <c r="AB36" s="58">
        <f>2*(1-$AA$13)</f>
        <v>-0.24800000000000022</v>
      </c>
      <c r="AC36" s="58">
        <f>2*$AA$13-1</f>
        <v>1.2480000000000002</v>
      </c>
      <c r="AD36" s="62">
        <f>4*($AB$13-$AC$13)</f>
        <v>0.99999999999999956</v>
      </c>
      <c r="AE36" s="62">
        <f>$AC$13</f>
        <v>0.93600000000000005</v>
      </c>
      <c r="AF36" s="63">
        <f>VLOOKUP(X36,既存設備・導入予定!$E$34:$V$46,13,0)</f>
        <v>0.193</v>
      </c>
      <c r="AG36" s="64">
        <f t="shared" si="1"/>
        <v>1.129</v>
      </c>
      <c r="AI36" s="24"/>
      <c r="AJ36" s="24"/>
      <c r="AK36" s="24"/>
      <c r="AL36" s="24"/>
      <c r="AM36" s="24"/>
      <c r="AN36" s="24"/>
      <c r="AO36" s="24"/>
      <c r="AP36" s="24"/>
    </row>
    <row r="37" spans="2:42">
      <c r="B37" s="29" t="s">
        <v>710</v>
      </c>
      <c r="C37" s="29" t="s">
        <v>3</v>
      </c>
      <c r="G37" s="46">
        <v>1980</v>
      </c>
      <c r="H37" s="47">
        <v>1995</v>
      </c>
      <c r="Q37" s="39">
        <v>3</v>
      </c>
      <c r="R37" s="40" t="s">
        <v>7</v>
      </c>
      <c r="S37" s="40" t="s">
        <v>760</v>
      </c>
      <c r="T37" s="40" t="s">
        <v>762</v>
      </c>
      <c r="U37" s="40" t="s">
        <v>189</v>
      </c>
      <c r="V37" s="41">
        <v>0</v>
      </c>
      <c r="X37" s="56">
        <v>2</v>
      </c>
      <c r="Y37" s="56">
        <v>2010</v>
      </c>
      <c r="Z37" s="56" t="s">
        <v>25</v>
      </c>
      <c r="AA37" s="57" t="str">
        <f t="shared" si="2"/>
        <v>22010暖房</v>
      </c>
      <c r="AB37" s="58">
        <f>2*(1-$AA$14)</f>
        <v>-2.1999999999999797E-2</v>
      </c>
      <c r="AC37" s="58">
        <f>2*$AA$14-1</f>
        <v>1.0219999999999998</v>
      </c>
      <c r="AD37" s="62">
        <f>4*($AB$14-$AC$14)</f>
        <v>0.99999999999999956</v>
      </c>
      <c r="AE37" s="62">
        <f>$AC$14</f>
        <v>0.76700000000000002</v>
      </c>
      <c r="AF37" s="63">
        <f>VLOOKUP(X37,既存設備・導入予定!$E$34:$V$46,13,0)</f>
        <v>0.193</v>
      </c>
      <c r="AG37" s="64">
        <f t="shared" si="1"/>
        <v>0.96</v>
      </c>
      <c r="AI37" s="24"/>
      <c r="AJ37" s="24"/>
      <c r="AK37" s="24"/>
      <c r="AL37" s="24"/>
      <c r="AM37" s="24"/>
      <c r="AN37" s="24"/>
      <c r="AO37" s="24"/>
      <c r="AP37" s="24"/>
    </row>
    <row r="38" spans="2:42">
      <c r="B38" s="29" t="s">
        <v>711</v>
      </c>
      <c r="C38" s="29" t="s">
        <v>3</v>
      </c>
      <c r="G38" s="46">
        <v>1981</v>
      </c>
      <c r="H38" s="47">
        <v>1995</v>
      </c>
      <c r="Q38" s="39">
        <v>3</v>
      </c>
      <c r="R38" s="40" t="s">
        <v>8</v>
      </c>
      <c r="S38" s="40" t="s">
        <v>760</v>
      </c>
      <c r="T38" s="40" t="s">
        <v>762</v>
      </c>
      <c r="U38" s="40" t="s">
        <v>193</v>
      </c>
      <c r="V38" s="41">
        <v>0</v>
      </c>
      <c r="X38" s="13">
        <v>2</v>
      </c>
      <c r="Y38" s="13">
        <v>2015</v>
      </c>
      <c r="Z38" s="13" t="s">
        <v>24</v>
      </c>
      <c r="AA38" s="20" t="str">
        <f t="shared" si="2"/>
        <v>22015冷房</v>
      </c>
      <c r="AB38" s="14">
        <f>2*(1-$AA$15)</f>
        <v>-1.8580000000000001</v>
      </c>
      <c r="AC38" s="14">
        <f>2*$AA$15-1</f>
        <v>2.8580000000000001</v>
      </c>
      <c r="AD38" s="14">
        <f>4*($AB$15-$AC$15)</f>
        <v>1</v>
      </c>
      <c r="AE38" s="14">
        <f>$AC$15</f>
        <v>2.1429999999999998</v>
      </c>
      <c r="AF38" s="22">
        <f>VLOOKUP(X38,既存設備・導入予定!$E$34:$V$46,13,0)</f>
        <v>0.193</v>
      </c>
      <c r="AG38" s="23">
        <f t="shared" si="1"/>
        <v>2.3359999999999999</v>
      </c>
      <c r="AI38" s="24"/>
      <c r="AJ38" s="24"/>
      <c r="AK38" s="24"/>
      <c r="AL38" s="24"/>
      <c r="AM38" s="24"/>
      <c r="AN38" s="24"/>
      <c r="AO38" s="24"/>
      <c r="AP38" s="24"/>
    </row>
    <row r="39" spans="2:42">
      <c r="B39" s="29" t="s">
        <v>712</v>
      </c>
      <c r="C39" s="29" t="s">
        <v>730</v>
      </c>
      <c r="G39" s="46">
        <v>1982</v>
      </c>
      <c r="H39" s="47">
        <v>1995</v>
      </c>
      <c r="Q39" s="39">
        <v>3</v>
      </c>
      <c r="R39" s="40" t="s">
        <v>9</v>
      </c>
      <c r="S39" s="40" t="s">
        <v>760</v>
      </c>
      <c r="T39" s="40" t="s">
        <v>762</v>
      </c>
      <c r="U39" s="40" t="s">
        <v>197</v>
      </c>
      <c r="V39" s="41">
        <v>0</v>
      </c>
      <c r="X39" s="13">
        <v>2</v>
      </c>
      <c r="Y39" s="13">
        <v>2015</v>
      </c>
      <c r="Z39" s="13" t="s">
        <v>25</v>
      </c>
      <c r="AA39" s="20" t="str">
        <f t="shared" si="2"/>
        <v>22015暖房</v>
      </c>
      <c r="AB39" s="14">
        <f>2*(1-$AA$16)</f>
        <v>-0.72599999999999998</v>
      </c>
      <c r="AC39" s="14">
        <f>2*$AA$16-1</f>
        <v>1.726</v>
      </c>
      <c r="AD39" s="14">
        <f>4*($AB$16-$AC$16)</f>
        <v>1</v>
      </c>
      <c r="AE39" s="14">
        <f>$AC$16</f>
        <v>1.294</v>
      </c>
      <c r="AF39" s="22">
        <f>VLOOKUP(X39,既存設備・導入予定!$E$34:$V$46,13,0)</f>
        <v>0.193</v>
      </c>
      <c r="AG39" s="23">
        <f t="shared" si="1"/>
        <v>1.4870000000000001</v>
      </c>
      <c r="AI39" s="24"/>
      <c r="AJ39" s="24"/>
      <c r="AK39" s="24"/>
      <c r="AL39" s="24"/>
      <c r="AM39" s="24"/>
      <c r="AN39" s="24"/>
      <c r="AO39" s="24"/>
      <c r="AP39" s="24"/>
    </row>
    <row r="40" spans="2:42">
      <c r="B40" s="29" t="s">
        <v>713</v>
      </c>
      <c r="C40" s="29" t="s">
        <v>730</v>
      </c>
      <c r="G40" s="46">
        <v>1983</v>
      </c>
      <c r="H40" s="47">
        <v>1995</v>
      </c>
      <c r="Q40" s="39">
        <v>3</v>
      </c>
      <c r="R40" s="40" t="s">
        <v>10</v>
      </c>
      <c r="S40" s="40" t="s">
        <v>760</v>
      </c>
      <c r="T40" s="40" t="s">
        <v>762</v>
      </c>
      <c r="U40" s="40" t="s">
        <v>201</v>
      </c>
      <c r="V40" s="41">
        <v>0</v>
      </c>
      <c r="X40" s="13">
        <v>3</v>
      </c>
      <c r="Y40" s="13">
        <v>1995</v>
      </c>
      <c r="Z40" s="13" t="s">
        <v>24</v>
      </c>
      <c r="AA40" s="20" t="str">
        <f>X40&amp;Y40&amp;Z40</f>
        <v>31995冷房</v>
      </c>
      <c r="AB40" s="14">
        <f>2*(1-$AA$9)</f>
        <v>-4.9999999999999822E-2</v>
      </c>
      <c r="AC40" s="14">
        <f>2*$AA$9-1</f>
        <v>1.0499999999999998</v>
      </c>
      <c r="AD40" s="14">
        <f>4*($AB$9-$AC$9)</f>
        <v>0.99999999999999956</v>
      </c>
      <c r="AE40" s="14">
        <f>$AC$9</f>
        <v>0.78700000000000003</v>
      </c>
      <c r="AF40" s="22">
        <f>VLOOKUP(X40,既存設備・導入予定!$E$34:$V$46,13,0)</f>
        <v>0.188</v>
      </c>
      <c r="AG40" s="23">
        <f t="shared" si="1"/>
        <v>0.97499999999999998</v>
      </c>
      <c r="AI40" s="12"/>
      <c r="AJ40" s="12"/>
      <c r="AK40" s="24"/>
      <c r="AL40" s="24"/>
      <c r="AM40" s="24"/>
      <c r="AN40" s="24"/>
      <c r="AO40" s="24"/>
      <c r="AP40" s="24"/>
    </row>
    <row r="41" spans="2:42">
      <c r="B41" s="29" t="s">
        <v>714</v>
      </c>
      <c r="C41" s="29" t="s">
        <v>8</v>
      </c>
      <c r="G41" s="46">
        <v>1984</v>
      </c>
      <c r="H41" s="47">
        <v>1995</v>
      </c>
      <c r="Q41" s="39">
        <v>3</v>
      </c>
      <c r="R41" s="40" t="s">
        <v>11</v>
      </c>
      <c r="S41" s="40" t="s">
        <v>760</v>
      </c>
      <c r="T41" s="40" t="s">
        <v>762</v>
      </c>
      <c r="U41" s="40" t="s">
        <v>205</v>
      </c>
      <c r="V41" s="41">
        <v>0</v>
      </c>
      <c r="X41" s="13">
        <v>3</v>
      </c>
      <c r="Y41" s="13">
        <v>1995</v>
      </c>
      <c r="Z41" s="13" t="s">
        <v>25</v>
      </c>
      <c r="AA41" s="20" t="str">
        <f t="shared" ref="AA41:AA47" si="3">X41&amp;Y41&amp;Z41</f>
        <v>31995暖房</v>
      </c>
      <c r="AB41" s="14">
        <f>2*(1-$AA$10)</f>
        <v>9.000000000000008E-2</v>
      </c>
      <c r="AC41" s="14">
        <f>2*$AA$10-1</f>
        <v>0.90999999999999992</v>
      </c>
      <c r="AD41" s="14">
        <f>4*($AB$10-$AC$10)</f>
        <v>1</v>
      </c>
      <c r="AE41" s="14">
        <f>$AC$10</f>
        <v>0.68200000000000005</v>
      </c>
      <c r="AF41" s="22">
        <f>VLOOKUP(X41,既存設備・導入予定!$E$34:$V$46,13,0)</f>
        <v>0.188</v>
      </c>
      <c r="AG41" s="23">
        <f t="shared" si="1"/>
        <v>0.87</v>
      </c>
      <c r="AI41" s="12"/>
      <c r="AJ41" s="12"/>
      <c r="AK41" s="24"/>
      <c r="AL41" s="24"/>
      <c r="AM41" s="24"/>
      <c r="AN41" s="24"/>
      <c r="AO41" s="24"/>
      <c r="AP41" s="24"/>
    </row>
    <row r="42" spans="2:42">
      <c r="B42" s="29" t="s">
        <v>715</v>
      </c>
      <c r="C42" s="29" t="s">
        <v>8</v>
      </c>
      <c r="G42" s="46">
        <v>1985</v>
      </c>
      <c r="H42" s="47">
        <v>1995</v>
      </c>
      <c r="Q42" s="39">
        <v>3</v>
      </c>
      <c r="R42" s="40" t="s">
        <v>12</v>
      </c>
      <c r="S42" s="40" t="s">
        <v>760</v>
      </c>
      <c r="T42" s="40" t="s">
        <v>762</v>
      </c>
      <c r="U42" s="40" t="s">
        <v>209</v>
      </c>
      <c r="V42" s="41">
        <v>0</v>
      </c>
      <c r="X42" s="13">
        <v>3</v>
      </c>
      <c r="Y42" s="13">
        <v>2005</v>
      </c>
      <c r="Z42" s="13" t="s">
        <v>24</v>
      </c>
      <c r="AA42" s="20" t="str">
        <f t="shared" si="3"/>
        <v>32005冷房</v>
      </c>
      <c r="AB42" s="14">
        <f>2*(1-$AA$11)</f>
        <v>5.8000000000000052E-2</v>
      </c>
      <c r="AC42" s="14">
        <f>2*$AA$11-1</f>
        <v>0.94199999999999995</v>
      </c>
      <c r="AD42" s="14">
        <f>4*($AB$11-$AC$11)</f>
        <v>1</v>
      </c>
      <c r="AE42" s="14">
        <f>$AC$11</f>
        <v>0.70699999999999996</v>
      </c>
      <c r="AF42" s="22">
        <f>VLOOKUP(X42,既存設備・導入予定!$E$34:$V$46,13,0)</f>
        <v>0.188</v>
      </c>
      <c r="AG42" s="23">
        <f t="shared" si="1"/>
        <v>0.89500000000000002</v>
      </c>
      <c r="AI42" s="24"/>
      <c r="AJ42" s="24"/>
      <c r="AK42" s="24"/>
      <c r="AL42" s="24"/>
      <c r="AM42" s="24"/>
      <c r="AN42" s="24"/>
      <c r="AO42" s="24"/>
      <c r="AP42" s="24"/>
    </row>
    <row r="43" spans="2:42">
      <c r="B43" s="29" t="s">
        <v>716</v>
      </c>
      <c r="C43" s="29" t="s">
        <v>8</v>
      </c>
      <c r="G43" s="46">
        <v>1986</v>
      </c>
      <c r="H43" s="47">
        <v>1995</v>
      </c>
      <c r="Q43" s="39">
        <v>3</v>
      </c>
      <c r="R43" s="40" t="s">
        <v>13</v>
      </c>
      <c r="S43" s="40" t="s">
        <v>760</v>
      </c>
      <c r="T43" s="40" t="s">
        <v>762</v>
      </c>
      <c r="U43" s="40" t="s">
        <v>213</v>
      </c>
      <c r="V43" s="41">
        <v>9.5000000000000001E-2</v>
      </c>
      <c r="X43" s="13">
        <v>3</v>
      </c>
      <c r="Y43" s="13">
        <v>2005</v>
      </c>
      <c r="Z43" s="13" t="s">
        <v>25</v>
      </c>
      <c r="AA43" s="20" t="str">
        <f t="shared" si="3"/>
        <v>32005暖房</v>
      </c>
      <c r="AB43" s="14">
        <f>2*(1-$AA$12)</f>
        <v>0.12799999999999989</v>
      </c>
      <c r="AC43" s="14">
        <f>2*$AA$12-1</f>
        <v>0.87200000000000011</v>
      </c>
      <c r="AD43" s="14">
        <f>4*($AB$12-$AC$12)</f>
        <v>1</v>
      </c>
      <c r="AE43" s="14">
        <f>$AC$12</f>
        <v>0.65300000000000002</v>
      </c>
      <c r="AF43" s="22">
        <f>VLOOKUP(X43,既存設備・導入予定!$E$34:$V$46,13,0)</f>
        <v>0.188</v>
      </c>
      <c r="AG43" s="23">
        <f t="shared" si="1"/>
        <v>0.84099999999999997</v>
      </c>
      <c r="AI43" s="24"/>
      <c r="AJ43" s="24"/>
      <c r="AK43" s="24"/>
      <c r="AL43" s="24"/>
      <c r="AM43" s="24"/>
      <c r="AN43" s="24"/>
      <c r="AO43" s="24"/>
      <c r="AP43" s="24"/>
    </row>
    <row r="44" spans="2:42">
      <c r="B44" s="29" t="s">
        <v>717</v>
      </c>
      <c r="C44" s="29" t="s">
        <v>8</v>
      </c>
      <c r="G44" s="46">
        <v>1987</v>
      </c>
      <c r="H44" s="47">
        <v>1995</v>
      </c>
      <c r="Q44" s="39">
        <v>4</v>
      </c>
      <c r="R44" s="40" t="s">
        <v>759</v>
      </c>
      <c r="S44" s="40" t="s">
        <v>760</v>
      </c>
      <c r="T44" s="40" t="s">
        <v>762</v>
      </c>
      <c r="U44" s="40" t="s">
        <v>217</v>
      </c>
      <c r="V44" s="41">
        <v>0.13700000000000001</v>
      </c>
      <c r="X44" s="56">
        <v>3</v>
      </c>
      <c r="Y44" s="56">
        <v>2010</v>
      </c>
      <c r="Z44" s="56" t="s">
        <v>24</v>
      </c>
      <c r="AA44" s="57" t="str">
        <f t="shared" si="3"/>
        <v>32010冷房</v>
      </c>
      <c r="AB44" s="62">
        <f>2*(1-$AA$13)</f>
        <v>-0.24800000000000022</v>
      </c>
      <c r="AC44" s="62">
        <f>2*$AA$13-1</f>
        <v>1.2480000000000002</v>
      </c>
      <c r="AD44" s="62">
        <f>4*($AB$13-$AC$13)</f>
        <v>0.99999999999999956</v>
      </c>
      <c r="AE44" s="62">
        <f>$AC$13</f>
        <v>0.93600000000000005</v>
      </c>
      <c r="AF44" s="63">
        <f>VLOOKUP(X44,既存設備・導入予定!$E$34:$V$46,13,0)</f>
        <v>0.188</v>
      </c>
      <c r="AG44" s="64">
        <f t="shared" si="1"/>
        <v>1.1240000000000001</v>
      </c>
      <c r="AI44" s="24"/>
      <c r="AJ44" s="24"/>
      <c r="AK44" s="24"/>
      <c r="AL44" s="24"/>
      <c r="AM44" s="24"/>
      <c r="AN44" s="24"/>
      <c r="AO44" s="24"/>
      <c r="AP44" s="24"/>
    </row>
    <row r="45" spans="2:42">
      <c r="B45" s="29" t="s">
        <v>718</v>
      </c>
      <c r="C45" s="29" t="s">
        <v>8</v>
      </c>
      <c r="G45" s="46">
        <v>1988</v>
      </c>
      <c r="H45" s="47">
        <v>1995</v>
      </c>
      <c r="Q45" s="39">
        <v>4</v>
      </c>
      <c r="R45" s="40" t="s">
        <v>3</v>
      </c>
      <c r="S45" s="40" t="s">
        <v>760</v>
      </c>
      <c r="T45" s="40" t="s">
        <v>762</v>
      </c>
      <c r="U45" s="40" t="s">
        <v>221</v>
      </c>
      <c r="V45" s="41">
        <v>0.128</v>
      </c>
      <c r="X45" s="56">
        <v>3</v>
      </c>
      <c r="Y45" s="56">
        <v>2010</v>
      </c>
      <c r="Z45" s="56" t="s">
        <v>25</v>
      </c>
      <c r="AA45" s="57" t="str">
        <f t="shared" si="3"/>
        <v>32010暖房</v>
      </c>
      <c r="AB45" s="62">
        <f>2*(1-$AA$14)</f>
        <v>-2.1999999999999797E-2</v>
      </c>
      <c r="AC45" s="62">
        <f>2*$AA$14-1</f>
        <v>1.0219999999999998</v>
      </c>
      <c r="AD45" s="62">
        <f>4*($AB$14-$AC$14)</f>
        <v>0.99999999999999956</v>
      </c>
      <c r="AE45" s="62">
        <f>$AC$14</f>
        <v>0.76700000000000002</v>
      </c>
      <c r="AF45" s="63">
        <f>VLOOKUP(X45,既存設備・導入予定!$E$34:$V$46,13,0)</f>
        <v>0.188</v>
      </c>
      <c r="AG45" s="64">
        <f t="shared" si="1"/>
        <v>0.95499999999999996</v>
      </c>
      <c r="AI45" s="24"/>
      <c r="AJ45" s="24"/>
      <c r="AK45" s="24"/>
      <c r="AL45" s="24"/>
      <c r="AM45" s="24"/>
      <c r="AN45" s="24"/>
      <c r="AO45" s="24"/>
      <c r="AP45" s="24"/>
    </row>
    <row r="46" spans="2:42">
      <c r="B46" s="29" t="s">
        <v>719</v>
      </c>
      <c r="C46" s="29" t="s">
        <v>6</v>
      </c>
      <c r="G46" s="46">
        <v>1989</v>
      </c>
      <c r="H46" s="47">
        <v>1995</v>
      </c>
      <c r="Q46" s="39">
        <v>4</v>
      </c>
      <c r="R46" s="40" t="s">
        <v>4</v>
      </c>
      <c r="S46" s="40" t="s">
        <v>760</v>
      </c>
      <c r="T46" s="40" t="s">
        <v>762</v>
      </c>
      <c r="U46" s="40" t="s">
        <v>225</v>
      </c>
      <c r="V46" s="41">
        <v>0.155</v>
      </c>
      <c r="X46" s="13">
        <v>3</v>
      </c>
      <c r="Y46" s="13">
        <v>2015</v>
      </c>
      <c r="Z46" s="13" t="s">
        <v>24</v>
      </c>
      <c r="AA46" s="20" t="str">
        <f t="shared" si="3"/>
        <v>32015冷房</v>
      </c>
      <c r="AB46" s="14">
        <f>2*(1-$AA$15)</f>
        <v>-1.8580000000000001</v>
      </c>
      <c r="AC46" s="14">
        <f>2*$AA$15-1</f>
        <v>2.8580000000000001</v>
      </c>
      <c r="AD46" s="14">
        <f>4*($AB$15-$AC$15)</f>
        <v>1</v>
      </c>
      <c r="AE46" s="14">
        <f>$AC$15</f>
        <v>2.1429999999999998</v>
      </c>
      <c r="AF46" s="22">
        <f>VLOOKUP(X46,既存設備・導入予定!$E$34:$V$46,13,0)</f>
        <v>0.188</v>
      </c>
      <c r="AG46" s="23">
        <f t="shared" si="1"/>
        <v>2.331</v>
      </c>
      <c r="AI46" s="12"/>
      <c r="AJ46" s="12"/>
      <c r="AK46" s="24"/>
      <c r="AL46" s="24"/>
      <c r="AM46" s="24"/>
      <c r="AN46" s="24"/>
      <c r="AO46" s="24"/>
      <c r="AP46" s="24"/>
    </row>
    <row r="47" spans="2:42">
      <c r="B47" s="29" t="s">
        <v>720</v>
      </c>
      <c r="C47" s="29" t="s">
        <v>6</v>
      </c>
      <c r="G47" s="46">
        <v>1990</v>
      </c>
      <c r="H47" s="47">
        <v>1995</v>
      </c>
      <c r="Q47" s="39">
        <v>4</v>
      </c>
      <c r="R47" s="40" t="s">
        <v>5</v>
      </c>
      <c r="S47" s="40" t="s">
        <v>760</v>
      </c>
      <c r="T47" s="40" t="s">
        <v>762</v>
      </c>
      <c r="U47" s="40" t="s">
        <v>229</v>
      </c>
      <c r="V47" s="41">
        <v>0.158</v>
      </c>
      <c r="X47" s="13">
        <v>3</v>
      </c>
      <c r="Y47" s="13">
        <v>2015</v>
      </c>
      <c r="Z47" s="13" t="s">
        <v>25</v>
      </c>
      <c r="AA47" s="20" t="str">
        <f t="shared" si="3"/>
        <v>32015暖房</v>
      </c>
      <c r="AB47" s="14">
        <f>2*(1-$AA$16)</f>
        <v>-0.72599999999999998</v>
      </c>
      <c r="AC47" s="14">
        <f>2*$AA$16-1</f>
        <v>1.726</v>
      </c>
      <c r="AD47" s="14">
        <f>4*($AB$16-$AC$16)</f>
        <v>1</v>
      </c>
      <c r="AE47" s="14">
        <f>$AC$16</f>
        <v>1.294</v>
      </c>
      <c r="AF47" s="22">
        <f>VLOOKUP(X47,既存設備・導入予定!$E$34:$V$46,13,0)</f>
        <v>0.188</v>
      </c>
      <c r="AG47" s="23">
        <f t="shared" si="1"/>
        <v>1.482</v>
      </c>
      <c r="AI47" s="12"/>
      <c r="AJ47" s="12"/>
      <c r="AK47" s="24"/>
      <c r="AL47" s="24"/>
      <c r="AM47" s="24"/>
      <c r="AN47" s="24"/>
      <c r="AO47" s="24"/>
      <c r="AP47" s="24"/>
    </row>
    <row r="48" spans="2:42">
      <c r="B48" s="29" t="s">
        <v>721</v>
      </c>
      <c r="C48" s="29" t="s">
        <v>6</v>
      </c>
      <c r="G48" s="46">
        <v>1991</v>
      </c>
      <c r="H48" s="47">
        <v>1995</v>
      </c>
      <c r="Q48" s="39">
        <v>4</v>
      </c>
      <c r="R48" s="40" t="s">
        <v>6</v>
      </c>
      <c r="S48" s="40" t="s">
        <v>760</v>
      </c>
      <c r="T48" s="40" t="s">
        <v>762</v>
      </c>
      <c r="U48" s="40" t="s">
        <v>233</v>
      </c>
      <c r="V48" s="41">
        <v>0.151</v>
      </c>
      <c r="X48" s="13">
        <v>4</v>
      </c>
      <c r="Y48" s="13">
        <v>1995</v>
      </c>
      <c r="Z48" s="13" t="s">
        <v>24</v>
      </c>
      <c r="AA48" s="20" t="str">
        <f>X48&amp;Y48&amp;Z48</f>
        <v>41995冷房</v>
      </c>
      <c r="AB48" s="14">
        <f>2*(1-$AA$9)</f>
        <v>-4.9999999999999822E-2</v>
      </c>
      <c r="AC48" s="14">
        <f>2*$AA$9-1</f>
        <v>1.0499999999999998</v>
      </c>
      <c r="AD48" s="14">
        <f>4*($AB$9-$AC$9)</f>
        <v>0.99999999999999956</v>
      </c>
      <c r="AE48" s="14">
        <f>$AC$9</f>
        <v>0.78700000000000003</v>
      </c>
      <c r="AF48" s="22">
        <f>VLOOKUP(X48,既存設備・導入予定!$E$34:$V$46,13,0)</f>
        <v>0.16</v>
      </c>
      <c r="AG48" s="23">
        <f t="shared" si="1"/>
        <v>0.94699999999999995</v>
      </c>
      <c r="AI48" s="24"/>
      <c r="AJ48" s="24"/>
      <c r="AK48" s="24"/>
      <c r="AL48" s="24"/>
      <c r="AM48" s="24"/>
      <c r="AN48" s="24"/>
      <c r="AO48" s="24"/>
      <c r="AP48" s="24"/>
    </row>
    <row r="49" spans="2:42">
      <c r="B49" s="29" t="s">
        <v>722</v>
      </c>
      <c r="C49" s="29" t="s">
        <v>6</v>
      </c>
      <c r="G49" s="46">
        <v>1992</v>
      </c>
      <c r="H49" s="47">
        <v>1995</v>
      </c>
      <c r="Q49" s="39">
        <v>4</v>
      </c>
      <c r="R49" s="40" t="s">
        <v>7</v>
      </c>
      <c r="S49" s="40" t="s">
        <v>760</v>
      </c>
      <c r="T49" s="40" t="s">
        <v>762</v>
      </c>
      <c r="U49" s="40" t="s">
        <v>237</v>
      </c>
      <c r="V49" s="41">
        <v>0.157</v>
      </c>
      <c r="X49" s="13">
        <v>4</v>
      </c>
      <c r="Y49" s="13">
        <v>1995</v>
      </c>
      <c r="Z49" s="13" t="s">
        <v>25</v>
      </c>
      <c r="AA49" s="20" t="str">
        <f t="shared" ref="AA49:AA55" si="4">X49&amp;Y49&amp;Z49</f>
        <v>41995暖房</v>
      </c>
      <c r="AB49" s="14">
        <f>2*(1-$AA$10)</f>
        <v>9.000000000000008E-2</v>
      </c>
      <c r="AC49" s="14">
        <f>2*$AA$10-1</f>
        <v>0.90999999999999992</v>
      </c>
      <c r="AD49" s="14">
        <f>4*($AB$10-$AC$10)</f>
        <v>1</v>
      </c>
      <c r="AE49" s="14">
        <f>$AC$10</f>
        <v>0.68200000000000005</v>
      </c>
      <c r="AF49" s="22">
        <f>VLOOKUP(X49,既存設備・導入予定!$E$34:$V$46,13,0)</f>
        <v>0.16</v>
      </c>
      <c r="AG49" s="23">
        <f t="shared" si="1"/>
        <v>0.84199999999999997</v>
      </c>
      <c r="AI49" s="24"/>
      <c r="AJ49" s="24"/>
      <c r="AK49" s="24"/>
      <c r="AL49" s="24"/>
      <c r="AM49" s="24"/>
      <c r="AN49" s="24"/>
      <c r="AO49" s="24"/>
      <c r="AP49" s="24"/>
    </row>
    <row r="50" spans="2:42">
      <c r="B50" s="29" t="s">
        <v>723</v>
      </c>
      <c r="C50" s="29" t="s">
        <v>6</v>
      </c>
      <c r="G50" s="46">
        <v>1993</v>
      </c>
      <c r="H50" s="47">
        <v>1995</v>
      </c>
      <c r="Q50" s="39">
        <v>4</v>
      </c>
      <c r="R50" s="40" t="s">
        <v>8</v>
      </c>
      <c r="S50" s="40" t="s">
        <v>760</v>
      </c>
      <c r="T50" s="40" t="s">
        <v>762</v>
      </c>
      <c r="U50" s="40" t="s">
        <v>241</v>
      </c>
      <c r="V50" s="41">
        <v>0.16600000000000001</v>
      </c>
      <c r="X50" s="13">
        <v>4</v>
      </c>
      <c r="Y50" s="13">
        <v>2005</v>
      </c>
      <c r="Z50" s="13" t="s">
        <v>24</v>
      </c>
      <c r="AA50" s="20" t="str">
        <f t="shared" si="4"/>
        <v>42005冷房</v>
      </c>
      <c r="AB50" s="14">
        <f>2*(1-$AA$11)</f>
        <v>5.8000000000000052E-2</v>
      </c>
      <c r="AC50" s="14">
        <f>2*$AA$11-1</f>
        <v>0.94199999999999995</v>
      </c>
      <c r="AD50" s="14">
        <f>4*($AB$11-$AC$11)</f>
        <v>1</v>
      </c>
      <c r="AE50" s="14">
        <f>$AC$11</f>
        <v>0.70699999999999996</v>
      </c>
      <c r="AF50" s="22">
        <f>VLOOKUP(X50,既存設備・導入予定!$E$34:$V$46,13,0)</f>
        <v>0.16</v>
      </c>
      <c r="AG50" s="23">
        <f t="shared" si="1"/>
        <v>0.86699999999999999</v>
      </c>
      <c r="AI50" s="24"/>
      <c r="AJ50" s="24"/>
      <c r="AK50" s="24"/>
      <c r="AL50" s="24"/>
      <c r="AM50" s="24"/>
      <c r="AN50" s="24"/>
      <c r="AO50" s="24"/>
      <c r="AP50" s="24"/>
    </row>
    <row r="51" spans="2:42">
      <c r="B51" s="29" t="s">
        <v>724</v>
      </c>
      <c r="C51" s="29" t="s">
        <v>6</v>
      </c>
      <c r="G51" s="46">
        <v>1994</v>
      </c>
      <c r="H51" s="47">
        <v>1995</v>
      </c>
      <c r="Q51" s="39">
        <v>4</v>
      </c>
      <c r="R51" s="40" t="s">
        <v>9</v>
      </c>
      <c r="S51" s="40" t="s">
        <v>760</v>
      </c>
      <c r="T51" s="40" t="s">
        <v>762</v>
      </c>
      <c r="U51" s="40" t="s">
        <v>245</v>
      </c>
      <c r="V51" s="41">
        <v>8.3000000000000004E-2</v>
      </c>
      <c r="X51" s="13">
        <v>4</v>
      </c>
      <c r="Y51" s="13">
        <v>2005</v>
      </c>
      <c r="Z51" s="13" t="s">
        <v>25</v>
      </c>
      <c r="AA51" s="20" t="str">
        <f t="shared" si="4"/>
        <v>42005暖房</v>
      </c>
      <c r="AB51" s="14">
        <f>2*(1-$AA$12)</f>
        <v>0.12799999999999989</v>
      </c>
      <c r="AC51" s="14">
        <f>2*$AA$12-1</f>
        <v>0.87200000000000011</v>
      </c>
      <c r="AD51" s="14">
        <f>4*($AB$12-$AC$12)</f>
        <v>1</v>
      </c>
      <c r="AE51" s="14">
        <f>$AC$12</f>
        <v>0.65300000000000002</v>
      </c>
      <c r="AF51" s="22">
        <f>VLOOKUP(X51,既存設備・導入予定!$E$34:$V$46,13,0)</f>
        <v>0.16</v>
      </c>
      <c r="AG51" s="23">
        <f t="shared" si="1"/>
        <v>0.81299999999999994</v>
      </c>
      <c r="AI51" s="24"/>
      <c r="AJ51" s="24"/>
      <c r="AK51" s="24"/>
      <c r="AL51" s="24"/>
      <c r="AM51" s="24"/>
      <c r="AN51" s="24"/>
      <c r="AO51" s="24"/>
      <c r="AP51" s="24"/>
    </row>
    <row r="52" spans="2:42">
      <c r="B52" s="29" t="s">
        <v>725</v>
      </c>
      <c r="C52" s="1" t="s">
        <v>13</v>
      </c>
      <c r="G52" s="46">
        <v>1995</v>
      </c>
      <c r="H52" s="47">
        <v>1995</v>
      </c>
      <c r="Q52" s="39">
        <v>4</v>
      </c>
      <c r="R52" s="40" t="s">
        <v>10</v>
      </c>
      <c r="S52" s="40" t="s">
        <v>760</v>
      </c>
      <c r="T52" s="40" t="s">
        <v>762</v>
      </c>
      <c r="U52" s="40" t="s">
        <v>249</v>
      </c>
      <c r="V52" s="41">
        <v>0.14699999999999999</v>
      </c>
      <c r="X52" s="56">
        <v>4</v>
      </c>
      <c r="Y52" s="56">
        <v>2010</v>
      </c>
      <c r="Z52" s="56" t="s">
        <v>24</v>
      </c>
      <c r="AA52" s="57" t="str">
        <f t="shared" si="4"/>
        <v>42010冷房</v>
      </c>
      <c r="AB52" s="58">
        <f>2*(1-$AA$13)</f>
        <v>-0.24800000000000022</v>
      </c>
      <c r="AC52" s="58">
        <f>2*$AA$13-1</f>
        <v>1.2480000000000002</v>
      </c>
      <c r="AD52" s="58">
        <f>4*($AB$13-$AC$13)</f>
        <v>0.99999999999999956</v>
      </c>
      <c r="AE52" s="58">
        <f>$AC$13</f>
        <v>0.93600000000000005</v>
      </c>
      <c r="AF52" s="59">
        <f>VLOOKUP(X52,既存設備・導入予定!$E$34:$V$46,13,0)</f>
        <v>0.16</v>
      </c>
      <c r="AG52" s="60">
        <f t="shared" si="1"/>
        <v>1.0960000000000001</v>
      </c>
      <c r="AI52" s="12"/>
      <c r="AJ52" s="12"/>
      <c r="AK52" s="24"/>
      <c r="AL52" s="24"/>
      <c r="AM52" s="24"/>
      <c r="AN52" s="24"/>
      <c r="AO52" s="24"/>
      <c r="AP52" s="24"/>
    </row>
    <row r="53" spans="2:42">
      <c r="B53" s="1" t="s">
        <v>726</v>
      </c>
      <c r="C53" s="1" t="s">
        <v>13</v>
      </c>
      <c r="G53" s="46">
        <v>1996</v>
      </c>
      <c r="H53" s="47">
        <v>2005</v>
      </c>
      <c r="Q53" s="39">
        <v>4</v>
      </c>
      <c r="R53" s="40" t="s">
        <v>11</v>
      </c>
      <c r="S53" s="40" t="s">
        <v>760</v>
      </c>
      <c r="T53" s="40" t="s">
        <v>762</v>
      </c>
      <c r="U53" s="40" t="s">
        <v>253</v>
      </c>
      <c r="V53" s="41">
        <v>0.16900000000000001</v>
      </c>
      <c r="X53" s="56">
        <v>4</v>
      </c>
      <c r="Y53" s="56">
        <v>2010</v>
      </c>
      <c r="Z53" s="56" t="s">
        <v>25</v>
      </c>
      <c r="AA53" s="57" t="str">
        <f t="shared" si="4"/>
        <v>42010暖房</v>
      </c>
      <c r="AB53" s="58">
        <f>2*(1-$AA$14)</f>
        <v>-2.1999999999999797E-2</v>
      </c>
      <c r="AC53" s="58">
        <f>2*$AA$14-1</f>
        <v>1.0219999999999998</v>
      </c>
      <c r="AD53" s="58">
        <f>4*($AB$14-$AC$14)</f>
        <v>0.99999999999999956</v>
      </c>
      <c r="AE53" s="58">
        <f>$AC$14</f>
        <v>0.76700000000000002</v>
      </c>
      <c r="AF53" s="59">
        <f>VLOOKUP(X53,既存設備・導入予定!$E$34:$V$46,13,0)</f>
        <v>0.16</v>
      </c>
      <c r="AG53" s="60">
        <f t="shared" si="1"/>
        <v>0.92700000000000005</v>
      </c>
      <c r="AI53" s="12"/>
      <c r="AJ53" s="12"/>
      <c r="AK53" s="24"/>
      <c r="AL53" s="24"/>
      <c r="AM53" s="24"/>
      <c r="AN53" s="24"/>
      <c r="AO53" s="24"/>
      <c r="AP53" s="24"/>
    </row>
    <row r="54" spans="2:42">
      <c r="G54" s="46">
        <v>1997</v>
      </c>
      <c r="H54" s="47">
        <v>2005</v>
      </c>
      <c r="Q54" s="39">
        <v>4</v>
      </c>
      <c r="R54" s="40" t="s">
        <v>12</v>
      </c>
      <c r="S54" s="40" t="s">
        <v>760</v>
      </c>
      <c r="T54" s="40" t="s">
        <v>762</v>
      </c>
      <c r="U54" s="40" t="s">
        <v>257</v>
      </c>
      <c r="V54" s="41">
        <v>0.111</v>
      </c>
      <c r="X54" s="13">
        <v>4</v>
      </c>
      <c r="Y54" s="13">
        <v>2015</v>
      </c>
      <c r="Z54" s="13" t="s">
        <v>24</v>
      </c>
      <c r="AA54" s="20" t="str">
        <f t="shared" si="4"/>
        <v>42015冷房</v>
      </c>
      <c r="AB54" s="14">
        <f>2*(1-$AA$15)</f>
        <v>-1.8580000000000001</v>
      </c>
      <c r="AC54" s="14">
        <f>2*$AA$15-1</f>
        <v>2.8580000000000001</v>
      </c>
      <c r="AD54" s="14">
        <f>4*($AB$15-$AC$15)</f>
        <v>1</v>
      </c>
      <c r="AE54" s="14">
        <f>$AC$15</f>
        <v>2.1429999999999998</v>
      </c>
      <c r="AF54" s="22">
        <f>VLOOKUP(X54,既存設備・導入予定!$E$34:$V$46,13,0)</f>
        <v>0.16</v>
      </c>
      <c r="AG54" s="23">
        <f t="shared" si="1"/>
        <v>2.3029999999999999</v>
      </c>
      <c r="AI54" s="24"/>
      <c r="AJ54" s="24"/>
      <c r="AK54" s="24"/>
      <c r="AL54" s="24"/>
      <c r="AM54" s="24"/>
      <c r="AN54" s="24"/>
      <c r="AO54" s="24"/>
      <c r="AP54" s="24"/>
    </row>
    <row r="55" spans="2:42">
      <c r="G55" s="46">
        <v>1998</v>
      </c>
      <c r="H55" s="47">
        <v>2005</v>
      </c>
      <c r="Q55" s="39">
        <v>4</v>
      </c>
      <c r="R55" s="40" t="s">
        <v>13</v>
      </c>
      <c r="S55" s="40" t="s">
        <v>760</v>
      </c>
      <c r="T55" s="40" t="s">
        <v>762</v>
      </c>
      <c r="U55" s="40" t="s">
        <v>261</v>
      </c>
      <c r="V55" s="41">
        <v>0.14299999999999999</v>
      </c>
      <c r="X55" s="13">
        <v>4</v>
      </c>
      <c r="Y55" s="13">
        <v>2015</v>
      </c>
      <c r="Z55" s="13" t="s">
        <v>25</v>
      </c>
      <c r="AA55" s="20" t="str">
        <f t="shared" si="4"/>
        <v>42015暖房</v>
      </c>
      <c r="AB55" s="14">
        <f>2*(1-$AA$16)</f>
        <v>-0.72599999999999998</v>
      </c>
      <c r="AC55" s="14">
        <f>2*$AA$16-1</f>
        <v>1.726</v>
      </c>
      <c r="AD55" s="14">
        <f>4*($AB$16-$AC$16)</f>
        <v>1</v>
      </c>
      <c r="AE55" s="14">
        <f>$AC$16</f>
        <v>1.294</v>
      </c>
      <c r="AF55" s="22">
        <f>VLOOKUP(X55,既存設備・導入予定!$E$34:$V$46,13,0)</f>
        <v>0.16</v>
      </c>
      <c r="AG55" s="23">
        <f t="shared" si="1"/>
        <v>1.454</v>
      </c>
      <c r="AI55" s="24"/>
      <c r="AJ55" s="24"/>
      <c r="AK55" s="24"/>
      <c r="AL55" s="24"/>
      <c r="AM55" s="24"/>
      <c r="AN55" s="24"/>
      <c r="AO55" s="24"/>
      <c r="AP55" s="24"/>
    </row>
    <row r="56" spans="2:42">
      <c r="G56" s="46">
        <v>1999</v>
      </c>
      <c r="H56" s="47">
        <v>2005</v>
      </c>
      <c r="Q56" s="39">
        <v>5</v>
      </c>
      <c r="R56" s="40" t="s">
        <v>759</v>
      </c>
      <c r="S56" s="40" t="s">
        <v>760</v>
      </c>
      <c r="T56" s="40" t="s">
        <v>762</v>
      </c>
      <c r="U56" s="40" t="s">
        <v>265</v>
      </c>
      <c r="V56" s="41">
        <v>0.20599999999999999</v>
      </c>
      <c r="X56" s="13">
        <v>5</v>
      </c>
      <c r="Y56" s="13">
        <v>1995</v>
      </c>
      <c r="Z56" s="13" t="s">
        <v>24</v>
      </c>
      <c r="AA56" s="20" t="str">
        <f>X56&amp;Y56&amp;Z56</f>
        <v>51995冷房</v>
      </c>
      <c r="AB56" s="14">
        <f>2*(1-$AA$9)</f>
        <v>-4.9999999999999822E-2</v>
      </c>
      <c r="AC56" s="14">
        <f>2*$AA$9-1</f>
        <v>1.0499999999999998</v>
      </c>
      <c r="AD56" s="14">
        <f>4*($AB$9-$AC$9)</f>
        <v>0.99999999999999956</v>
      </c>
      <c r="AE56" s="14">
        <f>$AC$9</f>
        <v>0.78700000000000003</v>
      </c>
      <c r="AF56" s="22">
        <f>VLOOKUP(X56,既存設備・導入予定!$E$34:$V$46,13,0)</f>
        <v>0.25700000000000001</v>
      </c>
      <c r="AG56" s="23">
        <f t="shared" si="1"/>
        <v>1.0369999999999999</v>
      </c>
      <c r="AI56" s="24"/>
      <c r="AJ56" s="24"/>
      <c r="AK56" s="24"/>
      <c r="AL56" s="24"/>
      <c r="AM56" s="24"/>
      <c r="AN56" s="24"/>
      <c r="AO56" s="24"/>
      <c r="AP56" s="24"/>
    </row>
    <row r="57" spans="2:42">
      <c r="G57" s="46">
        <v>2000</v>
      </c>
      <c r="H57" s="47">
        <v>2005</v>
      </c>
      <c r="Q57" s="39">
        <v>5</v>
      </c>
      <c r="R57" s="40" t="s">
        <v>3</v>
      </c>
      <c r="S57" s="40" t="s">
        <v>760</v>
      </c>
      <c r="T57" s="40" t="s">
        <v>762</v>
      </c>
      <c r="U57" s="40" t="s">
        <v>269</v>
      </c>
      <c r="V57" s="41">
        <v>0.22900000000000001</v>
      </c>
      <c r="X57" s="13">
        <v>5</v>
      </c>
      <c r="Y57" s="13">
        <v>1995</v>
      </c>
      <c r="Z57" s="13" t="s">
        <v>25</v>
      </c>
      <c r="AA57" s="20" t="str">
        <f t="shared" ref="AA57:AA63" si="5">X57&amp;Y57&amp;Z57</f>
        <v>51995暖房</v>
      </c>
      <c r="AB57" s="14">
        <f>2*(1-$AA$10)</f>
        <v>9.000000000000008E-2</v>
      </c>
      <c r="AC57" s="14">
        <f>2*$AA$10-1</f>
        <v>0.90999999999999992</v>
      </c>
      <c r="AD57" s="14">
        <f>4*($AB$10-$AC$10)</f>
        <v>1</v>
      </c>
      <c r="AE57" s="14">
        <f>$AC$10</f>
        <v>0.68200000000000005</v>
      </c>
      <c r="AF57" s="22">
        <f>VLOOKUP(X57,既存設備・導入予定!$E$34:$V$46,13,0)</f>
        <v>0.25700000000000001</v>
      </c>
      <c r="AG57" s="23">
        <f t="shared" si="1"/>
        <v>0.93300000000000005</v>
      </c>
      <c r="AI57" s="24"/>
      <c r="AJ57" s="24"/>
      <c r="AK57" s="24"/>
      <c r="AL57" s="24"/>
      <c r="AM57" s="24"/>
      <c r="AN57" s="24"/>
      <c r="AO57" s="24"/>
      <c r="AP57" s="24"/>
    </row>
    <row r="58" spans="2:42">
      <c r="G58" s="46">
        <v>2001</v>
      </c>
      <c r="H58" s="47">
        <v>2005</v>
      </c>
      <c r="Q58" s="39">
        <v>5</v>
      </c>
      <c r="R58" s="40" t="s">
        <v>4</v>
      </c>
      <c r="S58" s="40" t="s">
        <v>760</v>
      </c>
      <c r="T58" s="40" t="s">
        <v>762</v>
      </c>
      <c r="U58" s="40" t="s">
        <v>273</v>
      </c>
      <c r="V58" s="41">
        <v>0.217</v>
      </c>
      <c r="X58" s="13">
        <v>5</v>
      </c>
      <c r="Y58" s="13">
        <v>2005</v>
      </c>
      <c r="Z58" s="13" t="s">
        <v>24</v>
      </c>
      <c r="AA58" s="20" t="str">
        <f t="shared" si="5"/>
        <v>52005冷房</v>
      </c>
      <c r="AB58" s="14">
        <f>2*(1-$AA$11)</f>
        <v>5.8000000000000052E-2</v>
      </c>
      <c r="AC58" s="14">
        <f>2*$AA$11-1</f>
        <v>0.94199999999999995</v>
      </c>
      <c r="AD58" s="14">
        <f>4*($AB$11-$AC$11)</f>
        <v>1</v>
      </c>
      <c r="AE58" s="14">
        <f>$AC$11</f>
        <v>0.70699999999999996</v>
      </c>
      <c r="AF58" s="22">
        <f>VLOOKUP(X58,既存設備・導入予定!$E$34:$V$46,13,0)</f>
        <v>0.25700000000000001</v>
      </c>
      <c r="AG58" s="23">
        <f t="shared" si="1"/>
        <v>0.95599999999999996</v>
      </c>
      <c r="AI58" s="12"/>
      <c r="AJ58" s="12"/>
      <c r="AK58" s="24"/>
      <c r="AL58" s="24"/>
      <c r="AM58" s="24"/>
      <c r="AN58" s="24"/>
      <c r="AO58" s="24"/>
      <c r="AP58" s="24"/>
    </row>
    <row r="59" spans="2:42">
      <c r="G59" s="46">
        <v>2002</v>
      </c>
      <c r="H59" s="47">
        <v>2005</v>
      </c>
      <c r="Q59" s="39">
        <v>5</v>
      </c>
      <c r="R59" s="40" t="s">
        <v>5</v>
      </c>
      <c r="S59" s="40" t="s">
        <v>760</v>
      </c>
      <c r="T59" s="40" t="s">
        <v>762</v>
      </c>
      <c r="U59" s="40" t="s">
        <v>277</v>
      </c>
      <c r="V59" s="41">
        <v>0.156</v>
      </c>
      <c r="X59" s="13">
        <v>5</v>
      </c>
      <c r="Y59" s="13">
        <v>2005</v>
      </c>
      <c r="Z59" s="13" t="s">
        <v>25</v>
      </c>
      <c r="AA59" s="20" t="str">
        <f t="shared" si="5"/>
        <v>52005暖房</v>
      </c>
      <c r="AB59" s="14">
        <f>2*(1-$AA$12)</f>
        <v>0.12799999999999989</v>
      </c>
      <c r="AC59" s="14">
        <f>2*$AA$12-1</f>
        <v>0.87200000000000011</v>
      </c>
      <c r="AD59" s="14">
        <f>4*($AB$12-$AC$12)</f>
        <v>1</v>
      </c>
      <c r="AE59" s="14">
        <f>$AC$12</f>
        <v>0.65300000000000002</v>
      </c>
      <c r="AF59" s="22">
        <f>VLOOKUP(X59,既存設備・導入予定!$E$34:$V$46,13,0)</f>
        <v>0.25700000000000001</v>
      </c>
      <c r="AG59" s="23">
        <f t="shared" si="1"/>
        <v>0.90400000000000003</v>
      </c>
      <c r="AI59" s="12"/>
      <c r="AJ59" s="12"/>
      <c r="AK59" s="24"/>
      <c r="AL59" s="24"/>
      <c r="AM59" s="24"/>
      <c r="AN59" s="24"/>
      <c r="AO59" s="24"/>
      <c r="AP59" s="24"/>
    </row>
    <row r="60" spans="2:42">
      <c r="G60" s="46">
        <v>2003</v>
      </c>
      <c r="H60" s="47">
        <v>2005</v>
      </c>
      <c r="Q60" s="39">
        <v>5</v>
      </c>
      <c r="R60" s="40" t="s">
        <v>6</v>
      </c>
      <c r="S60" s="40" t="s">
        <v>760</v>
      </c>
      <c r="T60" s="40" t="s">
        <v>762</v>
      </c>
      <c r="U60" s="40" t="s">
        <v>281</v>
      </c>
      <c r="V60" s="41">
        <v>0.22</v>
      </c>
      <c r="X60" s="56">
        <v>5</v>
      </c>
      <c r="Y60" s="56">
        <v>2010</v>
      </c>
      <c r="Z60" s="56" t="s">
        <v>24</v>
      </c>
      <c r="AA60" s="61" t="str">
        <f t="shared" si="5"/>
        <v>52010冷房</v>
      </c>
      <c r="AB60" s="62">
        <f>2*(1-$AA$13)</f>
        <v>-0.24800000000000022</v>
      </c>
      <c r="AC60" s="62">
        <f>2*$AA$13-1</f>
        <v>1.2480000000000002</v>
      </c>
      <c r="AD60" s="62">
        <f>4*($AB$13-$AC$13)</f>
        <v>0.99999999999999956</v>
      </c>
      <c r="AE60" s="62">
        <f>$AC$13</f>
        <v>0.93600000000000005</v>
      </c>
      <c r="AF60" s="63">
        <f>VLOOKUP(X60,既存設備・導入予定!$E$34:$V$46,13,0)</f>
        <v>0.25700000000000001</v>
      </c>
      <c r="AG60" s="64">
        <f t="shared" si="1"/>
        <v>1.1839999999999999</v>
      </c>
      <c r="AI60" s="24"/>
      <c r="AJ60" s="24"/>
      <c r="AK60" s="24"/>
      <c r="AL60" s="24"/>
      <c r="AM60" s="24"/>
      <c r="AN60" s="24"/>
      <c r="AO60" s="24"/>
      <c r="AP60" s="24"/>
    </row>
    <row r="61" spans="2:42">
      <c r="G61" s="46">
        <v>2004</v>
      </c>
      <c r="H61" s="47">
        <v>2005</v>
      </c>
      <c r="Q61" s="39">
        <v>5</v>
      </c>
      <c r="R61" s="40" t="s">
        <v>7</v>
      </c>
      <c r="S61" s="40" t="s">
        <v>760</v>
      </c>
      <c r="T61" s="40" t="s">
        <v>762</v>
      </c>
      <c r="U61" s="40" t="s">
        <v>285</v>
      </c>
      <c r="V61" s="41">
        <v>0.20200000000000001</v>
      </c>
      <c r="X61" s="56">
        <v>5</v>
      </c>
      <c r="Y61" s="56">
        <v>2010</v>
      </c>
      <c r="Z61" s="56" t="s">
        <v>25</v>
      </c>
      <c r="AA61" s="61" t="str">
        <f t="shared" si="5"/>
        <v>52010暖房</v>
      </c>
      <c r="AB61" s="62">
        <f>2*(1-$AA$14)</f>
        <v>-2.1999999999999797E-2</v>
      </c>
      <c r="AC61" s="62">
        <f>2*$AA$14-1</f>
        <v>1.0219999999999998</v>
      </c>
      <c r="AD61" s="62">
        <f>4*($AB$14-$AC$14)</f>
        <v>0.99999999999999956</v>
      </c>
      <c r="AE61" s="62">
        <f>$AC$14</f>
        <v>0.76700000000000002</v>
      </c>
      <c r="AF61" s="63">
        <f>VLOOKUP(X61,既存設備・導入予定!$E$34:$V$46,13,0)</f>
        <v>0.25700000000000001</v>
      </c>
      <c r="AG61" s="64">
        <f t="shared" si="1"/>
        <v>1.016</v>
      </c>
      <c r="AI61" s="24"/>
      <c r="AJ61" s="24"/>
      <c r="AK61" s="24"/>
      <c r="AL61" s="24"/>
      <c r="AM61" s="24"/>
      <c r="AN61" s="24"/>
      <c r="AO61" s="24"/>
      <c r="AP61" s="24"/>
    </row>
    <row r="62" spans="2:42">
      <c r="G62" s="46">
        <v>2005</v>
      </c>
      <c r="H62" s="47">
        <v>2005</v>
      </c>
      <c r="Q62" s="39">
        <v>5</v>
      </c>
      <c r="R62" s="40" t="s">
        <v>8</v>
      </c>
      <c r="S62" s="40" t="s">
        <v>760</v>
      </c>
      <c r="T62" s="40" t="s">
        <v>762</v>
      </c>
      <c r="U62" s="40" t="s">
        <v>289</v>
      </c>
      <c r="V62" s="41">
        <v>0.23200000000000001</v>
      </c>
      <c r="X62" s="13">
        <v>5</v>
      </c>
      <c r="Y62" s="13">
        <v>2015</v>
      </c>
      <c r="Z62" s="13" t="s">
        <v>24</v>
      </c>
      <c r="AA62" s="20" t="str">
        <f t="shared" si="5"/>
        <v>52015冷房</v>
      </c>
      <c r="AB62" s="14">
        <f>2*(1-$AA$15)</f>
        <v>-1.8580000000000001</v>
      </c>
      <c r="AC62" s="14">
        <f>2*$AA$15-1</f>
        <v>2.8580000000000001</v>
      </c>
      <c r="AD62" s="14">
        <f>4*($AB$15-$AC$15)</f>
        <v>1</v>
      </c>
      <c r="AE62" s="14">
        <f>$AC$15</f>
        <v>2.1429999999999998</v>
      </c>
      <c r="AF62" s="22">
        <f>VLOOKUP(X62,既存設備・導入予定!$E$34:$V$46,13,0)</f>
        <v>0.25700000000000001</v>
      </c>
      <c r="AG62" s="23">
        <f t="shared" si="1"/>
        <v>2.38</v>
      </c>
      <c r="AI62" s="24"/>
      <c r="AJ62" s="24"/>
      <c r="AK62" s="24"/>
      <c r="AL62" s="24"/>
      <c r="AM62" s="24"/>
      <c r="AN62" s="24"/>
      <c r="AO62" s="24"/>
      <c r="AP62" s="24"/>
    </row>
    <row r="63" spans="2:42">
      <c r="G63" s="46">
        <v>2006</v>
      </c>
      <c r="H63" s="49">
        <v>2010</v>
      </c>
      <c r="Q63" s="39">
        <v>5</v>
      </c>
      <c r="R63" s="40" t="s">
        <v>9</v>
      </c>
      <c r="S63" s="40" t="s">
        <v>760</v>
      </c>
      <c r="T63" s="40" t="s">
        <v>762</v>
      </c>
      <c r="U63" s="40" t="s">
        <v>293</v>
      </c>
      <c r="V63" s="41">
        <v>0.22800000000000001</v>
      </c>
      <c r="X63" s="13">
        <v>5</v>
      </c>
      <c r="Y63" s="13">
        <v>2015</v>
      </c>
      <c r="Z63" s="13" t="s">
        <v>25</v>
      </c>
      <c r="AA63" s="20" t="str">
        <f t="shared" si="5"/>
        <v>52015暖房</v>
      </c>
      <c r="AB63" s="14">
        <f>2*(1-$AA$16)</f>
        <v>-0.72599999999999998</v>
      </c>
      <c r="AC63" s="14">
        <f>2*$AA$16-1</f>
        <v>1.726</v>
      </c>
      <c r="AD63" s="14">
        <f>4*($AB$16-$AC$16)</f>
        <v>1</v>
      </c>
      <c r="AE63" s="14">
        <f>$AC$16</f>
        <v>1.294</v>
      </c>
      <c r="AF63" s="22">
        <f>VLOOKUP(X63,既存設備・導入予定!$E$34:$V$46,13,0)</f>
        <v>0.25700000000000001</v>
      </c>
      <c r="AG63" s="23">
        <f t="shared" si="1"/>
        <v>1.5389999999999999</v>
      </c>
      <c r="AI63" s="24"/>
      <c r="AJ63" s="24"/>
      <c r="AK63" s="24"/>
      <c r="AL63" s="24"/>
      <c r="AM63" s="24"/>
      <c r="AN63" s="24"/>
      <c r="AO63" s="24"/>
      <c r="AP63" s="24"/>
    </row>
    <row r="64" spans="2:42">
      <c r="G64" s="46">
        <v>2007</v>
      </c>
      <c r="H64" s="49">
        <v>2010</v>
      </c>
      <c r="Q64" s="39">
        <v>5</v>
      </c>
      <c r="R64" s="40" t="s">
        <v>10</v>
      </c>
      <c r="S64" s="40" t="s">
        <v>760</v>
      </c>
      <c r="T64" s="40" t="s">
        <v>762</v>
      </c>
      <c r="U64" s="40" t="s">
        <v>297</v>
      </c>
      <c r="V64" s="41">
        <v>0.248</v>
      </c>
      <c r="X64" s="13">
        <v>6</v>
      </c>
      <c r="Y64" s="13">
        <v>1995</v>
      </c>
      <c r="Z64" s="13" t="s">
        <v>24</v>
      </c>
      <c r="AA64" s="20" t="str">
        <f>X64&amp;Y64&amp;Z64</f>
        <v>61995冷房</v>
      </c>
      <c r="AB64" s="14">
        <f>2*(1-$AA$9)</f>
        <v>-4.9999999999999822E-2</v>
      </c>
      <c r="AC64" s="14">
        <f>2*$AA$9-1</f>
        <v>1.0499999999999998</v>
      </c>
      <c r="AD64" s="14">
        <f>4*($AB$9-$AC$9)</f>
        <v>0.99999999999999956</v>
      </c>
      <c r="AE64" s="14">
        <f>$AC$9</f>
        <v>0.78700000000000003</v>
      </c>
      <c r="AF64" s="22">
        <f>VLOOKUP(X64,既存設備・導入予定!$E$34:$V$46,13,0)</f>
        <v>0.317</v>
      </c>
      <c r="AG64" s="23">
        <f t="shared" si="1"/>
        <v>1.034</v>
      </c>
      <c r="AI64" s="12"/>
      <c r="AJ64" s="12"/>
      <c r="AK64" s="24"/>
      <c r="AL64" s="24"/>
      <c r="AM64" s="24"/>
      <c r="AN64" s="24"/>
      <c r="AO64" s="24"/>
      <c r="AP64" s="24"/>
    </row>
    <row r="65" spans="7:42">
      <c r="G65" s="46">
        <v>2008</v>
      </c>
      <c r="H65" s="49">
        <v>2010</v>
      </c>
      <c r="Q65" s="39">
        <v>5</v>
      </c>
      <c r="R65" s="40" t="s">
        <v>11</v>
      </c>
      <c r="S65" s="40" t="s">
        <v>760</v>
      </c>
      <c r="T65" s="40" t="s">
        <v>762</v>
      </c>
      <c r="U65" s="40" t="s">
        <v>301</v>
      </c>
      <c r="V65" s="41">
        <v>0.21</v>
      </c>
      <c r="X65" s="13">
        <v>6</v>
      </c>
      <c r="Y65" s="13">
        <v>1995</v>
      </c>
      <c r="Z65" s="13" t="s">
        <v>25</v>
      </c>
      <c r="AA65" s="20" t="str">
        <f t="shared" ref="AA65:AA71" si="6">X65&amp;Y65&amp;Z65</f>
        <v>61995暖房</v>
      </c>
      <c r="AB65" s="14">
        <f>2*(1-$AA$10)</f>
        <v>9.000000000000008E-2</v>
      </c>
      <c r="AC65" s="14">
        <f>2*$AA$10-1</f>
        <v>0.90999999999999992</v>
      </c>
      <c r="AD65" s="14">
        <f>4*($AB$10-$AC$10)</f>
        <v>1</v>
      </c>
      <c r="AE65" s="14">
        <f>$AC$10</f>
        <v>0.68200000000000005</v>
      </c>
      <c r="AF65" s="22">
        <f>VLOOKUP(X65,既存設備・導入予定!$E$34:$V$46,13,0)</f>
        <v>0.317</v>
      </c>
      <c r="AG65" s="23">
        <f t="shared" si="1"/>
        <v>0.93799999999999994</v>
      </c>
      <c r="AI65" s="12"/>
      <c r="AJ65" s="12"/>
      <c r="AK65" s="24"/>
      <c r="AL65" s="24"/>
      <c r="AM65" s="24"/>
      <c r="AN65" s="24"/>
      <c r="AO65" s="24"/>
      <c r="AP65" s="24"/>
    </row>
    <row r="66" spans="7:42">
      <c r="G66" s="46">
        <v>2009</v>
      </c>
      <c r="H66" s="49">
        <v>2010</v>
      </c>
      <c r="Q66" s="39">
        <v>5</v>
      </c>
      <c r="R66" s="40" t="s">
        <v>12</v>
      </c>
      <c r="S66" s="40" t="s">
        <v>760</v>
      </c>
      <c r="T66" s="40" t="s">
        <v>762</v>
      </c>
      <c r="U66" s="40" t="s">
        <v>305</v>
      </c>
      <c r="V66" s="41">
        <v>7.0999999999999994E-2</v>
      </c>
      <c r="X66" s="13">
        <v>6</v>
      </c>
      <c r="Y66" s="13">
        <v>2005</v>
      </c>
      <c r="Z66" s="13" t="s">
        <v>24</v>
      </c>
      <c r="AA66" s="20" t="str">
        <f t="shared" si="6"/>
        <v>62005冷房</v>
      </c>
      <c r="AB66" s="14">
        <f>2*(1-$AA$11)</f>
        <v>5.8000000000000052E-2</v>
      </c>
      <c r="AC66" s="14">
        <f>2*$AA$11-1</f>
        <v>0.94199999999999995</v>
      </c>
      <c r="AD66" s="14">
        <f>4*($AB$11-$AC$11)</f>
        <v>1</v>
      </c>
      <c r="AE66" s="14">
        <f>$AC$11</f>
        <v>0.70699999999999996</v>
      </c>
      <c r="AF66" s="22">
        <f>VLOOKUP(X66,既存設備・導入予定!$E$34:$V$46,13,0)</f>
        <v>0.317</v>
      </c>
      <c r="AG66" s="23">
        <f t="shared" si="1"/>
        <v>0.96</v>
      </c>
      <c r="AI66" s="24"/>
      <c r="AJ66" s="24"/>
      <c r="AK66" s="24"/>
      <c r="AL66" s="24"/>
      <c r="AM66" s="24"/>
      <c r="AN66" s="24"/>
      <c r="AO66" s="24"/>
      <c r="AP66" s="24"/>
    </row>
    <row r="67" spans="7:42">
      <c r="G67" s="46">
        <v>2010</v>
      </c>
      <c r="H67" s="49">
        <v>2010</v>
      </c>
      <c r="Q67" s="39">
        <v>5</v>
      </c>
      <c r="R67" s="40" t="s">
        <v>13</v>
      </c>
      <c r="S67" s="40" t="s">
        <v>760</v>
      </c>
      <c r="T67" s="40" t="s">
        <v>762</v>
      </c>
      <c r="U67" s="40" t="s">
        <v>309</v>
      </c>
      <c r="V67" s="41">
        <v>0.23</v>
      </c>
      <c r="X67" s="13">
        <v>6</v>
      </c>
      <c r="Y67" s="13">
        <v>2005</v>
      </c>
      <c r="Z67" s="13" t="s">
        <v>25</v>
      </c>
      <c r="AA67" s="20" t="str">
        <f t="shared" si="6"/>
        <v>62005暖房</v>
      </c>
      <c r="AB67" s="14">
        <f>2*(1-$AA$12)</f>
        <v>0.12799999999999989</v>
      </c>
      <c r="AC67" s="14">
        <f>2*$AA$12-1</f>
        <v>0.87200000000000011</v>
      </c>
      <c r="AD67" s="14">
        <f>4*($AB$12-$AC$12)</f>
        <v>1</v>
      </c>
      <c r="AE67" s="14">
        <f>$AC$12</f>
        <v>0.65300000000000002</v>
      </c>
      <c r="AF67" s="22">
        <f>VLOOKUP(X67,既存設備・導入予定!$E$34:$V$46,13,0)</f>
        <v>0.317</v>
      </c>
      <c r="AG67" s="23">
        <f t="shared" si="1"/>
        <v>0.91200000000000003</v>
      </c>
      <c r="AI67" s="24"/>
      <c r="AJ67" s="24"/>
      <c r="AK67" s="24"/>
      <c r="AL67" s="24"/>
      <c r="AM67" s="24"/>
      <c r="AN67" s="24"/>
      <c r="AO67" s="24"/>
      <c r="AP67" s="24"/>
    </row>
    <row r="68" spans="7:42">
      <c r="G68" s="46">
        <v>2011</v>
      </c>
      <c r="H68" s="47">
        <v>2015</v>
      </c>
      <c r="Q68" s="39">
        <v>6</v>
      </c>
      <c r="R68" s="40" t="s">
        <v>759</v>
      </c>
      <c r="S68" s="40" t="s">
        <v>760</v>
      </c>
      <c r="T68" s="40" t="s">
        <v>762</v>
      </c>
      <c r="U68" s="40" t="s">
        <v>313</v>
      </c>
      <c r="V68" s="41">
        <v>0.249</v>
      </c>
      <c r="X68" s="65">
        <v>6</v>
      </c>
      <c r="Y68" s="65">
        <v>2010</v>
      </c>
      <c r="Z68" s="65" t="s">
        <v>69</v>
      </c>
      <c r="AA68" s="71" t="str">
        <f t="shared" si="6"/>
        <v>62010冷房</v>
      </c>
      <c r="AB68" s="62">
        <f>2*(1-$AA$13)</f>
        <v>-0.24800000000000022</v>
      </c>
      <c r="AC68" s="62">
        <f>2*$AA$13-1</f>
        <v>1.2480000000000002</v>
      </c>
      <c r="AD68" s="62">
        <f>4*($AB$13-$AC$13)</f>
        <v>0.99999999999999956</v>
      </c>
      <c r="AE68" s="62">
        <f>$AC$13</f>
        <v>0.93600000000000005</v>
      </c>
      <c r="AF68" s="63">
        <f>VLOOKUP(X68,既存設備・導入予定!$E$34:$V$46,13,0)</f>
        <v>0.317</v>
      </c>
      <c r="AG68" s="64">
        <f t="shared" si="1"/>
        <v>1.169</v>
      </c>
      <c r="AI68" s="24"/>
      <c r="AJ68" s="24"/>
      <c r="AK68" s="24"/>
      <c r="AL68" s="24"/>
      <c r="AM68" s="24"/>
      <c r="AN68" s="24"/>
      <c r="AO68" s="24"/>
      <c r="AP68" s="24"/>
    </row>
    <row r="69" spans="7:42">
      <c r="G69" s="46">
        <v>2012</v>
      </c>
      <c r="H69" s="47">
        <v>2015</v>
      </c>
      <c r="Q69" s="39">
        <v>6</v>
      </c>
      <c r="R69" s="40" t="s">
        <v>3</v>
      </c>
      <c r="S69" s="40" t="s">
        <v>760</v>
      </c>
      <c r="T69" s="40" t="s">
        <v>762</v>
      </c>
      <c r="U69" s="40" t="s">
        <v>317</v>
      </c>
      <c r="V69" s="41">
        <v>0.34300000000000003</v>
      </c>
      <c r="X69" s="65">
        <v>6</v>
      </c>
      <c r="Y69" s="65">
        <v>2010</v>
      </c>
      <c r="Z69" s="65" t="s">
        <v>67</v>
      </c>
      <c r="AA69" s="71" t="str">
        <f t="shared" si="6"/>
        <v>62010暖房</v>
      </c>
      <c r="AB69" s="62">
        <f>2*(1-$AA$14)</f>
        <v>-2.1999999999999797E-2</v>
      </c>
      <c r="AC69" s="62">
        <f>2*$AA$14-1</f>
        <v>1.0219999999999998</v>
      </c>
      <c r="AD69" s="62">
        <f>4*($AB$14-$AC$14)</f>
        <v>0.99999999999999956</v>
      </c>
      <c r="AE69" s="62">
        <f>$AC$14</f>
        <v>0.76700000000000002</v>
      </c>
      <c r="AF69" s="63">
        <f>VLOOKUP(X69,既存設備・導入予定!$E$34:$V$46,13,0)</f>
        <v>0.317</v>
      </c>
      <c r="AG69" s="64">
        <f t="shared" si="1"/>
        <v>1.0149999999999999</v>
      </c>
      <c r="AI69" s="24"/>
      <c r="AJ69" s="24"/>
      <c r="AK69" s="24"/>
      <c r="AL69" s="24"/>
      <c r="AM69" s="24"/>
      <c r="AN69" s="24"/>
      <c r="AO69" s="24"/>
      <c r="AP69" s="24"/>
    </row>
    <row r="70" spans="7:42">
      <c r="G70" s="46">
        <v>2013</v>
      </c>
      <c r="H70" s="47">
        <v>2015</v>
      </c>
      <c r="Q70" s="39">
        <v>6</v>
      </c>
      <c r="R70" s="40" t="s">
        <v>4</v>
      </c>
      <c r="S70" s="40" t="s">
        <v>760</v>
      </c>
      <c r="T70" s="40" t="s">
        <v>762</v>
      </c>
      <c r="U70" s="40" t="s">
        <v>321</v>
      </c>
      <c r="V70" s="41">
        <v>0.30599999999999999</v>
      </c>
      <c r="X70" s="13">
        <v>6</v>
      </c>
      <c r="Y70" s="13">
        <v>2015</v>
      </c>
      <c r="Z70" s="13" t="s">
        <v>24</v>
      </c>
      <c r="AA70" s="20" t="str">
        <f t="shared" si="6"/>
        <v>62015冷房</v>
      </c>
      <c r="AB70" s="14">
        <f>2*(1-$AA$15)</f>
        <v>-1.8580000000000001</v>
      </c>
      <c r="AC70" s="14">
        <f>2*$AA$15-1</f>
        <v>2.8580000000000001</v>
      </c>
      <c r="AD70" s="14">
        <f>4*($AB$15-$AC$15)</f>
        <v>1</v>
      </c>
      <c r="AE70" s="14">
        <f>$AC$15</f>
        <v>2.1429999999999998</v>
      </c>
      <c r="AF70" s="22">
        <f>VLOOKUP(X70,既存設備・導入予定!$E$34:$V$46,13,0)</f>
        <v>0.317</v>
      </c>
      <c r="AG70" s="23">
        <f t="shared" si="1"/>
        <v>2.2690000000000001</v>
      </c>
      <c r="AI70" s="12"/>
      <c r="AJ70" s="12"/>
      <c r="AK70" s="24"/>
      <c r="AL70" s="24"/>
      <c r="AM70" s="24"/>
      <c r="AN70" s="24"/>
      <c r="AO70" s="24"/>
      <c r="AP70" s="24"/>
    </row>
    <row r="71" spans="7:42">
      <c r="G71" s="46">
        <v>2014</v>
      </c>
      <c r="H71" s="47">
        <v>2015</v>
      </c>
      <c r="Q71" s="39">
        <v>6</v>
      </c>
      <c r="R71" s="40" t="s">
        <v>5</v>
      </c>
      <c r="S71" s="40" t="s">
        <v>760</v>
      </c>
      <c r="T71" s="40" t="s">
        <v>762</v>
      </c>
      <c r="U71" s="40" t="s">
        <v>325</v>
      </c>
      <c r="V71" s="41">
        <v>0.20899999999999999</v>
      </c>
      <c r="X71" s="13">
        <v>6</v>
      </c>
      <c r="Y71" s="13">
        <v>2015</v>
      </c>
      <c r="Z71" s="13" t="s">
        <v>25</v>
      </c>
      <c r="AA71" s="20" t="str">
        <f t="shared" si="6"/>
        <v>62015暖房</v>
      </c>
      <c r="AB71" s="14">
        <f>2*(1-$AA$16)</f>
        <v>-0.72599999999999998</v>
      </c>
      <c r="AC71" s="14">
        <f>2*$AA$16-1</f>
        <v>1.726</v>
      </c>
      <c r="AD71" s="14">
        <f>4*($AB$16-$AC$16)</f>
        <v>1</v>
      </c>
      <c r="AE71" s="14">
        <f>$AC$16</f>
        <v>1.294</v>
      </c>
      <c r="AF71" s="22">
        <f>VLOOKUP(X71,既存設備・導入予定!$E$34:$V$46,13,0)</f>
        <v>0.317</v>
      </c>
      <c r="AG71" s="23">
        <f t="shared" si="1"/>
        <v>1.4950000000000001</v>
      </c>
      <c r="AI71" s="12"/>
      <c r="AJ71" s="12"/>
      <c r="AK71" s="24"/>
      <c r="AL71" s="24"/>
      <c r="AM71" s="24"/>
      <c r="AN71" s="24"/>
      <c r="AO71" s="24"/>
      <c r="AP71" s="24"/>
    </row>
    <row r="72" spans="7:42">
      <c r="G72" s="46">
        <v>2015</v>
      </c>
      <c r="H72" s="47">
        <v>2015</v>
      </c>
      <c r="Q72" s="39">
        <v>6</v>
      </c>
      <c r="R72" s="40" t="s">
        <v>6</v>
      </c>
      <c r="S72" s="40" t="s">
        <v>760</v>
      </c>
      <c r="T72" s="40" t="s">
        <v>762</v>
      </c>
      <c r="U72" s="40" t="s">
        <v>329</v>
      </c>
      <c r="V72" s="41">
        <v>0.308</v>
      </c>
      <c r="X72" s="13">
        <v>7</v>
      </c>
      <c r="Y72" s="13">
        <v>1995</v>
      </c>
      <c r="Z72" s="13" t="s">
        <v>24</v>
      </c>
      <c r="AA72" s="20" t="str">
        <f>X72&amp;Y72&amp;Z72</f>
        <v>71995冷房</v>
      </c>
      <c r="AB72" s="14">
        <f>2*(1-$AA$9)</f>
        <v>-4.9999999999999822E-2</v>
      </c>
      <c r="AC72" s="14">
        <f>2*$AA$9-1</f>
        <v>1.0499999999999998</v>
      </c>
      <c r="AD72" s="14">
        <f>4*($AB$9-$AC$9)</f>
        <v>0.99999999999999956</v>
      </c>
      <c r="AE72" s="14">
        <f>$AC$9</f>
        <v>0.78700000000000003</v>
      </c>
      <c r="AF72" s="22">
        <f>VLOOKUP(X72,既存設備・導入予定!$E$34:$V$46,13,0)</f>
        <v>0.57299999999999995</v>
      </c>
      <c r="AG72" s="23">
        <f t="shared" si="1"/>
        <v>1.0209999999999999</v>
      </c>
      <c r="AI72" s="24"/>
      <c r="AJ72" s="24"/>
      <c r="AK72" s="24"/>
      <c r="AL72" s="24"/>
      <c r="AM72" s="24"/>
      <c r="AN72" s="24"/>
      <c r="AO72" s="24"/>
      <c r="AP72" s="24"/>
    </row>
    <row r="73" spans="7:42">
      <c r="G73" s="42">
        <v>2016</v>
      </c>
      <c r="H73" s="43">
        <v>2015</v>
      </c>
      <c r="Q73" s="39">
        <v>6</v>
      </c>
      <c r="R73" s="40" t="s">
        <v>7</v>
      </c>
      <c r="S73" s="40" t="s">
        <v>760</v>
      </c>
      <c r="T73" s="40" t="s">
        <v>762</v>
      </c>
      <c r="U73" s="40" t="s">
        <v>333</v>
      </c>
      <c r="V73" s="41">
        <v>0.29699999999999999</v>
      </c>
      <c r="X73" s="13">
        <v>7</v>
      </c>
      <c r="Y73" s="13">
        <v>1995</v>
      </c>
      <c r="Z73" s="13" t="s">
        <v>25</v>
      </c>
      <c r="AA73" s="20" t="str">
        <f t="shared" ref="AA73:AA79" si="7">X73&amp;Y73&amp;Z73</f>
        <v>71995暖房</v>
      </c>
      <c r="AB73" s="14">
        <f>2*(1-$AA$10)</f>
        <v>9.000000000000008E-2</v>
      </c>
      <c r="AC73" s="14">
        <f>2*$AA$10-1</f>
        <v>0.90999999999999992</v>
      </c>
      <c r="AD73" s="14">
        <f>4*($AB$10-$AC$10)</f>
        <v>1</v>
      </c>
      <c r="AE73" s="14">
        <f>$AC$10</f>
        <v>0.68200000000000005</v>
      </c>
      <c r="AF73" s="22">
        <f>VLOOKUP(X73,既存設備・導入予定!$E$34:$V$46,13,0)</f>
        <v>0.57299999999999995</v>
      </c>
      <c r="AG73" s="23">
        <f t="shared" si="1"/>
        <v>0.96099999999999997</v>
      </c>
      <c r="AI73" s="24"/>
      <c r="AJ73" s="24"/>
      <c r="AK73" s="24"/>
      <c r="AL73" s="24"/>
      <c r="AM73" s="24"/>
      <c r="AN73" s="24"/>
      <c r="AO73" s="24"/>
      <c r="AP73" s="24"/>
    </row>
    <row r="74" spans="7:42">
      <c r="G74" s="46">
        <v>2017</v>
      </c>
      <c r="H74" s="43">
        <v>2015</v>
      </c>
      <c r="Q74" s="39">
        <v>6</v>
      </c>
      <c r="R74" s="40" t="s">
        <v>8</v>
      </c>
      <c r="S74" s="40" t="s">
        <v>760</v>
      </c>
      <c r="T74" s="40" t="s">
        <v>762</v>
      </c>
      <c r="U74" s="40" t="s">
        <v>337</v>
      </c>
      <c r="V74" s="41">
        <v>0.33800000000000002</v>
      </c>
      <c r="X74" s="13">
        <v>7</v>
      </c>
      <c r="Y74" s="13">
        <v>2005</v>
      </c>
      <c r="Z74" s="13" t="s">
        <v>24</v>
      </c>
      <c r="AA74" s="20" t="str">
        <f t="shared" si="7"/>
        <v>72005冷房</v>
      </c>
      <c r="AB74" s="14">
        <f>2*(1-$AA$11)</f>
        <v>5.8000000000000052E-2</v>
      </c>
      <c r="AC74" s="14">
        <f>2*$AA$11-1</f>
        <v>0.94199999999999995</v>
      </c>
      <c r="AD74" s="14">
        <f>4*($AB$11-$AC$11)</f>
        <v>1</v>
      </c>
      <c r="AE74" s="14">
        <f>$AC$11</f>
        <v>0.70699999999999996</v>
      </c>
      <c r="AF74" s="22">
        <f>VLOOKUP(X74,既存設備・導入予定!$E$34:$V$46,13,0)</f>
        <v>0.57299999999999995</v>
      </c>
      <c r="AG74" s="23">
        <f t="shared" si="1"/>
        <v>0.97499999999999998</v>
      </c>
      <c r="AI74" s="24"/>
      <c r="AJ74" s="24"/>
      <c r="AK74" s="24"/>
      <c r="AL74" s="24"/>
      <c r="AM74" s="24"/>
      <c r="AN74" s="24"/>
      <c r="AO74" s="24"/>
      <c r="AP74" s="24"/>
    </row>
    <row r="75" spans="7:42">
      <c r="G75" s="46">
        <v>2018</v>
      </c>
      <c r="H75" s="43">
        <v>2015</v>
      </c>
      <c r="Q75" s="39">
        <v>6</v>
      </c>
      <c r="R75" s="40" t="s">
        <v>9</v>
      </c>
      <c r="S75" s="40" t="s">
        <v>760</v>
      </c>
      <c r="T75" s="40" t="s">
        <v>762</v>
      </c>
      <c r="U75" s="40" t="s">
        <v>341</v>
      </c>
      <c r="V75" s="41">
        <v>0.247</v>
      </c>
      <c r="X75" s="13">
        <v>7</v>
      </c>
      <c r="Y75" s="13">
        <v>2005</v>
      </c>
      <c r="Z75" s="13" t="s">
        <v>25</v>
      </c>
      <c r="AA75" s="20" t="str">
        <f t="shared" si="7"/>
        <v>72005暖房</v>
      </c>
      <c r="AB75" s="14">
        <f>2*(1-$AA$12)</f>
        <v>0.12799999999999989</v>
      </c>
      <c r="AC75" s="14">
        <f>2*$AA$12-1</f>
        <v>0.87200000000000011</v>
      </c>
      <c r="AD75" s="14">
        <f>4*($AB$12-$AC$12)</f>
        <v>1</v>
      </c>
      <c r="AE75" s="14">
        <f>$AC$12</f>
        <v>0.65300000000000002</v>
      </c>
      <c r="AF75" s="22">
        <f>VLOOKUP(X75,既存設備・導入予定!$E$34:$V$46,13,0)</f>
        <v>0.57299999999999995</v>
      </c>
      <c r="AG75" s="23">
        <f t="shared" si="1"/>
        <v>0.94499999999999995</v>
      </c>
      <c r="AI75" s="24"/>
      <c r="AJ75" s="24"/>
      <c r="AK75" s="24"/>
      <c r="AL75" s="24"/>
      <c r="AM75" s="24"/>
      <c r="AN75" s="24"/>
      <c r="AO75" s="24"/>
      <c r="AP75" s="24"/>
    </row>
    <row r="76" spans="7:42">
      <c r="G76" s="42">
        <v>2019</v>
      </c>
      <c r="H76" s="43">
        <v>2015</v>
      </c>
      <c r="Q76" s="39">
        <v>6</v>
      </c>
      <c r="R76" s="40" t="s">
        <v>10</v>
      </c>
      <c r="S76" s="40" t="s">
        <v>760</v>
      </c>
      <c r="T76" s="40" t="s">
        <v>762</v>
      </c>
      <c r="U76" s="40" t="s">
        <v>345</v>
      </c>
      <c r="V76" s="41">
        <v>0.30499999999999999</v>
      </c>
      <c r="X76" s="65">
        <v>7</v>
      </c>
      <c r="Y76" s="65">
        <v>2010</v>
      </c>
      <c r="Z76" s="65" t="s">
        <v>69</v>
      </c>
      <c r="AA76" s="66" t="str">
        <f t="shared" si="7"/>
        <v>72010冷房</v>
      </c>
      <c r="AB76" s="68">
        <f>2*(1-$AA$13)</f>
        <v>-0.24800000000000022</v>
      </c>
      <c r="AC76" s="62">
        <f>2*$AA$13-1</f>
        <v>1.2480000000000002</v>
      </c>
      <c r="AD76" s="62">
        <f>4*($AB$13-$AC$13)</f>
        <v>0.99999999999999956</v>
      </c>
      <c r="AE76" s="62">
        <f>$AC$13</f>
        <v>0.93600000000000005</v>
      </c>
      <c r="AF76" s="63">
        <f>VLOOKUP(X76,既存設備・導入予定!$E$34:$V$46,13,0)</f>
        <v>0.57299999999999995</v>
      </c>
      <c r="AG76" s="64">
        <f t="shared" si="1"/>
        <v>1.105</v>
      </c>
      <c r="AI76" s="12"/>
      <c r="AJ76" s="12"/>
      <c r="AK76" s="24"/>
      <c r="AL76" s="24"/>
      <c r="AM76" s="24"/>
      <c r="AN76" s="24"/>
      <c r="AO76" s="24"/>
      <c r="AP76" s="24"/>
    </row>
    <row r="77" spans="7:42" ht="14.25" thickBot="1">
      <c r="G77" s="48">
        <v>2020</v>
      </c>
      <c r="H77" s="72">
        <v>2015</v>
      </c>
      <c r="Q77" s="39">
        <v>6</v>
      </c>
      <c r="R77" s="40" t="s">
        <v>11</v>
      </c>
      <c r="S77" s="40" t="s">
        <v>760</v>
      </c>
      <c r="T77" s="40" t="s">
        <v>762</v>
      </c>
      <c r="U77" s="40" t="s">
        <v>349</v>
      </c>
      <c r="V77" s="41">
        <v>0.20899999999999999</v>
      </c>
      <c r="X77" s="67">
        <v>7</v>
      </c>
      <c r="Y77" s="67">
        <v>2010</v>
      </c>
      <c r="Z77" s="67" t="s">
        <v>67</v>
      </c>
      <c r="AA77" s="66" t="str">
        <f t="shared" si="7"/>
        <v>72010暖房</v>
      </c>
      <c r="AB77" s="68">
        <f>2*(1-$AA$14)</f>
        <v>-2.1999999999999797E-2</v>
      </c>
      <c r="AC77" s="62">
        <f>2*$AA$14-1</f>
        <v>1.0219999999999998</v>
      </c>
      <c r="AD77" s="62">
        <f>4*($AB$14-$AC$14)</f>
        <v>0.99999999999999956</v>
      </c>
      <c r="AE77" s="62">
        <f>$AC$14</f>
        <v>0.76700000000000002</v>
      </c>
      <c r="AF77" s="63">
        <f>VLOOKUP(X77,既存設備・導入予定!$E$34:$V$46,13,0)</f>
        <v>0.57299999999999995</v>
      </c>
      <c r="AG77" s="64">
        <f t="shared" si="1"/>
        <v>1.0089999999999999</v>
      </c>
      <c r="AI77" s="12"/>
      <c r="AJ77" s="12"/>
      <c r="AK77" s="24"/>
      <c r="AL77" s="24"/>
      <c r="AM77" s="24"/>
      <c r="AN77" s="24"/>
      <c r="AO77" s="24"/>
      <c r="AP77" s="24"/>
    </row>
    <row r="78" spans="7:42">
      <c r="Q78" s="39">
        <v>6</v>
      </c>
      <c r="R78" s="40" t="s">
        <v>12</v>
      </c>
      <c r="S78" s="40" t="s">
        <v>760</v>
      </c>
      <c r="T78" s="40" t="s">
        <v>762</v>
      </c>
      <c r="U78" s="40" t="s">
        <v>353</v>
      </c>
      <c r="V78" s="41">
        <v>0.25600000000000001</v>
      </c>
      <c r="X78" s="13">
        <v>7</v>
      </c>
      <c r="Y78" s="13">
        <v>2015</v>
      </c>
      <c r="Z78" s="13" t="s">
        <v>24</v>
      </c>
      <c r="AA78" s="20" t="str">
        <f t="shared" si="7"/>
        <v>72015冷房</v>
      </c>
      <c r="AB78" s="14">
        <f>2*(1-$AA$15)</f>
        <v>-1.8580000000000001</v>
      </c>
      <c r="AC78" s="14">
        <f>2*$AA$15-1</f>
        <v>2.8580000000000001</v>
      </c>
      <c r="AD78" s="14">
        <f>4*($AB$15-$AC$15)</f>
        <v>1</v>
      </c>
      <c r="AE78" s="14">
        <f>$AC$15</f>
        <v>2.1429999999999998</v>
      </c>
      <c r="AF78" s="22">
        <f>VLOOKUP(X78,既存設備・導入予定!$E$34:$V$46,13,0)</f>
        <v>0.57299999999999995</v>
      </c>
      <c r="AG78" s="23">
        <f t="shared" si="1"/>
        <v>1.7929999999999999</v>
      </c>
      <c r="AI78" s="24"/>
      <c r="AJ78" s="24"/>
      <c r="AK78" s="24"/>
      <c r="AL78" s="24"/>
      <c r="AM78" s="24"/>
      <c r="AN78" s="24"/>
      <c r="AO78" s="24"/>
      <c r="AP78" s="24"/>
    </row>
    <row r="79" spans="7:42">
      <c r="Q79" s="39">
        <v>6</v>
      </c>
      <c r="R79" s="40" t="s">
        <v>13</v>
      </c>
      <c r="S79" s="40" t="s">
        <v>760</v>
      </c>
      <c r="T79" s="40" t="s">
        <v>762</v>
      </c>
      <c r="U79" s="40" t="s">
        <v>357</v>
      </c>
      <c r="V79" s="41">
        <v>0.33400000000000002</v>
      </c>
      <c r="X79" s="13">
        <v>7</v>
      </c>
      <c r="Y79" s="13">
        <v>2015</v>
      </c>
      <c r="Z79" s="13" t="s">
        <v>25</v>
      </c>
      <c r="AA79" s="20" t="str">
        <f t="shared" si="7"/>
        <v>72015暖房</v>
      </c>
      <c r="AB79" s="14">
        <f>2*(1-$AA$16)</f>
        <v>-0.72599999999999998</v>
      </c>
      <c r="AC79" s="14">
        <f>2*$AA$16-1</f>
        <v>1.726</v>
      </c>
      <c r="AD79" s="14">
        <f>4*($AB$16-$AC$16)</f>
        <v>1</v>
      </c>
      <c r="AE79" s="14">
        <f>$AC$16</f>
        <v>1.294</v>
      </c>
      <c r="AF79" s="22">
        <f>VLOOKUP(X79,既存設備・導入予定!$E$34:$V$46,13,0)</f>
        <v>0.57299999999999995</v>
      </c>
      <c r="AG79" s="23">
        <f t="shared" si="1"/>
        <v>1.31</v>
      </c>
      <c r="AI79" s="24"/>
      <c r="AJ79" s="24"/>
      <c r="AK79" s="24"/>
      <c r="AL79" s="24"/>
      <c r="AM79" s="24"/>
      <c r="AN79" s="24"/>
      <c r="AO79" s="24"/>
      <c r="AP79" s="24"/>
    </row>
    <row r="80" spans="7:42">
      <c r="Q80" s="39">
        <v>7</v>
      </c>
      <c r="R80" s="40" t="s">
        <v>759</v>
      </c>
      <c r="S80" s="40" t="s">
        <v>760</v>
      </c>
      <c r="T80" s="40" t="s">
        <v>762</v>
      </c>
      <c r="U80" s="40" t="s">
        <v>361</v>
      </c>
      <c r="V80" s="41">
        <v>0.54400000000000004</v>
      </c>
      <c r="X80" s="13">
        <v>8</v>
      </c>
      <c r="Y80" s="13">
        <v>1995</v>
      </c>
      <c r="Z80" s="13" t="s">
        <v>24</v>
      </c>
      <c r="AA80" s="20" t="str">
        <f>X80&amp;Y80&amp;Z80</f>
        <v>81995冷房</v>
      </c>
      <c r="AB80" s="14">
        <f>2*(1-$AA$9)</f>
        <v>-4.9999999999999822E-2</v>
      </c>
      <c r="AC80" s="14">
        <f>2*$AA$9-1</f>
        <v>1.0499999999999998</v>
      </c>
      <c r="AD80" s="14">
        <f>4*($AB$9-$AC$9)</f>
        <v>0.99999999999999956</v>
      </c>
      <c r="AE80" s="14">
        <f>$AC$9</f>
        <v>0.78700000000000003</v>
      </c>
      <c r="AF80" s="22">
        <f>VLOOKUP(X80,既存設備・導入予定!$E$34:$V$46,13,0)</f>
        <v>0.61499999999999999</v>
      </c>
      <c r="AG80" s="23">
        <f t="shared" si="1"/>
        <v>1.0189999999999999</v>
      </c>
      <c r="AI80" s="24"/>
      <c r="AJ80" s="24"/>
      <c r="AK80" s="24"/>
      <c r="AL80" s="24"/>
      <c r="AM80" s="24"/>
      <c r="AN80" s="24"/>
      <c r="AO80" s="24"/>
      <c r="AP80" s="24"/>
    </row>
    <row r="81" spans="17:42">
      <c r="Q81" s="39">
        <v>7</v>
      </c>
      <c r="R81" s="40" t="s">
        <v>3</v>
      </c>
      <c r="S81" s="40" t="s">
        <v>760</v>
      </c>
      <c r="T81" s="40" t="s">
        <v>762</v>
      </c>
      <c r="U81" s="40" t="s">
        <v>365</v>
      </c>
      <c r="V81" s="41">
        <v>0.6</v>
      </c>
      <c r="X81" s="13">
        <v>8</v>
      </c>
      <c r="Y81" s="13">
        <v>1995</v>
      </c>
      <c r="Z81" s="13" t="s">
        <v>25</v>
      </c>
      <c r="AA81" s="20" t="str">
        <f t="shared" ref="AA81:AA87" si="8">X81&amp;Y81&amp;Z81</f>
        <v>81995暖房</v>
      </c>
      <c r="AB81" s="14">
        <f>2*(1-$AA$10)</f>
        <v>9.000000000000008E-2</v>
      </c>
      <c r="AC81" s="14">
        <f>2*$AA$10-1</f>
        <v>0.90999999999999992</v>
      </c>
      <c r="AD81" s="14">
        <f>4*($AB$10-$AC$10)</f>
        <v>1</v>
      </c>
      <c r="AE81" s="14">
        <f>$AC$10</f>
        <v>0.68200000000000005</v>
      </c>
      <c r="AF81" s="22">
        <f>VLOOKUP(X81,既存設備・導入予定!$E$34:$V$46,13,0)</f>
        <v>0.61499999999999999</v>
      </c>
      <c r="AG81" s="23">
        <f t="shared" si="1"/>
        <v>0.96499999999999997</v>
      </c>
      <c r="AI81" s="24"/>
      <c r="AJ81" s="24"/>
      <c r="AK81" s="24"/>
      <c r="AL81" s="24"/>
      <c r="AM81" s="24"/>
      <c r="AN81" s="24"/>
      <c r="AO81" s="24"/>
      <c r="AP81" s="24"/>
    </row>
    <row r="82" spans="17:42">
      <c r="Q82" s="39">
        <v>7</v>
      </c>
      <c r="R82" s="40" t="s">
        <v>4</v>
      </c>
      <c r="S82" s="40" t="s">
        <v>760</v>
      </c>
      <c r="T82" s="40" t="s">
        <v>762</v>
      </c>
      <c r="U82" s="40" t="s">
        <v>369</v>
      </c>
      <c r="V82" s="41">
        <v>0.52500000000000002</v>
      </c>
      <c r="X82" s="13">
        <v>8</v>
      </c>
      <c r="Y82" s="13">
        <v>2005</v>
      </c>
      <c r="Z82" s="13" t="s">
        <v>24</v>
      </c>
      <c r="AA82" s="20" t="str">
        <f t="shared" si="8"/>
        <v>82005冷房</v>
      </c>
      <c r="AB82" s="14">
        <f>2*(1-$AA$11)</f>
        <v>5.8000000000000052E-2</v>
      </c>
      <c r="AC82" s="14">
        <f>2*$AA$11-1</f>
        <v>0.94199999999999995</v>
      </c>
      <c r="AD82" s="14">
        <f>4*($AB$11-$AC$11)</f>
        <v>1</v>
      </c>
      <c r="AE82" s="14">
        <f>$AC$11</f>
        <v>0.70699999999999996</v>
      </c>
      <c r="AF82" s="22">
        <f>VLOOKUP(X82,既存設備・導入予定!$E$34:$V$46,13,0)</f>
        <v>0.61499999999999999</v>
      </c>
      <c r="AG82" s="23">
        <f t="shared" si="1"/>
        <v>0.97699999999999998</v>
      </c>
      <c r="AI82" s="12"/>
      <c r="AJ82" s="12"/>
      <c r="AK82" s="24"/>
      <c r="AL82" s="24"/>
      <c r="AM82" s="24"/>
      <c r="AN82" s="24"/>
      <c r="AO82" s="24"/>
      <c r="AP82" s="24"/>
    </row>
    <row r="83" spans="17:42">
      <c r="Q83" s="39">
        <v>7</v>
      </c>
      <c r="R83" s="40" t="s">
        <v>5</v>
      </c>
      <c r="S83" s="40" t="s">
        <v>760</v>
      </c>
      <c r="T83" s="40" t="s">
        <v>762</v>
      </c>
      <c r="U83" s="40" t="s">
        <v>373</v>
      </c>
      <c r="V83" s="41">
        <v>0.38800000000000001</v>
      </c>
      <c r="X83" s="13">
        <v>8</v>
      </c>
      <c r="Y83" s="13">
        <v>2005</v>
      </c>
      <c r="Z83" s="13" t="s">
        <v>25</v>
      </c>
      <c r="AA83" s="20" t="str">
        <f t="shared" si="8"/>
        <v>82005暖房</v>
      </c>
      <c r="AB83" s="14">
        <f>2*(1-$AA$12)</f>
        <v>0.12799999999999989</v>
      </c>
      <c r="AC83" s="14">
        <f>2*$AA$12-1</f>
        <v>0.87200000000000011</v>
      </c>
      <c r="AD83" s="14">
        <f>4*($AB$12-$AC$12)</f>
        <v>1</v>
      </c>
      <c r="AE83" s="14">
        <f>$AC$12</f>
        <v>0.65300000000000002</v>
      </c>
      <c r="AF83" s="22">
        <f>VLOOKUP(X83,既存設備・導入予定!$E$34:$V$46,13,0)</f>
        <v>0.61499999999999999</v>
      </c>
      <c r="AG83" s="23">
        <f t="shared" si="1"/>
        <v>0.95</v>
      </c>
      <c r="AI83" s="12"/>
      <c r="AJ83" s="12"/>
      <c r="AK83" s="24"/>
      <c r="AL83" s="24"/>
      <c r="AM83" s="24"/>
      <c r="AN83" s="24"/>
      <c r="AO83" s="24"/>
      <c r="AP83" s="24"/>
    </row>
    <row r="84" spans="17:42">
      <c r="Q84" s="39">
        <v>7</v>
      </c>
      <c r="R84" s="40" t="s">
        <v>6</v>
      </c>
      <c r="S84" s="40" t="s">
        <v>760</v>
      </c>
      <c r="T84" s="40" t="s">
        <v>762</v>
      </c>
      <c r="U84" s="40" t="s">
        <v>377</v>
      </c>
      <c r="V84" s="41">
        <v>0.56599999999999995</v>
      </c>
      <c r="X84" s="65">
        <v>8</v>
      </c>
      <c r="Y84" s="65">
        <v>2010</v>
      </c>
      <c r="Z84" s="65" t="s">
        <v>24</v>
      </c>
      <c r="AA84" s="66" t="str">
        <f t="shared" si="8"/>
        <v>82010冷房</v>
      </c>
      <c r="AB84" s="62">
        <f>2*(1-$AA$13)</f>
        <v>-0.24800000000000022</v>
      </c>
      <c r="AC84" s="62">
        <f>2*$AA$13-1</f>
        <v>1.2480000000000002</v>
      </c>
      <c r="AD84" s="62">
        <f>4*($AB$13-$AC$13)</f>
        <v>0.99999999999999956</v>
      </c>
      <c r="AE84" s="62">
        <f>$AC$13</f>
        <v>0.93600000000000005</v>
      </c>
      <c r="AF84" s="63">
        <f>VLOOKUP(X84,既存設備・導入予定!$E$34:$V$46,13,0)</f>
        <v>0.61499999999999999</v>
      </c>
      <c r="AG84" s="64">
        <f t="shared" si="1"/>
        <v>1.095</v>
      </c>
      <c r="AI84" s="24"/>
      <c r="AJ84" s="24"/>
      <c r="AK84" s="24"/>
      <c r="AL84" s="24"/>
      <c r="AM84" s="24"/>
      <c r="AN84" s="24"/>
      <c r="AO84" s="24"/>
      <c r="AP84" s="24"/>
    </row>
    <row r="85" spans="17:42">
      <c r="Q85" s="39">
        <v>7</v>
      </c>
      <c r="R85" s="40" t="s">
        <v>7</v>
      </c>
      <c r="S85" s="40" t="s">
        <v>760</v>
      </c>
      <c r="T85" s="40" t="s">
        <v>762</v>
      </c>
      <c r="U85" s="40" t="s">
        <v>381</v>
      </c>
      <c r="V85" s="41">
        <v>0.55800000000000005</v>
      </c>
      <c r="X85" s="65">
        <v>8</v>
      </c>
      <c r="Y85" s="65">
        <v>2010</v>
      </c>
      <c r="Z85" s="65" t="s">
        <v>25</v>
      </c>
      <c r="AA85" s="66" t="str">
        <f t="shared" si="8"/>
        <v>82010暖房</v>
      </c>
      <c r="AB85" s="62">
        <f>2*(1-$AA$14)</f>
        <v>-2.1999999999999797E-2</v>
      </c>
      <c r="AC85" s="62">
        <f>2*$AA$14-1</f>
        <v>1.0219999999999998</v>
      </c>
      <c r="AD85" s="62">
        <f>4*($AB$14-$AC$14)</f>
        <v>0.99999999999999956</v>
      </c>
      <c r="AE85" s="62">
        <f>$AC$14</f>
        <v>0.76700000000000002</v>
      </c>
      <c r="AF85" s="63">
        <f>VLOOKUP(X85,既存設備・導入予定!$E$34:$V$46,13,0)</f>
        <v>0.61499999999999999</v>
      </c>
      <c r="AG85" s="64">
        <f t="shared" si="1"/>
        <v>1.008</v>
      </c>
      <c r="AI85" s="24"/>
      <c r="AJ85" s="24"/>
      <c r="AK85" s="24"/>
      <c r="AL85" s="24"/>
      <c r="AM85" s="24"/>
      <c r="AN85" s="24"/>
      <c r="AO85" s="24"/>
      <c r="AP85" s="24"/>
    </row>
    <row r="86" spans="17:42">
      <c r="Q86" s="39">
        <v>7</v>
      </c>
      <c r="R86" s="40" t="s">
        <v>8</v>
      </c>
      <c r="S86" s="40" t="s">
        <v>760</v>
      </c>
      <c r="T86" s="40" t="s">
        <v>762</v>
      </c>
      <c r="U86" s="40" t="s">
        <v>385</v>
      </c>
      <c r="V86" s="41">
        <v>0.59799999999999998</v>
      </c>
      <c r="X86" s="13">
        <v>8</v>
      </c>
      <c r="Y86" s="13">
        <v>2015</v>
      </c>
      <c r="Z86" s="13" t="s">
        <v>24</v>
      </c>
      <c r="AA86" s="20" t="str">
        <f t="shared" si="8"/>
        <v>82015冷房</v>
      </c>
      <c r="AB86" s="14">
        <f>2*(1-$AA$15)</f>
        <v>-1.8580000000000001</v>
      </c>
      <c r="AC86" s="14">
        <f>2*$AA$15-1</f>
        <v>2.8580000000000001</v>
      </c>
      <c r="AD86" s="14">
        <f>4*($AB$15-$AC$15)</f>
        <v>1</v>
      </c>
      <c r="AE86" s="14">
        <f>$AC$15</f>
        <v>2.1429999999999998</v>
      </c>
      <c r="AF86" s="22">
        <f>VLOOKUP(X86,既存設備・導入予定!$E$34:$V$46,13,0)</f>
        <v>0.61499999999999999</v>
      </c>
      <c r="AG86" s="23">
        <f t="shared" si="1"/>
        <v>1.7150000000000001</v>
      </c>
      <c r="AI86" s="24"/>
      <c r="AJ86" s="24"/>
      <c r="AK86" s="24"/>
      <c r="AL86" s="24"/>
      <c r="AM86" s="24"/>
      <c r="AN86" s="24"/>
      <c r="AO86" s="24"/>
      <c r="AP86" s="24"/>
    </row>
    <row r="87" spans="17:42">
      <c r="Q87" s="39">
        <v>7</v>
      </c>
      <c r="R87" s="40" t="s">
        <v>9</v>
      </c>
      <c r="S87" s="40" t="s">
        <v>760</v>
      </c>
      <c r="T87" s="40" t="s">
        <v>762</v>
      </c>
      <c r="U87" s="40" t="s">
        <v>389</v>
      </c>
      <c r="V87" s="41">
        <v>0.41599999999999998</v>
      </c>
      <c r="X87" s="13">
        <v>8</v>
      </c>
      <c r="Y87" s="13">
        <v>2015</v>
      </c>
      <c r="Z87" s="13" t="s">
        <v>25</v>
      </c>
      <c r="AA87" s="20" t="str">
        <f t="shared" si="8"/>
        <v>82015暖房</v>
      </c>
      <c r="AB87" s="14">
        <f>2*(1-$AA$16)</f>
        <v>-0.72599999999999998</v>
      </c>
      <c r="AC87" s="14">
        <f>2*$AA$16-1</f>
        <v>1.726</v>
      </c>
      <c r="AD87" s="14">
        <f>4*($AB$16-$AC$16)</f>
        <v>1</v>
      </c>
      <c r="AE87" s="14">
        <f>$AC$16</f>
        <v>1.294</v>
      </c>
      <c r="AF87" s="22">
        <f>VLOOKUP(X87,既存設備・導入予定!$E$34:$V$46,13,0)</f>
        <v>0.61499999999999999</v>
      </c>
      <c r="AG87" s="23">
        <f t="shared" si="1"/>
        <v>1.2789999999999999</v>
      </c>
      <c r="AI87" s="24"/>
      <c r="AJ87" s="24"/>
      <c r="AK87" s="24"/>
      <c r="AL87" s="24"/>
      <c r="AM87" s="24"/>
      <c r="AN87" s="24"/>
      <c r="AO87" s="24"/>
      <c r="AP87" s="24"/>
    </row>
    <row r="88" spans="17:42">
      <c r="Q88" s="39">
        <v>7</v>
      </c>
      <c r="R88" s="40" t="s">
        <v>10</v>
      </c>
      <c r="S88" s="40" t="s">
        <v>760</v>
      </c>
      <c r="T88" s="40" t="s">
        <v>762</v>
      </c>
      <c r="U88" s="40" t="s">
        <v>393</v>
      </c>
      <c r="V88" s="41">
        <v>0.54600000000000004</v>
      </c>
      <c r="X88" s="13">
        <v>9</v>
      </c>
      <c r="Y88" s="13">
        <v>1995</v>
      </c>
      <c r="Z88" s="13" t="s">
        <v>24</v>
      </c>
      <c r="AA88" s="20" t="str">
        <f>X88&amp;Y88&amp;Z88</f>
        <v>91995冷房</v>
      </c>
      <c r="AB88" s="14">
        <f>2*(1-$AA$9)</f>
        <v>-4.9999999999999822E-2</v>
      </c>
      <c r="AC88" s="14">
        <f>2*$AA$9-1</f>
        <v>1.0499999999999998</v>
      </c>
      <c r="AD88" s="14">
        <f>4*($AB$9-$AC$9)</f>
        <v>0.99999999999999956</v>
      </c>
      <c r="AE88" s="14">
        <f>$AC$9</f>
        <v>0.78700000000000003</v>
      </c>
      <c r="AF88" s="22">
        <f>VLOOKUP(X88,既存設備・導入予定!$E$34:$V$46,13,0)</f>
        <v>0.48399999999999999</v>
      </c>
      <c r="AG88" s="23">
        <f t="shared" si="1"/>
        <v>1.0249999999999999</v>
      </c>
      <c r="AI88" s="12"/>
      <c r="AJ88" s="12"/>
      <c r="AK88" s="24"/>
      <c r="AL88" s="24"/>
      <c r="AM88" s="24"/>
      <c r="AN88" s="24"/>
      <c r="AO88" s="24"/>
      <c r="AP88" s="24"/>
    </row>
    <row r="89" spans="17:42">
      <c r="Q89" s="39">
        <v>7</v>
      </c>
      <c r="R89" s="40" t="s">
        <v>11</v>
      </c>
      <c r="S89" s="40" t="s">
        <v>760</v>
      </c>
      <c r="T89" s="40" t="s">
        <v>762</v>
      </c>
      <c r="U89" s="40" t="s">
        <v>397</v>
      </c>
      <c r="V89" s="41">
        <v>0.34300000000000003</v>
      </c>
      <c r="X89" s="13">
        <v>9</v>
      </c>
      <c r="Y89" s="13">
        <v>1995</v>
      </c>
      <c r="Z89" s="13" t="s">
        <v>25</v>
      </c>
      <c r="AA89" s="20" t="str">
        <f t="shared" ref="AA89:AA95" si="9">X89&amp;Y89&amp;Z89</f>
        <v>91995暖房</v>
      </c>
      <c r="AB89" s="14">
        <f>2*(1-$AA$10)</f>
        <v>9.000000000000008E-2</v>
      </c>
      <c r="AC89" s="14">
        <f>2*$AA$10-1</f>
        <v>0.90999999999999992</v>
      </c>
      <c r="AD89" s="14">
        <f>4*($AB$10-$AC$10)</f>
        <v>1</v>
      </c>
      <c r="AE89" s="14">
        <f>$AC$10</f>
        <v>0.68200000000000005</v>
      </c>
      <c r="AF89" s="22">
        <f>VLOOKUP(X89,既存設備・導入予定!$E$34:$V$46,13,0)</f>
        <v>0.48399999999999999</v>
      </c>
      <c r="AG89" s="23">
        <f t="shared" si="1"/>
        <v>0.95299999999999996</v>
      </c>
      <c r="AI89" s="12"/>
      <c r="AJ89" s="12"/>
      <c r="AK89" s="24"/>
      <c r="AL89" s="24"/>
      <c r="AM89" s="24"/>
      <c r="AN89" s="24"/>
      <c r="AO89" s="24"/>
      <c r="AP89" s="24"/>
    </row>
    <row r="90" spans="17:42">
      <c r="Q90" s="39">
        <v>7</v>
      </c>
      <c r="R90" s="40" t="s">
        <v>12</v>
      </c>
      <c r="S90" s="40" t="s">
        <v>760</v>
      </c>
      <c r="T90" s="40" t="s">
        <v>762</v>
      </c>
      <c r="U90" s="40" t="s">
        <v>401</v>
      </c>
      <c r="V90" s="41">
        <v>0.24099999999999999</v>
      </c>
      <c r="X90" s="13">
        <v>9</v>
      </c>
      <c r="Y90" s="13">
        <v>2005</v>
      </c>
      <c r="Z90" s="13" t="s">
        <v>24</v>
      </c>
      <c r="AA90" s="20" t="str">
        <f t="shared" si="9"/>
        <v>92005冷房</v>
      </c>
      <c r="AB90" s="14">
        <f>2*(1-$AA$11)</f>
        <v>5.8000000000000052E-2</v>
      </c>
      <c r="AC90" s="14">
        <f>2*$AA$11-1</f>
        <v>0.94199999999999995</v>
      </c>
      <c r="AD90" s="14">
        <f>4*($AB$11-$AC$11)</f>
        <v>1</v>
      </c>
      <c r="AE90" s="14">
        <f>$AC$11</f>
        <v>0.70699999999999996</v>
      </c>
      <c r="AF90" s="22">
        <f>VLOOKUP(X90,既存設備・導入予定!$E$34:$V$46,13,0)</f>
        <v>0.48399999999999999</v>
      </c>
      <c r="AG90" s="23">
        <f t="shared" si="1"/>
        <v>0.97</v>
      </c>
      <c r="AI90" s="24"/>
      <c r="AJ90" s="24"/>
      <c r="AK90" s="24"/>
      <c r="AL90" s="24"/>
      <c r="AM90" s="24"/>
      <c r="AN90" s="24"/>
      <c r="AO90" s="24"/>
      <c r="AP90" s="24"/>
    </row>
    <row r="91" spans="17:42">
      <c r="Q91" s="39">
        <v>7</v>
      </c>
      <c r="R91" s="40" t="s">
        <v>13</v>
      </c>
      <c r="S91" s="40" t="s">
        <v>760</v>
      </c>
      <c r="T91" s="40" t="s">
        <v>762</v>
      </c>
      <c r="U91" s="40" t="s">
        <v>405</v>
      </c>
      <c r="V91" s="41">
        <v>0.58399999999999996</v>
      </c>
      <c r="X91" s="13">
        <v>9</v>
      </c>
      <c r="Y91" s="13">
        <v>2005</v>
      </c>
      <c r="Z91" s="13" t="s">
        <v>25</v>
      </c>
      <c r="AA91" s="20" t="str">
        <f t="shared" si="9"/>
        <v>92005暖房</v>
      </c>
      <c r="AB91" s="14">
        <f>2*(1-$AA$12)</f>
        <v>0.12799999999999989</v>
      </c>
      <c r="AC91" s="14">
        <f>2*$AA$12-1</f>
        <v>0.87200000000000011</v>
      </c>
      <c r="AD91" s="14">
        <f>4*($AB$12-$AC$12)</f>
        <v>1</v>
      </c>
      <c r="AE91" s="14">
        <f>$AC$12</f>
        <v>0.65300000000000002</v>
      </c>
      <c r="AF91" s="22">
        <f>VLOOKUP(X91,既存設備・導入予定!$E$34:$V$46,13,0)</f>
        <v>0.48399999999999999</v>
      </c>
      <c r="AG91" s="23">
        <f t="shared" si="1"/>
        <v>0.93300000000000005</v>
      </c>
      <c r="AI91" s="24"/>
      <c r="AJ91" s="24"/>
      <c r="AK91" s="24"/>
      <c r="AL91" s="24"/>
      <c r="AM91" s="24"/>
      <c r="AN91" s="24"/>
      <c r="AO91" s="24"/>
      <c r="AP91" s="24"/>
    </row>
    <row r="92" spans="17:42">
      <c r="Q92" s="39">
        <v>8</v>
      </c>
      <c r="R92" s="40" t="s">
        <v>759</v>
      </c>
      <c r="S92" s="40" t="s">
        <v>760</v>
      </c>
      <c r="T92" s="40" t="s">
        <v>762</v>
      </c>
      <c r="U92" s="40" t="s">
        <v>409</v>
      </c>
      <c r="V92" s="41">
        <v>0.53400000000000003</v>
      </c>
      <c r="X92" s="65">
        <v>9</v>
      </c>
      <c r="Y92" s="65">
        <v>2010</v>
      </c>
      <c r="Z92" s="65" t="s">
        <v>24</v>
      </c>
      <c r="AA92" s="66" t="str">
        <f t="shared" si="9"/>
        <v>92010冷房</v>
      </c>
      <c r="AB92" s="62">
        <f>2*(1-$AA$13)</f>
        <v>-0.24800000000000022</v>
      </c>
      <c r="AC92" s="62">
        <f>2*$AA$13-1</f>
        <v>1.2480000000000002</v>
      </c>
      <c r="AD92" s="62">
        <f>4*($AB$13-$AC$13)</f>
        <v>0.99999999999999956</v>
      </c>
      <c r="AE92" s="62">
        <f>$AC$13</f>
        <v>0.93600000000000005</v>
      </c>
      <c r="AF92" s="63">
        <f>VLOOKUP(X92,既存設備・導入予定!$E$34:$V$46,13,0)</f>
        <v>0.48399999999999999</v>
      </c>
      <c r="AG92" s="64">
        <f t="shared" si="1"/>
        <v>1.127</v>
      </c>
      <c r="AI92" s="24"/>
      <c r="AJ92" s="24"/>
      <c r="AK92" s="24"/>
      <c r="AL92" s="24"/>
      <c r="AM92" s="24"/>
      <c r="AN92" s="24"/>
      <c r="AO92" s="24"/>
      <c r="AP92" s="24"/>
    </row>
    <row r="93" spans="17:42">
      <c r="Q93" s="39">
        <v>8</v>
      </c>
      <c r="R93" s="40" t="s">
        <v>3</v>
      </c>
      <c r="S93" s="40" t="s">
        <v>760</v>
      </c>
      <c r="T93" s="40" t="s">
        <v>762</v>
      </c>
      <c r="U93" s="40" t="s">
        <v>413</v>
      </c>
      <c r="V93" s="41">
        <v>0.66</v>
      </c>
      <c r="X93" s="65">
        <v>9</v>
      </c>
      <c r="Y93" s="65">
        <v>2010</v>
      </c>
      <c r="Z93" s="65" t="s">
        <v>25</v>
      </c>
      <c r="AA93" s="66" t="str">
        <f t="shared" si="9"/>
        <v>92010暖房</v>
      </c>
      <c r="AB93" s="62">
        <f>2*(1-$AA$14)</f>
        <v>-2.1999999999999797E-2</v>
      </c>
      <c r="AC93" s="62">
        <f>2*$AA$14-1</f>
        <v>1.0219999999999998</v>
      </c>
      <c r="AD93" s="62">
        <f>4*($AB$14-$AC$14)</f>
        <v>0.99999999999999956</v>
      </c>
      <c r="AE93" s="62">
        <f>$AC$14</f>
        <v>0.76700000000000002</v>
      </c>
      <c r="AF93" s="63">
        <f>VLOOKUP(X93,既存設備・導入予定!$E$34:$V$46,13,0)</f>
        <v>0.48399999999999999</v>
      </c>
      <c r="AG93" s="64">
        <f t="shared" si="1"/>
        <v>1.0109999999999999</v>
      </c>
      <c r="AI93" s="24"/>
      <c r="AJ93" s="24"/>
      <c r="AK93" s="24"/>
      <c r="AL93" s="24"/>
      <c r="AM93" s="24"/>
      <c r="AN93" s="24"/>
      <c r="AO93" s="24"/>
      <c r="AP93" s="24"/>
    </row>
    <row r="94" spans="17:42">
      <c r="Q94" s="39">
        <v>8</v>
      </c>
      <c r="R94" s="40" t="s">
        <v>4</v>
      </c>
      <c r="S94" s="40" t="s">
        <v>760</v>
      </c>
      <c r="T94" s="40" t="s">
        <v>762</v>
      </c>
      <c r="U94" s="40" t="s">
        <v>417</v>
      </c>
      <c r="V94" s="41">
        <v>0.59</v>
      </c>
      <c r="X94" s="13">
        <v>9</v>
      </c>
      <c r="Y94" s="13">
        <v>2015</v>
      </c>
      <c r="Z94" s="13" t="s">
        <v>24</v>
      </c>
      <c r="AA94" s="20" t="str">
        <f t="shared" si="9"/>
        <v>92015冷房</v>
      </c>
      <c r="AB94" s="14">
        <f>2*(1-$AA$15)</f>
        <v>-1.8580000000000001</v>
      </c>
      <c r="AC94" s="14">
        <f>2*$AA$15-1</f>
        <v>2.8580000000000001</v>
      </c>
      <c r="AD94" s="14">
        <f>4*($AB$15-$AC$15)</f>
        <v>1</v>
      </c>
      <c r="AE94" s="14">
        <f>$AC$15</f>
        <v>2.1429999999999998</v>
      </c>
      <c r="AF94" s="22">
        <f>VLOOKUP(X94,既存設備・導入予定!$E$34:$V$46,13,0)</f>
        <v>0.48399999999999999</v>
      </c>
      <c r="AG94" s="23">
        <f t="shared" si="1"/>
        <v>1.958</v>
      </c>
    </row>
    <row r="95" spans="17:42">
      <c r="Q95" s="39">
        <v>8</v>
      </c>
      <c r="R95" s="40" t="s">
        <v>5</v>
      </c>
      <c r="S95" s="40" t="s">
        <v>760</v>
      </c>
      <c r="T95" s="40" t="s">
        <v>762</v>
      </c>
      <c r="U95" s="40" t="s">
        <v>421</v>
      </c>
      <c r="V95" s="41">
        <v>0.374</v>
      </c>
      <c r="X95" s="13">
        <v>9</v>
      </c>
      <c r="Y95" s="13">
        <v>2015</v>
      </c>
      <c r="Z95" s="13" t="s">
        <v>25</v>
      </c>
      <c r="AA95" s="20" t="str">
        <f t="shared" si="9"/>
        <v>92015暖房</v>
      </c>
      <c r="AB95" s="14">
        <f>2*(1-$AA$16)</f>
        <v>-0.72599999999999998</v>
      </c>
      <c r="AC95" s="14">
        <f>2*$AA$16-1</f>
        <v>1.726</v>
      </c>
      <c r="AD95" s="14">
        <f>4*($AB$16-$AC$16)</f>
        <v>1</v>
      </c>
      <c r="AE95" s="14">
        <f>$AC$16</f>
        <v>1.294</v>
      </c>
      <c r="AF95" s="22">
        <f>VLOOKUP(X95,既存設備・導入予定!$E$34:$V$46,13,0)</f>
        <v>0.48399999999999999</v>
      </c>
      <c r="AG95" s="23">
        <f t="shared" si="1"/>
        <v>1.3740000000000001</v>
      </c>
    </row>
    <row r="96" spans="17:42">
      <c r="Q96" s="39">
        <v>8</v>
      </c>
      <c r="R96" s="40" t="s">
        <v>6</v>
      </c>
      <c r="S96" s="40" t="s">
        <v>760</v>
      </c>
      <c r="T96" s="40" t="s">
        <v>762</v>
      </c>
      <c r="U96" s="40" t="s">
        <v>425</v>
      </c>
      <c r="V96" s="41">
        <v>0.60499999999999998</v>
      </c>
      <c r="X96" s="13">
        <v>10</v>
      </c>
      <c r="Y96" s="13">
        <v>1995</v>
      </c>
      <c r="Z96" s="13" t="s">
        <v>24</v>
      </c>
      <c r="AA96" s="20" t="str">
        <f>X96&amp;Y96&amp;Z96</f>
        <v>101995冷房</v>
      </c>
      <c r="AB96" s="14">
        <f>2*(1-$AA$9)</f>
        <v>-4.9999999999999822E-2</v>
      </c>
      <c r="AC96" s="14">
        <f>2*$AA$9-1</f>
        <v>1.0499999999999998</v>
      </c>
      <c r="AD96" s="14">
        <f>4*($AB$9-$AC$9)</f>
        <v>0.99999999999999956</v>
      </c>
      <c r="AE96" s="14">
        <f>$AC$9</f>
        <v>0.78700000000000003</v>
      </c>
      <c r="AF96" s="22">
        <f>VLOOKUP(X96,既存設備・導入予定!$E$34:$V$46,13,0)</f>
        <v>0.23499999999999999</v>
      </c>
      <c r="AG96" s="23">
        <f t="shared" si="1"/>
        <v>1.022</v>
      </c>
    </row>
    <row r="97" spans="17:33">
      <c r="Q97" s="39">
        <v>8</v>
      </c>
      <c r="R97" s="40" t="s">
        <v>7</v>
      </c>
      <c r="S97" s="40" t="s">
        <v>760</v>
      </c>
      <c r="T97" s="40" t="s">
        <v>762</v>
      </c>
      <c r="U97" s="40" t="s">
        <v>429</v>
      </c>
      <c r="V97" s="41">
        <v>0.64700000000000002</v>
      </c>
      <c r="X97" s="13">
        <v>10</v>
      </c>
      <c r="Y97" s="13">
        <v>1995</v>
      </c>
      <c r="Z97" s="13" t="s">
        <v>25</v>
      </c>
      <c r="AA97" s="20" t="str">
        <f t="shared" ref="AA97:AA103" si="10">X97&amp;Y97&amp;Z97</f>
        <v>101995暖房</v>
      </c>
      <c r="AB97" s="14">
        <f>2*(1-$AA$10)</f>
        <v>9.000000000000008E-2</v>
      </c>
      <c r="AC97" s="14">
        <f>2*$AA$10-1</f>
        <v>0.90999999999999992</v>
      </c>
      <c r="AD97" s="14">
        <f>4*($AB$10-$AC$10)</f>
        <v>1</v>
      </c>
      <c r="AE97" s="14">
        <f>$AC$10</f>
        <v>0.68200000000000005</v>
      </c>
      <c r="AF97" s="22">
        <f>VLOOKUP(X97,既存設備・導入予定!$E$34:$V$46,13,0)</f>
        <v>0.23499999999999999</v>
      </c>
      <c r="AG97" s="23">
        <f t="shared" si="1"/>
        <v>0.91700000000000004</v>
      </c>
    </row>
    <row r="98" spans="17:33">
      <c r="Q98" s="39">
        <v>8</v>
      </c>
      <c r="R98" s="40" t="s">
        <v>8</v>
      </c>
      <c r="S98" s="40" t="s">
        <v>760</v>
      </c>
      <c r="T98" s="40" t="s">
        <v>762</v>
      </c>
      <c r="U98" s="40" t="s">
        <v>433</v>
      </c>
      <c r="V98" s="41">
        <v>0.63700000000000001</v>
      </c>
      <c r="X98" s="13">
        <v>10</v>
      </c>
      <c r="Y98" s="13">
        <v>2005</v>
      </c>
      <c r="Z98" s="13" t="s">
        <v>24</v>
      </c>
      <c r="AA98" s="20" t="str">
        <f t="shared" si="10"/>
        <v>102005冷房</v>
      </c>
      <c r="AB98" s="14">
        <f>2*(1-$AA$11)</f>
        <v>5.8000000000000052E-2</v>
      </c>
      <c r="AC98" s="14">
        <f>2*$AA$11-1</f>
        <v>0.94199999999999995</v>
      </c>
      <c r="AD98" s="14">
        <f>4*($AB$11-$AC$11)</f>
        <v>1</v>
      </c>
      <c r="AE98" s="14">
        <f>$AC$11</f>
        <v>0.70699999999999996</v>
      </c>
      <c r="AF98" s="22">
        <f>VLOOKUP(X98,既存設備・導入予定!$E$34:$V$46,13,0)</f>
        <v>0.23499999999999999</v>
      </c>
      <c r="AG98" s="23">
        <f t="shared" si="1"/>
        <v>0.94199999999999995</v>
      </c>
    </row>
    <row r="99" spans="17:33">
      <c r="Q99" s="39">
        <v>8</v>
      </c>
      <c r="R99" s="40" t="s">
        <v>9</v>
      </c>
      <c r="S99" s="40" t="s">
        <v>760</v>
      </c>
      <c r="T99" s="40" t="s">
        <v>762</v>
      </c>
      <c r="U99" s="40" t="s">
        <v>437</v>
      </c>
      <c r="V99" s="41">
        <v>0.50600000000000001</v>
      </c>
      <c r="X99" s="13">
        <v>10</v>
      </c>
      <c r="Y99" s="13">
        <v>2005</v>
      </c>
      <c r="Z99" s="13" t="s">
        <v>25</v>
      </c>
      <c r="AA99" s="20" t="str">
        <f t="shared" si="10"/>
        <v>102005暖房</v>
      </c>
      <c r="AB99" s="14">
        <f>2*(1-$AA$12)</f>
        <v>0.12799999999999989</v>
      </c>
      <c r="AC99" s="14">
        <f>2*$AA$12-1</f>
        <v>0.87200000000000011</v>
      </c>
      <c r="AD99" s="14">
        <f>4*($AB$12-$AC$12)</f>
        <v>1</v>
      </c>
      <c r="AE99" s="14">
        <f>$AC$12</f>
        <v>0.65300000000000002</v>
      </c>
      <c r="AF99" s="22">
        <f>VLOOKUP(X99,既存設備・導入予定!$E$34:$V$46,13,0)</f>
        <v>0.23499999999999999</v>
      </c>
      <c r="AG99" s="23">
        <f t="shared" si="1"/>
        <v>0.88800000000000001</v>
      </c>
    </row>
    <row r="100" spans="17:33">
      <c r="Q100" s="39">
        <v>8</v>
      </c>
      <c r="R100" s="40" t="s">
        <v>10</v>
      </c>
      <c r="S100" s="40" t="s">
        <v>760</v>
      </c>
      <c r="T100" s="40" t="s">
        <v>762</v>
      </c>
      <c r="U100" s="40" t="s">
        <v>441</v>
      </c>
      <c r="V100" s="41">
        <v>0.58699999999999997</v>
      </c>
      <c r="X100" s="65">
        <v>10</v>
      </c>
      <c r="Y100" s="65">
        <v>2010</v>
      </c>
      <c r="Z100" s="65" t="s">
        <v>24</v>
      </c>
      <c r="AA100" s="66" t="str">
        <f t="shared" si="10"/>
        <v>102010冷房</v>
      </c>
      <c r="AB100" s="68">
        <f>2*(1-$AA$13)</f>
        <v>-0.24800000000000022</v>
      </c>
      <c r="AC100" s="68">
        <f>2*$AA$13-1</f>
        <v>1.2480000000000002</v>
      </c>
      <c r="AD100" s="68">
        <f>4*($AB$13-$AC$13)</f>
        <v>0.99999999999999956</v>
      </c>
      <c r="AE100" s="68">
        <f>$AC$13</f>
        <v>0.93600000000000005</v>
      </c>
      <c r="AF100" s="69">
        <f>VLOOKUP(X100,既存設備・導入予定!$E$34:$V$46,13,0)</f>
        <v>0.23499999999999999</v>
      </c>
      <c r="AG100" s="70">
        <f t="shared" si="1"/>
        <v>1.171</v>
      </c>
    </row>
    <row r="101" spans="17:33">
      <c r="Q101" s="39">
        <v>8</v>
      </c>
      <c r="R101" s="40" t="s">
        <v>11</v>
      </c>
      <c r="S101" s="40" t="s">
        <v>760</v>
      </c>
      <c r="T101" s="40" t="s">
        <v>762</v>
      </c>
      <c r="U101" s="40" t="s">
        <v>445</v>
      </c>
      <c r="V101" s="41">
        <v>0.32800000000000001</v>
      </c>
      <c r="X101" s="65">
        <v>10</v>
      </c>
      <c r="Y101" s="65">
        <v>2010</v>
      </c>
      <c r="Z101" s="65" t="s">
        <v>25</v>
      </c>
      <c r="AA101" s="66" t="str">
        <f t="shared" si="10"/>
        <v>102010暖房</v>
      </c>
      <c r="AB101" s="68">
        <f>2*(1-$AA$14)</f>
        <v>-2.1999999999999797E-2</v>
      </c>
      <c r="AC101" s="68">
        <f>2*$AA$14-1</f>
        <v>1.0219999999999998</v>
      </c>
      <c r="AD101" s="68">
        <f>4*($AB$14-$AC$14)</f>
        <v>0.99999999999999956</v>
      </c>
      <c r="AE101" s="68">
        <f>$AC$14</f>
        <v>0.76700000000000002</v>
      </c>
      <c r="AF101" s="69">
        <f>VLOOKUP(X101,既存設備・導入予定!$E$34:$V$46,13,0)</f>
        <v>0.23499999999999999</v>
      </c>
      <c r="AG101" s="70">
        <f t="shared" si="1"/>
        <v>1.002</v>
      </c>
    </row>
    <row r="102" spans="17:33">
      <c r="Q102" s="39">
        <v>8</v>
      </c>
      <c r="R102" s="40" t="s">
        <v>12</v>
      </c>
      <c r="S102" s="40" t="s">
        <v>760</v>
      </c>
      <c r="T102" s="40" t="s">
        <v>762</v>
      </c>
      <c r="U102" s="40" t="s">
        <v>449</v>
      </c>
      <c r="V102" s="41">
        <v>0.25600000000000001</v>
      </c>
      <c r="X102" s="13">
        <v>10</v>
      </c>
      <c r="Y102" s="13">
        <v>2015</v>
      </c>
      <c r="Z102" s="13" t="s">
        <v>24</v>
      </c>
      <c r="AA102" s="20" t="str">
        <f t="shared" si="10"/>
        <v>102015冷房</v>
      </c>
      <c r="AB102" s="14">
        <f>2*(1-$AA$15)</f>
        <v>-1.8580000000000001</v>
      </c>
      <c r="AC102" s="14">
        <f>2*$AA$15-1</f>
        <v>2.8580000000000001</v>
      </c>
      <c r="AD102" s="14">
        <f>4*($AB$15-$AC$15)</f>
        <v>1</v>
      </c>
      <c r="AE102" s="14">
        <f>$AC$15</f>
        <v>2.1429999999999998</v>
      </c>
      <c r="AF102" s="22">
        <f>VLOOKUP(X102,既存設備・導入予定!$E$34:$V$46,13,0)</f>
        <v>0.23499999999999999</v>
      </c>
      <c r="AG102" s="23">
        <f t="shared" si="1"/>
        <v>2.3780000000000001</v>
      </c>
    </row>
    <row r="103" spans="17:33">
      <c r="Q103" s="39">
        <v>8</v>
      </c>
      <c r="R103" s="40" t="s">
        <v>13</v>
      </c>
      <c r="S103" s="40" t="s">
        <v>760</v>
      </c>
      <c r="T103" s="40" t="s">
        <v>762</v>
      </c>
      <c r="U103" s="40" t="s">
        <v>453</v>
      </c>
      <c r="V103" s="41">
        <v>0.626</v>
      </c>
      <c r="X103" s="13">
        <v>10</v>
      </c>
      <c r="Y103" s="13">
        <v>2015</v>
      </c>
      <c r="Z103" s="13" t="s">
        <v>25</v>
      </c>
      <c r="AA103" s="20" t="str">
        <f t="shared" si="10"/>
        <v>102015暖房</v>
      </c>
      <c r="AB103" s="14">
        <f>2*(1-$AA$16)</f>
        <v>-0.72599999999999998</v>
      </c>
      <c r="AC103" s="14">
        <f>2*$AA$16-1</f>
        <v>1.726</v>
      </c>
      <c r="AD103" s="14">
        <f>4*($AB$16-$AC$16)</f>
        <v>1</v>
      </c>
      <c r="AE103" s="14">
        <f>$AC$16</f>
        <v>1.294</v>
      </c>
      <c r="AF103" s="22">
        <f>VLOOKUP(X103,既存設備・導入予定!$E$34:$V$46,13,0)</f>
        <v>0.23499999999999999</v>
      </c>
      <c r="AG103" s="23">
        <f t="shared" si="1"/>
        <v>1.5289999999999999</v>
      </c>
    </row>
    <row r="104" spans="17:33">
      <c r="Q104" s="39">
        <v>9</v>
      </c>
      <c r="R104" s="40" t="s">
        <v>759</v>
      </c>
      <c r="S104" s="40" t="s">
        <v>760</v>
      </c>
      <c r="T104" s="40" t="s">
        <v>762</v>
      </c>
      <c r="U104" s="40" t="s">
        <v>457</v>
      </c>
      <c r="V104" s="41">
        <v>0.432</v>
      </c>
      <c r="X104" s="13">
        <v>11</v>
      </c>
      <c r="Y104" s="13">
        <v>1995</v>
      </c>
      <c r="Z104" s="13" t="s">
        <v>24</v>
      </c>
      <c r="AA104" s="20" t="str">
        <f>X104&amp;Y104&amp;Z104</f>
        <v>111995冷房</v>
      </c>
      <c r="AB104" s="14">
        <f>2*(1-$AA$9)</f>
        <v>-4.9999999999999822E-2</v>
      </c>
      <c r="AC104" s="14">
        <f>2*$AA$9-1</f>
        <v>1.0499999999999998</v>
      </c>
      <c r="AD104" s="14">
        <f>4*($AB$9-$AC$9)</f>
        <v>0.99999999999999956</v>
      </c>
      <c r="AE104" s="14">
        <f>$AC$9</f>
        <v>0.78700000000000003</v>
      </c>
      <c r="AF104" s="22">
        <f>VLOOKUP(X104,既存設備・導入予定!$E$34:$V$46,13,0)</f>
        <v>0.13600000000000001</v>
      </c>
      <c r="AG104" s="23">
        <f t="shared" si="1"/>
        <v>0.92300000000000004</v>
      </c>
    </row>
    <row r="105" spans="17:33">
      <c r="Q105" s="39">
        <v>9</v>
      </c>
      <c r="R105" s="40" t="s">
        <v>3</v>
      </c>
      <c r="S105" s="40" t="s">
        <v>760</v>
      </c>
      <c r="T105" s="40" t="s">
        <v>762</v>
      </c>
      <c r="U105" s="40" t="s">
        <v>461</v>
      </c>
      <c r="V105" s="41">
        <v>0.46200000000000002</v>
      </c>
      <c r="X105" s="13">
        <v>11</v>
      </c>
      <c r="Y105" s="13">
        <v>1995</v>
      </c>
      <c r="Z105" s="13" t="s">
        <v>25</v>
      </c>
      <c r="AA105" s="20" t="str">
        <f t="shared" ref="AA105:AA111" si="11">X105&amp;Y105&amp;Z105</f>
        <v>111995暖房</v>
      </c>
      <c r="AB105" s="14">
        <f>2*(1-$AA$10)</f>
        <v>9.000000000000008E-2</v>
      </c>
      <c r="AC105" s="14">
        <f>2*$AA$10-1</f>
        <v>0.90999999999999992</v>
      </c>
      <c r="AD105" s="14">
        <f>4*($AB$10-$AC$10)</f>
        <v>1</v>
      </c>
      <c r="AE105" s="14">
        <f>$AC$10</f>
        <v>0.68200000000000005</v>
      </c>
      <c r="AF105" s="22">
        <f>VLOOKUP(X105,既存設備・導入予定!$E$34:$V$46,13,0)</f>
        <v>0.13600000000000001</v>
      </c>
      <c r="AG105" s="23">
        <f t="shared" si="1"/>
        <v>0.81799999999999995</v>
      </c>
    </row>
    <row r="106" spans="17:33">
      <c r="Q106" s="39">
        <v>9</v>
      </c>
      <c r="R106" s="40" t="s">
        <v>4</v>
      </c>
      <c r="S106" s="40" t="s">
        <v>760</v>
      </c>
      <c r="T106" s="40" t="s">
        <v>762</v>
      </c>
      <c r="U106" s="40" t="s">
        <v>465</v>
      </c>
      <c r="V106" s="41">
        <v>0.40500000000000003</v>
      </c>
      <c r="X106" s="13">
        <v>11</v>
      </c>
      <c r="Y106" s="13">
        <v>2005</v>
      </c>
      <c r="Z106" s="13" t="s">
        <v>24</v>
      </c>
      <c r="AA106" s="20" t="str">
        <f t="shared" si="11"/>
        <v>112005冷房</v>
      </c>
      <c r="AB106" s="14">
        <f>2*(1-$AA$11)</f>
        <v>5.8000000000000052E-2</v>
      </c>
      <c r="AC106" s="14">
        <f>2*$AA$11-1</f>
        <v>0.94199999999999995</v>
      </c>
      <c r="AD106" s="14">
        <f>4*($AB$11-$AC$11)</f>
        <v>1</v>
      </c>
      <c r="AE106" s="14">
        <f>$AC$11</f>
        <v>0.70699999999999996</v>
      </c>
      <c r="AF106" s="22">
        <f>VLOOKUP(X106,既存設備・導入予定!$E$34:$V$46,13,0)</f>
        <v>0.13600000000000001</v>
      </c>
      <c r="AG106" s="23">
        <f t="shared" si="1"/>
        <v>0.84299999999999997</v>
      </c>
    </row>
    <row r="107" spans="17:33">
      <c r="Q107" s="39">
        <v>9</v>
      </c>
      <c r="R107" s="40" t="s">
        <v>5</v>
      </c>
      <c r="S107" s="40" t="s">
        <v>760</v>
      </c>
      <c r="T107" s="40" t="s">
        <v>762</v>
      </c>
      <c r="U107" s="40" t="s">
        <v>469</v>
      </c>
      <c r="V107" s="41">
        <v>0.26300000000000001</v>
      </c>
      <c r="X107" s="13">
        <v>11</v>
      </c>
      <c r="Y107" s="13">
        <v>2005</v>
      </c>
      <c r="Z107" s="13" t="s">
        <v>25</v>
      </c>
      <c r="AA107" s="20" t="str">
        <f t="shared" si="11"/>
        <v>112005暖房</v>
      </c>
      <c r="AB107" s="14">
        <f>2*(1-$AA$12)</f>
        <v>0.12799999999999989</v>
      </c>
      <c r="AC107" s="14">
        <f>2*$AA$12-1</f>
        <v>0.87200000000000011</v>
      </c>
      <c r="AD107" s="14">
        <f>4*($AB$12-$AC$12)</f>
        <v>1</v>
      </c>
      <c r="AE107" s="14">
        <f>$AC$12</f>
        <v>0.65300000000000002</v>
      </c>
      <c r="AF107" s="22">
        <f>VLOOKUP(X107,既存設備・導入予定!$E$34:$V$46,13,0)</f>
        <v>0.13600000000000001</v>
      </c>
      <c r="AG107" s="23">
        <f t="shared" si="1"/>
        <v>0.78900000000000003</v>
      </c>
    </row>
    <row r="108" spans="17:33">
      <c r="Q108" s="39">
        <v>9</v>
      </c>
      <c r="R108" s="40" t="s">
        <v>6</v>
      </c>
      <c r="S108" s="40" t="s">
        <v>760</v>
      </c>
      <c r="T108" s="40" t="s">
        <v>762</v>
      </c>
      <c r="U108" s="40" t="s">
        <v>473</v>
      </c>
      <c r="V108" s="41">
        <v>0.36199999999999999</v>
      </c>
      <c r="X108" s="65">
        <v>11</v>
      </c>
      <c r="Y108" s="65">
        <v>2010</v>
      </c>
      <c r="Z108" s="65" t="s">
        <v>24</v>
      </c>
      <c r="AA108" s="66" t="str">
        <f t="shared" si="11"/>
        <v>112010冷房</v>
      </c>
      <c r="AB108" s="68">
        <f>2*(1-$AA$13)</f>
        <v>-0.24800000000000022</v>
      </c>
      <c r="AC108" s="68">
        <f>2*$AA$13-1</f>
        <v>1.2480000000000002</v>
      </c>
      <c r="AD108" s="68">
        <f>4*($AB$13-$AC$13)</f>
        <v>0.99999999999999956</v>
      </c>
      <c r="AE108" s="68">
        <f>$AC$13</f>
        <v>0.93600000000000005</v>
      </c>
      <c r="AF108" s="69">
        <f>VLOOKUP(X108,既存設備・導入予定!$E$34:$V$46,13,0)</f>
        <v>0.13600000000000001</v>
      </c>
      <c r="AG108" s="70">
        <f>ROUNDDOWN(IF(AF108&gt;=0.25,AB108*AF108+AC108,AD108*AF108+AE108),3)</f>
        <v>1.0720000000000001</v>
      </c>
    </row>
    <row r="109" spans="17:33">
      <c r="Q109" s="39">
        <v>9</v>
      </c>
      <c r="R109" s="40" t="s">
        <v>7</v>
      </c>
      <c r="S109" s="40" t="s">
        <v>760</v>
      </c>
      <c r="T109" s="40" t="s">
        <v>762</v>
      </c>
      <c r="U109" s="40" t="s">
        <v>477</v>
      </c>
      <c r="V109" s="41">
        <v>0.41199999999999998</v>
      </c>
      <c r="X109" s="65">
        <v>11</v>
      </c>
      <c r="Y109" s="65">
        <v>2010</v>
      </c>
      <c r="Z109" s="65" t="s">
        <v>25</v>
      </c>
      <c r="AA109" s="66" t="str">
        <f t="shared" si="11"/>
        <v>112010暖房</v>
      </c>
      <c r="AB109" s="68">
        <f>2*(1-$AA$14)</f>
        <v>-2.1999999999999797E-2</v>
      </c>
      <c r="AC109" s="68">
        <f>2*$AA$14-1</f>
        <v>1.0219999999999998</v>
      </c>
      <c r="AD109" s="68">
        <f>4*($AB$14-$AC$14)</f>
        <v>0.99999999999999956</v>
      </c>
      <c r="AE109" s="68">
        <f>$AC$14</f>
        <v>0.76700000000000002</v>
      </c>
      <c r="AF109" s="69">
        <f>VLOOKUP(X109,既存設備・導入予定!$E$34:$V$46,13,0)</f>
        <v>0.13600000000000001</v>
      </c>
      <c r="AG109" s="70">
        <f>ROUNDDOWN(IF(AF109&gt;=0.25,AB109*AF109+AC109,AD109*AF109+AE109),3)</f>
        <v>0.90300000000000002</v>
      </c>
    </row>
    <row r="110" spans="17:33">
      <c r="Q110" s="39">
        <v>9</v>
      </c>
      <c r="R110" s="40" t="s">
        <v>8</v>
      </c>
      <c r="S110" s="40" t="s">
        <v>760</v>
      </c>
      <c r="T110" s="40" t="s">
        <v>762</v>
      </c>
      <c r="U110" s="40" t="s">
        <v>481</v>
      </c>
      <c r="V110" s="41">
        <v>0.39800000000000002</v>
      </c>
      <c r="X110" s="13">
        <v>11</v>
      </c>
      <c r="Y110" s="13">
        <v>2015</v>
      </c>
      <c r="Z110" s="13" t="s">
        <v>24</v>
      </c>
      <c r="AA110" s="20" t="str">
        <f t="shared" si="11"/>
        <v>112015冷房</v>
      </c>
      <c r="AB110" s="14">
        <f>2*(1-$AA$15)</f>
        <v>-1.8580000000000001</v>
      </c>
      <c r="AC110" s="14">
        <f>2*$AA$15-1</f>
        <v>2.8580000000000001</v>
      </c>
      <c r="AD110" s="14">
        <f>4*($AB$15-$AC$15)</f>
        <v>1</v>
      </c>
      <c r="AE110" s="14">
        <f>$AC$15</f>
        <v>2.1429999999999998</v>
      </c>
      <c r="AF110" s="22">
        <f>VLOOKUP(X110,既存設備・導入予定!$E$34:$V$46,13,0)</f>
        <v>0.13600000000000001</v>
      </c>
      <c r="AG110" s="23">
        <f t="shared" si="1"/>
        <v>2.2789999999999999</v>
      </c>
    </row>
    <row r="111" spans="17:33">
      <c r="Q111" s="39">
        <v>9</v>
      </c>
      <c r="R111" s="40" t="s">
        <v>9</v>
      </c>
      <c r="S111" s="40" t="s">
        <v>760</v>
      </c>
      <c r="T111" s="40" t="s">
        <v>762</v>
      </c>
      <c r="U111" s="40" t="s">
        <v>485</v>
      </c>
      <c r="V111" s="41">
        <v>0.29599999999999999</v>
      </c>
      <c r="X111" s="13">
        <v>11</v>
      </c>
      <c r="Y111" s="13">
        <v>2015</v>
      </c>
      <c r="Z111" s="13" t="s">
        <v>25</v>
      </c>
      <c r="AA111" s="20" t="str">
        <f t="shared" si="11"/>
        <v>112015暖房</v>
      </c>
      <c r="AB111" s="14">
        <f>2*(1-$AA$16)</f>
        <v>-0.72599999999999998</v>
      </c>
      <c r="AC111" s="14">
        <f>2*$AA$16-1</f>
        <v>1.726</v>
      </c>
      <c r="AD111" s="14">
        <f>4*($AB$16-$AC$16)</f>
        <v>1</v>
      </c>
      <c r="AE111" s="14">
        <f>$AC$16</f>
        <v>1.294</v>
      </c>
      <c r="AF111" s="22">
        <f>VLOOKUP(X111,既存設備・導入予定!$E$34:$V$46,13,0)</f>
        <v>0.13600000000000001</v>
      </c>
      <c r="AG111" s="23">
        <f t="shared" ref="AG111:AG119" si="12">ROUNDDOWN(IF(AF111&gt;=0.25,AB111*AF111+AC111,AD111*AF111+AE111),3)</f>
        <v>1.43</v>
      </c>
    </row>
    <row r="112" spans="17:33">
      <c r="Q112" s="39">
        <v>9</v>
      </c>
      <c r="R112" s="40" t="s">
        <v>10</v>
      </c>
      <c r="S112" s="40" t="s">
        <v>760</v>
      </c>
      <c r="T112" s="40" t="s">
        <v>762</v>
      </c>
      <c r="U112" s="40" t="s">
        <v>489</v>
      </c>
      <c r="V112" s="41">
        <v>0.372</v>
      </c>
      <c r="X112" s="13">
        <v>12</v>
      </c>
      <c r="Y112" s="13">
        <v>1995</v>
      </c>
      <c r="Z112" s="13" t="s">
        <v>24</v>
      </c>
      <c r="AA112" s="20" t="str">
        <f>X112&amp;Y112&amp;Z112</f>
        <v>121995冷房</v>
      </c>
      <c r="AB112" s="14">
        <f>2*(1-$AA$9)</f>
        <v>-4.9999999999999822E-2</v>
      </c>
      <c r="AC112" s="14">
        <f>2*$AA$9-1</f>
        <v>1.0499999999999998</v>
      </c>
      <c r="AD112" s="14">
        <f>4*($AB$9-$AC$9)</f>
        <v>0.99999999999999956</v>
      </c>
      <c r="AE112" s="14">
        <f>$AC$9</f>
        <v>0.78700000000000003</v>
      </c>
      <c r="AF112" s="22">
        <f>VLOOKUP(X112,既存設備・導入予定!$E$34:$V$46,13,0)</f>
        <v>0.151</v>
      </c>
      <c r="AG112" s="23">
        <f t="shared" si="12"/>
        <v>0.93799999999999994</v>
      </c>
    </row>
    <row r="113" spans="17:33">
      <c r="Q113" s="39">
        <v>9</v>
      </c>
      <c r="R113" s="40" t="s">
        <v>11</v>
      </c>
      <c r="S113" s="40" t="s">
        <v>760</v>
      </c>
      <c r="T113" s="40" t="s">
        <v>762</v>
      </c>
      <c r="U113" s="40" t="s">
        <v>493</v>
      </c>
      <c r="V113" s="41">
        <v>0.23300000000000001</v>
      </c>
      <c r="X113" s="13">
        <v>12</v>
      </c>
      <c r="Y113" s="13">
        <v>1995</v>
      </c>
      <c r="Z113" s="13" t="s">
        <v>25</v>
      </c>
      <c r="AA113" s="20" t="str">
        <f t="shared" ref="AA113:AA119" si="13">X113&amp;Y113&amp;Z113</f>
        <v>121995暖房</v>
      </c>
      <c r="AB113" s="14">
        <f>2*(1-$AA$10)</f>
        <v>9.000000000000008E-2</v>
      </c>
      <c r="AC113" s="14">
        <f>2*$AA$10-1</f>
        <v>0.90999999999999992</v>
      </c>
      <c r="AD113" s="14">
        <f>4*($AB$10-$AC$10)</f>
        <v>1</v>
      </c>
      <c r="AE113" s="14">
        <f>$AC$10</f>
        <v>0.68200000000000005</v>
      </c>
      <c r="AF113" s="22">
        <f>VLOOKUP(X113,既存設備・導入予定!$E$34:$V$46,13,0)</f>
        <v>0.151</v>
      </c>
      <c r="AG113" s="23">
        <f t="shared" si="12"/>
        <v>0.83299999999999996</v>
      </c>
    </row>
    <row r="114" spans="17:33">
      <c r="Q114" s="39">
        <v>9</v>
      </c>
      <c r="R114" s="40" t="s">
        <v>12</v>
      </c>
      <c r="S114" s="40" t="s">
        <v>760</v>
      </c>
      <c r="T114" s="40" t="s">
        <v>762</v>
      </c>
      <c r="U114" s="40" t="s">
        <v>497</v>
      </c>
      <c r="V114" s="41">
        <v>0.129</v>
      </c>
      <c r="X114" s="13">
        <v>12</v>
      </c>
      <c r="Y114" s="13">
        <v>2005</v>
      </c>
      <c r="Z114" s="13" t="s">
        <v>24</v>
      </c>
      <c r="AA114" s="20" t="str">
        <f t="shared" si="13"/>
        <v>122005冷房</v>
      </c>
      <c r="AB114" s="14">
        <f>2*(1-$AA$11)</f>
        <v>5.8000000000000052E-2</v>
      </c>
      <c r="AC114" s="14">
        <f>2*$AA$11-1</f>
        <v>0.94199999999999995</v>
      </c>
      <c r="AD114" s="14">
        <f>4*($AB$11-$AC$11)</f>
        <v>1</v>
      </c>
      <c r="AE114" s="14">
        <f>$AC$11</f>
        <v>0.70699999999999996</v>
      </c>
      <c r="AF114" s="22">
        <f>VLOOKUP(X114,既存設備・導入予定!$E$34:$V$46,13,0)</f>
        <v>0.151</v>
      </c>
      <c r="AG114" s="23">
        <f t="shared" si="12"/>
        <v>0.85799999999999998</v>
      </c>
    </row>
    <row r="115" spans="17:33">
      <c r="Q115" s="39">
        <v>9</v>
      </c>
      <c r="R115" s="40" t="s">
        <v>13</v>
      </c>
      <c r="S115" s="40" t="s">
        <v>760</v>
      </c>
      <c r="T115" s="40" t="s">
        <v>762</v>
      </c>
      <c r="U115" s="40" t="s">
        <v>501</v>
      </c>
      <c r="V115" s="41">
        <v>0.46600000000000003</v>
      </c>
      <c r="X115" s="13">
        <v>12</v>
      </c>
      <c r="Y115" s="13">
        <v>2005</v>
      </c>
      <c r="Z115" s="13" t="s">
        <v>25</v>
      </c>
      <c r="AA115" s="20" t="str">
        <f t="shared" si="13"/>
        <v>122005暖房</v>
      </c>
      <c r="AB115" s="14">
        <f>2*(1-$AA$12)</f>
        <v>0.12799999999999989</v>
      </c>
      <c r="AC115" s="14">
        <f>2*$AA$12-1</f>
        <v>0.87200000000000011</v>
      </c>
      <c r="AD115" s="14">
        <f>4*($AB$12-$AC$12)</f>
        <v>1</v>
      </c>
      <c r="AE115" s="14">
        <f>$AC$12</f>
        <v>0.65300000000000002</v>
      </c>
      <c r="AF115" s="22">
        <f>VLOOKUP(X115,既存設備・導入予定!$E$34:$V$46,13,0)</f>
        <v>0.151</v>
      </c>
      <c r="AG115" s="23">
        <f t="shared" si="12"/>
        <v>0.80400000000000005</v>
      </c>
    </row>
    <row r="116" spans="17:33">
      <c r="Q116" s="39">
        <v>10</v>
      </c>
      <c r="R116" s="40" t="s">
        <v>759</v>
      </c>
      <c r="S116" s="40" t="s">
        <v>760</v>
      </c>
      <c r="T116" s="40" t="s">
        <v>762</v>
      </c>
      <c r="U116" s="40" t="s">
        <v>505</v>
      </c>
      <c r="V116" s="41">
        <v>0.20599999999999999</v>
      </c>
      <c r="X116" s="65">
        <v>12</v>
      </c>
      <c r="Y116" s="65">
        <v>2010</v>
      </c>
      <c r="Z116" s="65" t="s">
        <v>24</v>
      </c>
      <c r="AA116" s="66" t="str">
        <f t="shared" si="13"/>
        <v>122010冷房</v>
      </c>
      <c r="AB116" s="68">
        <f>2*(1-$AA$13)</f>
        <v>-0.24800000000000022</v>
      </c>
      <c r="AC116" s="68">
        <f>2*$AA$13-1</f>
        <v>1.2480000000000002</v>
      </c>
      <c r="AD116" s="68">
        <f>4*($AB$13-$AC$13)</f>
        <v>0.99999999999999956</v>
      </c>
      <c r="AE116" s="68">
        <f>$AC$13</f>
        <v>0.93600000000000005</v>
      </c>
      <c r="AF116" s="69">
        <f>VLOOKUP(X116,既存設備・導入予定!$E$34:$V$46,13,0)</f>
        <v>0.151</v>
      </c>
      <c r="AG116" s="70">
        <f t="shared" si="12"/>
        <v>1.087</v>
      </c>
    </row>
    <row r="117" spans="17:33">
      <c r="Q117" s="39">
        <v>10</v>
      </c>
      <c r="R117" s="40" t="s">
        <v>3</v>
      </c>
      <c r="S117" s="40" t="s">
        <v>760</v>
      </c>
      <c r="T117" s="40" t="s">
        <v>762</v>
      </c>
      <c r="U117" s="40" t="s">
        <v>509</v>
      </c>
      <c r="V117" s="41">
        <v>0.214</v>
      </c>
      <c r="X117" s="65">
        <v>12</v>
      </c>
      <c r="Y117" s="65">
        <v>2010</v>
      </c>
      <c r="Z117" s="65" t="s">
        <v>25</v>
      </c>
      <c r="AA117" s="66" t="str">
        <f t="shared" si="13"/>
        <v>122010暖房</v>
      </c>
      <c r="AB117" s="68">
        <f>2*(1-$AA$14)</f>
        <v>-2.1999999999999797E-2</v>
      </c>
      <c r="AC117" s="68">
        <f>2*$AA$14-1</f>
        <v>1.0219999999999998</v>
      </c>
      <c r="AD117" s="68">
        <f>4*($AB$14-$AC$14)</f>
        <v>0.99999999999999956</v>
      </c>
      <c r="AE117" s="68">
        <f>$AC$14</f>
        <v>0.76700000000000002</v>
      </c>
      <c r="AF117" s="69">
        <f>VLOOKUP(X117,既存設備・導入予定!$E$34:$V$46,13,0)</f>
        <v>0.151</v>
      </c>
      <c r="AG117" s="70">
        <f t="shared" si="12"/>
        <v>0.91800000000000004</v>
      </c>
    </row>
    <row r="118" spans="17:33">
      <c r="Q118" s="39">
        <v>10</v>
      </c>
      <c r="R118" s="40" t="s">
        <v>4</v>
      </c>
      <c r="S118" s="40" t="s">
        <v>760</v>
      </c>
      <c r="T118" s="40" t="s">
        <v>762</v>
      </c>
      <c r="U118" s="40" t="s">
        <v>513</v>
      </c>
      <c r="V118" s="41">
        <v>0.216</v>
      </c>
      <c r="X118" s="13">
        <v>12</v>
      </c>
      <c r="Y118" s="13">
        <v>2015</v>
      </c>
      <c r="Z118" s="13" t="s">
        <v>24</v>
      </c>
      <c r="AA118" s="20" t="str">
        <f t="shared" si="13"/>
        <v>122015冷房</v>
      </c>
      <c r="AB118" s="14">
        <f>2*(1-$AA$15)</f>
        <v>-1.8580000000000001</v>
      </c>
      <c r="AC118" s="14">
        <f>2*$AA$15-1</f>
        <v>2.8580000000000001</v>
      </c>
      <c r="AD118" s="14">
        <f>4*($AB$15-$AC$15)</f>
        <v>1</v>
      </c>
      <c r="AE118" s="14">
        <f>$AC$15</f>
        <v>2.1429999999999998</v>
      </c>
      <c r="AF118" s="22">
        <f>VLOOKUP(X118,既存設備・導入予定!$E$34:$V$46,13,0)</f>
        <v>0.151</v>
      </c>
      <c r="AG118" s="23">
        <f t="shared" si="12"/>
        <v>2.294</v>
      </c>
    </row>
    <row r="119" spans="17:33">
      <c r="Q119" s="39">
        <v>10</v>
      </c>
      <c r="R119" s="40" t="s">
        <v>5</v>
      </c>
      <c r="S119" s="40" t="s">
        <v>760</v>
      </c>
      <c r="T119" s="40" t="s">
        <v>762</v>
      </c>
      <c r="U119" s="40" t="s">
        <v>517</v>
      </c>
      <c r="V119" s="41">
        <v>9.6000000000000002E-2</v>
      </c>
      <c r="X119" s="13">
        <v>12</v>
      </c>
      <c r="Y119" s="13">
        <v>2015</v>
      </c>
      <c r="Z119" s="13" t="s">
        <v>25</v>
      </c>
      <c r="AA119" s="20" t="str">
        <f t="shared" si="13"/>
        <v>122015暖房</v>
      </c>
      <c r="AB119" s="14">
        <f>2*(1-$AA$16)</f>
        <v>-0.72599999999999998</v>
      </c>
      <c r="AC119" s="14">
        <f>2*$AA$16-1</f>
        <v>1.726</v>
      </c>
      <c r="AD119" s="14">
        <f>4*($AB$16-$AC$16)</f>
        <v>1</v>
      </c>
      <c r="AE119" s="14">
        <f>$AC$16</f>
        <v>1.294</v>
      </c>
      <c r="AF119" s="22">
        <f>VLOOKUP(X119,既存設備・導入予定!$E$34:$V$46,13,0)</f>
        <v>0.151</v>
      </c>
      <c r="AG119" s="23">
        <f t="shared" si="12"/>
        <v>1.4450000000000001</v>
      </c>
    </row>
    <row r="120" spans="17:33">
      <c r="Q120" s="39">
        <v>10</v>
      </c>
      <c r="R120" s="40" t="s">
        <v>6</v>
      </c>
      <c r="S120" s="40" t="s">
        <v>760</v>
      </c>
      <c r="T120" s="40" t="s">
        <v>762</v>
      </c>
      <c r="U120" s="40" t="s">
        <v>521</v>
      </c>
      <c r="V120" s="41">
        <v>0.17</v>
      </c>
    </row>
    <row r="121" spans="17:33">
      <c r="Q121" s="39">
        <v>10</v>
      </c>
      <c r="R121" s="40" t="s">
        <v>7</v>
      </c>
      <c r="S121" s="40" t="s">
        <v>760</v>
      </c>
      <c r="T121" s="40" t="s">
        <v>762</v>
      </c>
      <c r="U121" s="40" t="s">
        <v>525</v>
      </c>
      <c r="V121" s="41">
        <v>0.20699999999999999</v>
      </c>
    </row>
    <row r="122" spans="17:33">
      <c r="Q122" s="39">
        <v>10</v>
      </c>
      <c r="R122" s="40" t="s">
        <v>8</v>
      </c>
      <c r="S122" s="40" t="s">
        <v>760</v>
      </c>
      <c r="T122" s="40" t="s">
        <v>762</v>
      </c>
      <c r="U122" s="40" t="s">
        <v>529</v>
      </c>
      <c r="V122" s="41">
        <v>0.18</v>
      </c>
    </row>
    <row r="123" spans="17:33">
      <c r="Q123" s="39">
        <v>10</v>
      </c>
      <c r="R123" s="40" t="s">
        <v>9</v>
      </c>
      <c r="S123" s="40" t="s">
        <v>760</v>
      </c>
      <c r="T123" s="40" t="s">
        <v>762</v>
      </c>
      <c r="U123" s="40" t="s">
        <v>533</v>
      </c>
      <c r="V123" s="41">
        <v>0.154</v>
      </c>
    </row>
    <row r="124" spans="17:33">
      <c r="Q124" s="39">
        <v>10</v>
      </c>
      <c r="R124" s="40" t="s">
        <v>10</v>
      </c>
      <c r="S124" s="40" t="s">
        <v>760</v>
      </c>
      <c r="T124" s="40" t="s">
        <v>762</v>
      </c>
      <c r="U124" s="40" t="s">
        <v>537</v>
      </c>
      <c r="V124" s="41">
        <v>0.18</v>
      </c>
    </row>
    <row r="125" spans="17:33">
      <c r="Q125" s="39">
        <v>10</v>
      </c>
      <c r="R125" s="40" t="s">
        <v>11</v>
      </c>
      <c r="S125" s="40" t="s">
        <v>760</v>
      </c>
      <c r="T125" s="40" t="s">
        <v>762</v>
      </c>
      <c r="U125" s="40" t="s">
        <v>541</v>
      </c>
      <c r="V125" s="41">
        <v>0.107</v>
      </c>
    </row>
    <row r="126" spans="17:33">
      <c r="Q126" s="39">
        <v>10</v>
      </c>
      <c r="R126" s="40" t="s">
        <v>12</v>
      </c>
      <c r="S126" s="40" t="s">
        <v>760</v>
      </c>
      <c r="T126" s="40" t="s">
        <v>762</v>
      </c>
      <c r="U126" s="40" t="s">
        <v>545</v>
      </c>
      <c r="V126" s="41">
        <v>0</v>
      </c>
    </row>
    <row r="127" spans="17:33">
      <c r="Q127" s="39">
        <v>10</v>
      </c>
      <c r="R127" s="40" t="s">
        <v>13</v>
      </c>
      <c r="S127" s="40" t="s">
        <v>760</v>
      </c>
      <c r="T127" s="40" t="s">
        <v>762</v>
      </c>
      <c r="U127" s="40" t="s">
        <v>549</v>
      </c>
      <c r="V127" s="41">
        <v>0.224</v>
      </c>
    </row>
    <row r="128" spans="17:33">
      <c r="Q128" s="39">
        <v>11</v>
      </c>
      <c r="R128" s="40" t="s">
        <v>759</v>
      </c>
      <c r="S128" s="40" t="s">
        <v>760</v>
      </c>
      <c r="T128" s="40" t="s">
        <v>762</v>
      </c>
      <c r="U128" s="40" t="s">
        <v>553</v>
      </c>
      <c r="V128" s="41">
        <v>0.129</v>
      </c>
    </row>
    <row r="129" spans="17:22">
      <c r="Q129" s="39">
        <v>11</v>
      </c>
      <c r="R129" s="40" t="s">
        <v>3</v>
      </c>
      <c r="S129" s="40" t="s">
        <v>760</v>
      </c>
      <c r="T129" s="40" t="s">
        <v>762</v>
      </c>
      <c r="U129" s="40" t="s">
        <v>557</v>
      </c>
      <c r="V129" s="41">
        <v>9.1999999999999998E-2</v>
      </c>
    </row>
    <row r="130" spans="17:22">
      <c r="Q130" s="39">
        <v>11</v>
      </c>
      <c r="R130" s="40" t="s">
        <v>4</v>
      </c>
      <c r="S130" s="40" t="s">
        <v>760</v>
      </c>
      <c r="T130" s="40" t="s">
        <v>762</v>
      </c>
      <c r="U130" s="40" t="s">
        <v>561</v>
      </c>
      <c r="V130" s="41">
        <v>0</v>
      </c>
    </row>
    <row r="131" spans="17:22">
      <c r="Q131" s="39">
        <v>11</v>
      </c>
      <c r="R131" s="40" t="s">
        <v>5</v>
      </c>
      <c r="S131" s="40" t="s">
        <v>760</v>
      </c>
      <c r="T131" s="40" t="s">
        <v>762</v>
      </c>
      <c r="U131" s="40" t="s">
        <v>565</v>
      </c>
      <c r="V131" s="41">
        <v>0</v>
      </c>
    </row>
    <row r="132" spans="17:22">
      <c r="Q132" s="39">
        <v>11</v>
      </c>
      <c r="R132" s="40" t="s">
        <v>6</v>
      </c>
      <c r="S132" s="40" t="s">
        <v>760</v>
      </c>
      <c r="T132" s="40" t="s">
        <v>762</v>
      </c>
      <c r="U132" s="40" t="s">
        <v>569</v>
      </c>
      <c r="V132" s="41">
        <v>0.107</v>
      </c>
    </row>
    <row r="133" spans="17:22">
      <c r="Q133" s="39">
        <v>11</v>
      </c>
      <c r="R133" s="40" t="s">
        <v>7</v>
      </c>
      <c r="S133" s="40" t="s">
        <v>760</v>
      </c>
      <c r="T133" s="40" t="s">
        <v>762</v>
      </c>
      <c r="U133" s="40" t="s">
        <v>573</v>
      </c>
      <c r="V133" s="41">
        <v>7.0999999999999994E-2</v>
      </c>
    </row>
    <row r="134" spans="17:22">
      <c r="Q134" s="39">
        <v>11</v>
      </c>
      <c r="R134" s="40" t="s">
        <v>8</v>
      </c>
      <c r="S134" s="40" t="s">
        <v>760</v>
      </c>
      <c r="T134" s="40" t="s">
        <v>762</v>
      </c>
      <c r="U134" s="40" t="s">
        <v>577</v>
      </c>
      <c r="V134" s="41">
        <v>0.14799999999999999</v>
      </c>
    </row>
    <row r="135" spans="17:22">
      <c r="Q135" s="39">
        <v>11</v>
      </c>
      <c r="R135" s="40" t="s">
        <v>9</v>
      </c>
      <c r="S135" s="40" t="s">
        <v>760</v>
      </c>
      <c r="T135" s="40" t="s">
        <v>762</v>
      </c>
      <c r="U135" s="40" t="s">
        <v>581</v>
      </c>
      <c r="V135" s="41">
        <v>7.0999999999999994E-2</v>
      </c>
    </row>
    <row r="136" spans="17:22">
      <c r="Q136" s="39">
        <v>11</v>
      </c>
      <c r="R136" s="40" t="s">
        <v>10</v>
      </c>
      <c r="S136" s="40" t="s">
        <v>760</v>
      </c>
      <c r="T136" s="40" t="s">
        <v>762</v>
      </c>
      <c r="U136" s="40" t="s">
        <v>585</v>
      </c>
      <c r="V136" s="41">
        <v>8.5000000000000006E-2</v>
      </c>
    </row>
    <row r="137" spans="17:22">
      <c r="Q137" s="39">
        <v>11</v>
      </c>
      <c r="R137" s="40" t="s">
        <v>11</v>
      </c>
      <c r="S137" s="40" t="s">
        <v>760</v>
      </c>
      <c r="T137" s="40" t="s">
        <v>762</v>
      </c>
      <c r="U137" s="40" t="s">
        <v>589</v>
      </c>
      <c r="V137" s="41">
        <v>0</v>
      </c>
    </row>
    <row r="138" spans="17:22">
      <c r="Q138" s="39">
        <v>11</v>
      </c>
      <c r="R138" s="40" t="s">
        <v>12</v>
      </c>
      <c r="S138" s="40" t="s">
        <v>760</v>
      </c>
      <c r="T138" s="40" t="s">
        <v>762</v>
      </c>
      <c r="U138" s="40" t="s">
        <v>593</v>
      </c>
      <c r="V138" s="41">
        <v>0</v>
      </c>
    </row>
    <row r="139" spans="17:22">
      <c r="Q139" s="39">
        <v>11</v>
      </c>
      <c r="R139" s="40" t="s">
        <v>13</v>
      </c>
      <c r="S139" s="40" t="s">
        <v>760</v>
      </c>
      <c r="T139" s="40" t="s">
        <v>762</v>
      </c>
      <c r="U139" s="40" t="s">
        <v>597</v>
      </c>
      <c r="V139" s="41">
        <v>0.13700000000000001</v>
      </c>
    </row>
    <row r="140" spans="17:22">
      <c r="Q140" s="39">
        <v>12</v>
      </c>
      <c r="R140" s="40" t="s">
        <v>759</v>
      </c>
      <c r="S140" s="40" t="s">
        <v>760</v>
      </c>
      <c r="T140" s="40" t="s">
        <v>762</v>
      </c>
      <c r="U140" s="40" t="s">
        <v>601</v>
      </c>
      <c r="V140" s="41">
        <v>0</v>
      </c>
    </row>
    <row r="141" spans="17:22">
      <c r="Q141" s="39">
        <v>12</v>
      </c>
      <c r="R141" s="40" t="s">
        <v>3</v>
      </c>
      <c r="S141" s="40" t="s">
        <v>760</v>
      </c>
      <c r="T141" s="40" t="s">
        <v>762</v>
      </c>
      <c r="U141" s="40" t="s">
        <v>605</v>
      </c>
      <c r="V141" s="41">
        <v>0</v>
      </c>
    </row>
    <row r="142" spans="17:22">
      <c r="Q142" s="39">
        <v>12</v>
      </c>
      <c r="R142" s="40" t="s">
        <v>4</v>
      </c>
      <c r="S142" s="40" t="s">
        <v>760</v>
      </c>
      <c r="T142" s="40" t="s">
        <v>762</v>
      </c>
      <c r="U142" s="40" t="s">
        <v>609</v>
      </c>
      <c r="V142" s="41">
        <v>0</v>
      </c>
    </row>
    <row r="143" spans="17:22">
      <c r="Q143" s="39">
        <v>12</v>
      </c>
      <c r="R143" s="40" t="s">
        <v>5</v>
      </c>
      <c r="S143" s="40" t="s">
        <v>760</v>
      </c>
      <c r="T143" s="40" t="s">
        <v>762</v>
      </c>
      <c r="U143" s="40" t="s">
        <v>613</v>
      </c>
      <c r="V143" s="41">
        <v>0</v>
      </c>
    </row>
    <row r="144" spans="17:22">
      <c r="Q144" s="39">
        <v>12</v>
      </c>
      <c r="R144" s="40" t="s">
        <v>6</v>
      </c>
      <c r="S144" s="40" t="s">
        <v>760</v>
      </c>
      <c r="T144" s="40" t="s">
        <v>762</v>
      </c>
      <c r="U144" s="40" t="s">
        <v>617</v>
      </c>
      <c r="V144" s="41">
        <v>0</v>
      </c>
    </row>
    <row r="145" spans="17:22">
      <c r="Q145" s="39">
        <v>12</v>
      </c>
      <c r="R145" s="40" t="s">
        <v>7</v>
      </c>
      <c r="S145" s="40" t="s">
        <v>760</v>
      </c>
      <c r="T145" s="40" t="s">
        <v>762</v>
      </c>
      <c r="U145" s="40" t="s">
        <v>621</v>
      </c>
      <c r="V145" s="41">
        <v>0</v>
      </c>
    </row>
    <row r="146" spans="17:22">
      <c r="Q146" s="39">
        <v>12</v>
      </c>
      <c r="R146" s="40" t="s">
        <v>8</v>
      </c>
      <c r="S146" s="40" t="s">
        <v>760</v>
      </c>
      <c r="T146" s="40" t="s">
        <v>762</v>
      </c>
      <c r="U146" s="40" t="s">
        <v>625</v>
      </c>
      <c r="V146" s="41">
        <v>0</v>
      </c>
    </row>
    <row r="147" spans="17:22">
      <c r="Q147" s="39">
        <v>12</v>
      </c>
      <c r="R147" s="40" t="s">
        <v>9</v>
      </c>
      <c r="S147" s="40" t="s">
        <v>760</v>
      </c>
      <c r="T147" s="40" t="s">
        <v>762</v>
      </c>
      <c r="U147" s="40" t="s">
        <v>629</v>
      </c>
      <c r="V147" s="41">
        <v>0</v>
      </c>
    </row>
    <row r="148" spans="17:22">
      <c r="Q148" s="39">
        <v>12</v>
      </c>
      <c r="R148" s="40" t="s">
        <v>10</v>
      </c>
      <c r="S148" s="40" t="s">
        <v>760</v>
      </c>
      <c r="T148" s="40" t="s">
        <v>762</v>
      </c>
      <c r="U148" s="40" t="s">
        <v>633</v>
      </c>
      <c r="V148" s="41">
        <v>0</v>
      </c>
    </row>
    <row r="149" spans="17:22">
      <c r="Q149" s="39">
        <v>12</v>
      </c>
      <c r="R149" s="40" t="s">
        <v>11</v>
      </c>
      <c r="S149" s="40" t="s">
        <v>760</v>
      </c>
      <c r="T149" s="40" t="s">
        <v>762</v>
      </c>
      <c r="U149" s="40" t="s">
        <v>637</v>
      </c>
      <c r="V149" s="41">
        <v>0</v>
      </c>
    </row>
    <row r="150" spans="17:22">
      <c r="Q150" s="39">
        <v>12</v>
      </c>
      <c r="R150" s="40" t="s">
        <v>12</v>
      </c>
      <c r="S150" s="40" t="s">
        <v>760</v>
      </c>
      <c r="T150" s="40" t="s">
        <v>762</v>
      </c>
      <c r="U150" s="40" t="s">
        <v>641</v>
      </c>
      <c r="V150" s="41">
        <v>0</v>
      </c>
    </row>
    <row r="151" spans="17:22">
      <c r="Q151" s="39">
        <v>12</v>
      </c>
      <c r="R151" s="40" t="s">
        <v>13</v>
      </c>
      <c r="S151" s="40" t="s">
        <v>760</v>
      </c>
      <c r="T151" s="40" t="s">
        <v>762</v>
      </c>
      <c r="U151" s="40" t="s">
        <v>645</v>
      </c>
      <c r="V151" s="41">
        <v>0</v>
      </c>
    </row>
    <row r="152" spans="17:22">
      <c r="Q152" s="39">
        <v>1</v>
      </c>
      <c r="R152" s="40" t="s">
        <v>759</v>
      </c>
      <c r="S152" s="40" t="s">
        <v>760</v>
      </c>
      <c r="T152" s="40" t="s">
        <v>763</v>
      </c>
      <c r="U152" s="40" t="s">
        <v>74</v>
      </c>
      <c r="V152" s="41">
        <v>0.44600000000000001</v>
      </c>
    </row>
    <row r="153" spans="17:22">
      <c r="Q153" s="39">
        <v>1</v>
      </c>
      <c r="R153" s="40" t="s">
        <v>3</v>
      </c>
      <c r="S153" s="40" t="s">
        <v>760</v>
      </c>
      <c r="T153" s="40" t="s">
        <v>763</v>
      </c>
      <c r="U153" s="40" t="s">
        <v>78</v>
      </c>
      <c r="V153" s="41">
        <v>0.45800000000000002</v>
      </c>
    </row>
    <row r="154" spans="17:22">
      <c r="Q154" s="39">
        <v>1</v>
      </c>
      <c r="R154" s="40" t="s">
        <v>4</v>
      </c>
      <c r="S154" s="40" t="s">
        <v>760</v>
      </c>
      <c r="T154" s="40" t="s">
        <v>763</v>
      </c>
      <c r="U154" s="40" t="s">
        <v>82</v>
      </c>
      <c r="V154" s="41">
        <v>0.53300000000000003</v>
      </c>
    </row>
    <row r="155" spans="17:22">
      <c r="Q155" s="39">
        <v>1</v>
      </c>
      <c r="R155" s="40" t="s">
        <v>5</v>
      </c>
      <c r="S155" s="40" t="s">
        <v>760</v>
      </c>
      <c r="T155" s="40" t="s">
        <v>763</v>
      </c>
      <c r="U155" s="40" t="s">
        <v>86</v>
      </c>
      <c r="V155" s="41">
        <v>0.752</v>
      </c>
    </row>
    <row r="156" spans="17:22">
      <c r="Q156" s="39">
        <v>1</v>
      </c>
      <c r="R156" s="40" t="s">
        <v>6</v>
      </c>
      <c r="S156" s="40" t="s">
        <v>760</v>
      </c>
      <c r="T156" s="40" t="s">
        <v>763</v>
      </c>
      <c r="U156" s="40" t="s">
        <v>90</v>
      </c>
      <c r="V156" s="41">
        <v>0.41699999999999998</v>
      </c>
    </row>
    <row r="157" spans="17:22">
      <c r="Q157" s="39">
        <v>1</v>
      </c>
      <c r="R157" s="40" t="s">
        <v>7</v>
      </c>
      <c r="S157" s="40" t="s">
        <v>760</v>
      </c>
      <c r="T157" s="40" t="s">
        <v>763</v>
      </c>
      <c r="U157" s="40" t="s">
        <v>94</v>
      </c>
      <c r="V157" s="41">
        <v>0.48299999999999998</v>
      </c>
    </row>
    <row r="158" spans="17:22">
      <c r="Q158" s="39">
        <v>1</v>
      </c>
      <c r="R158" s="40" t="s">
        <v>8</v>
      </c>
      <c r="S158" s="40" t="s">
        <v>760</v>
      </c>
      <c r="T158" s="40" t="s">
        <v>763</v>
      </c>
      <c r="U158" s="40" t="s">
        <v>98</v>
      </c>
      <c r="V158" s="41">
        <v>0.496</v>
      </c>
    </row>
    <row r="159" spans="17:22">
      <c r="Q159" s="39">
        <v>1</v>
      </c>
      <c r="R159" s="40" t="s">
        <v>9</v>
      </c>
      <c r="S159" s="40" t="s">
        <v>760</v>
      </c>
      <c r="T159" s="40" t="s">
        <v>763</v>
      </c>
      <c r="U159" s="40" t="s">
        <v>102</v>
      </c>
      <c r="V159" s="41">
        <v>0.68300000000000005</v>
      </c>
    </row>
    <row r="160" spans="17:22">
      <c r="Q160" s="39">
        <v>1</v>
      </c>
      <c r="R160" s="40" t="s">
        <v>10</v>
      </c>
      <c r="S160" s="40" t="s">
        <v>760</v>
      </c>
      <c r="T160" s="40" t="s">
        <v>763</v>
      </c>
      <c r="U160" s="40" t="s">
        <v>106</v>
      </c>
      <c r="V160" s="41">
        <v>0.56499999999999995</v>
      </c>
    </row>
    <row r="161" spans="17:22">
      <c r="Q161" s="39">
        <v>1</v>
      </c>
      <c r="R161" s="40" t="s">
        <v>11</v>
      </c>
      <c r="S161" s="40" t="s">
        <v>760</v>
      </c>
      <c r="T161" s="40" t="s">
        <v>763</v>
      </c>
      <c r="U161" s="40" t="s">
        <v>110</v>
      </c>
      <c r="V161" s="41">
        <v>0.95199999999999996</v>
      </c>
    </row>
    <row r="162" spans="17:22">
      <c r="Q162" s="39">
        <v>1</v>
      </c>
      <c r="R162" s="40" t="s">
        <v>12</v>
      </c>
      <c r="S162" s="40" t="s">
        <v>760</v>
      </c>
      <c r="T162" s="40" t="s">
        <v>763</v>
      </c>
      <c r="U162" s="40" t="s">
        <v>114</v>
      </c>
      <c r="V162" s="41">
        <v>1</v>
      </c>
    </row>
    <row r="163" spans="17:22">
      <c r="Q163" s="39">
        <v>1</v>
      </c>
      <c r="R163" s="40" t="s">
        <v>13</v>
      </c>
      <c r="S163" s="40" t="s">
        <v>760</v>
      </c>
      <c r="T163" s="40" t="s">
        <v>763</v>
      </c>
      <c r="U163" s="40" t="s">
        <v>118</v>
      </c>
      <c r="V163" s="41">
        <v>0.32</v>
      </c>
    </row>
    <row r="164" spans="17:22">
      <c r="Q164" s="39">
        <v>2</v>
      </c>
      <c r="R164" s="40" t="s">
        <v>759</v>
      </c>
      <c r="S164" s="40" t="s">
        <v>760</v>
      </c>
      <c r="T164" s="40" t="s">
        <v>763</v>
      </c>
      <c r="U164" s="40" t="s">
        <v>122</v>
      </c>
      <c r="V164" s="41">
        <v>0.432</v>
      </c>
    </row>
    <row r="165" spans="17:22">
      <c r="Q165" s="39">
        <v>2</v>
      </c>
      <c r="R165" s="40" t="s">
        <v>3</v>
      </c>
      <c r="S165" s="40" t="s">
        <v>760</v>
      </c>
      <c r="T165" s="40" t="s">
        <v>763</v>
      </c>
      <c r="U165" s="40" t="s">
        <v>126</v>
      </c>
      <c r="V165" s="41">
        <v>0.46300000000000002</v>
      </c>
    </row>
    <row r="166" spans="17:22">
      <c r="Q166" s="39">
        <v>2</v>
      </c>
      <c r="R166" s="40" t="s">
        <v>4</v>
      </c>
      <c r="S166" s="40" t="s">
        <v>760</v>
      </c>
      <c r="T166" s="40" t="s">
        <v>763</v>
      </c>
      <c r="U166" s="40" t="s">
        <v>130</v>
      </c>
      <c r="V166" s="41">
        <v>0.496</v>
      </c>
    </row>
    <row r="167" spans="17:22">
      <c r="Q167" s="39">
        <v>2</v>
      </c>
      <c r="R167" s="40" t="s">
        <v>5</v>
      </c>
      <c r="S167" s="40" t="s">
        <v>760</v>
      </c>
      <c r="T167" s="40" t="s">
        <v>763</v>
      </c>
      <c r="U167" s="40" t="s">
        <v>134</v>
      </c>
      <c r="V167" s="41">
        <v>0.68500000000000005</v>
      </c>
    </row>
    <row r="168" spans="17:22">
      <c r="Q168" s="39">
        <v>2</v>
      </c>
      <c r="R168" s="40" t="s">
        <v>6</v>
      </c>
      <c r="S168" s="40" t="s">
        <v>760</v>
      </c>
      <c r="T168" s="40" t="s">
        <v>763</v>
      </c>
      <c r="U168" s="40" t="s">
        <v>138</v>
      </c>
      <c r="V168" s="41">
        <v>0.41899999999999998</v>
      </c>
    </row>
    <row r="169" spans="17:22">
      <c r="Q169" s="39">
        <v>2</v>
      </c>
      <c r="R169" s="40" t="s">
        <v>7</v>
      </c>
      <c r="S169" s="40" t="s">
        <v>760</v>
      </c>
      <c r="T169" s="40" t="s">
        <v>763</v>
      </c>
      <c r="U169" s="40" t="s">
        <v>142</v>
      </c>
      <c r="V169" s="41">
        <v>0.47499999999999998</v>
      </c>
    </row>
    <row r="170" spans="17:22">
      <c r="Q170" s="39">
        <v>2</v>
      </c>
      <c r="R170" s="40" t="s">
        <v>8</v>
      </c>
      <c r="S170" s="40" t="s">
        <v>760</v>
      </c>
      <c r="T170" s="40" t="s">
        <v>763</v>
      </c>
      <c r="U170" s="40" t="s">
        <v>146</v>
      </c>
      <c r="V170" s="41">
        <v>0.45700000000000002</v>
      </c>
    </row>
    <row r="171" spans="17:22">
      <c r="Q171" s="39">
        <v>2</v>
      </c>
      <c r="R171" s="40" t="s">
        <v>9</v>
      </c>
      <c r="S171" s="40" t="s">
        <v>760</v>
      </c>
      <c r="T171" s="40" t="s">
        <v>763</v>
      </c>
      <c r="U171" s="40" t="s">
        <v>150</v>
      </c>
      <c r="V171" s="41">
        <v>0.68200000000000005</v>
      </c>
    </row>
    <row r="172" spans="17:22">
      <c r="Q172" s="39">
        <v>2</v>
      </c>
      <c r="R172" s="40" t="s">
        <v>10</v>
      </c>
      <c r="S172" s="40" t="s">
        <v>760</v>
      </c>
      <c r="T172" s="40" t="s">
        <v>763</v>
      </c>
      <c r="U172" s="40" t="s">
        <v>154</v>
      </c>
      <c r="V172" s="41">
        <v>0.52900000000000003</v>
      </c>
    </row>
    <row r="173" spans="17:22">
      <c r="Q173" s="39">
        <v>2</v>
      </c>
      <c r="R173" s="40" t="s">
        <v>11</v>
      </c>
      <c r="S173" s="40" t="s">
        <v>760</v>
      </c>
      <c r="T173" s="40" t="s">
        <v>763</v>
      </c>
      <c r="U173" s="40" t="s">
        <v>158</v>
      </c>
      <c r="V173" s="41">
        <v>0.90300000000000002</v>
      </c>
    </row>
    <row r="174" spans="17:22">
      <c r="Q174" s="39">
        <v>2</v>
      </c>
      <c r="R174" s="40" t="s">
        <v>12</v>
      </c>
      <c r="S174" s="40" t="s">
        <v>760</v>
      </c>
      <c r="T174" s="40" t="s">
        <v>763</v>
      </c>
      <c r="U174" s="40" t="s">
        <v>162</v>
      </c>
      <c r="V174" s="41">
        <v>1</v>
      </c>
    </row>
    <row r="175" spans="17:22">
      <c r="Q175" s="39">
        <v>2</v>
      </c>
      <c r="R175" s="40" t="s">
        <v>13</v>
      </c>
      <c r="S175" s="40" t="s">
        <v>760</v>
      </c>
      <c r="T175" s="40" t="s">
        <v>763</v>
      </c>
      <c r="U175" s="40" t="s">
        <v>166</v>
      </c>
      <c r="V175" s="41">
        <v>0.28899999999999998</v>
      </c>
    </row>
    <row r="176" spans="17:22">
      <c r="Q176" s="39">
        <v>3</v>
      </c>
      <c r="R176" s="40" t="s">
        <v>759</v>
      </c>
      <c r="S176" s="40" t="s">
        <v>760</v>
      </c>
      <c r="T176" s="40" t="s">
        <v>763</v>
      </c>
      <c r="U176" s="40" t="s">
        <v>170</v>
      </c>
      <c r="V176" s="41">
        <v>0.32500000000000001</v>
      </c>
    </row>
    <row r="177" spans="17:22">
      <c r="Q177" s="39">
        <v>3</v>
      </c>
      <c r="R177" s="40" t="s">
        <v>3</v>
      </c>
      <c r="S177" s="40" t="s">
        <v>760</v>
      </c>
      <c r="T177" s="40" t="s">
        <v>763</v>
      </c>
      <c r="U177" s="40" t="s">
        <v>174</v>
      </c>
      <c r="V177" s="41">
        <v>0.254</v>
      </c>
    </row>
    <row r="178" spans="17:22">
      <c r="Q178" s="39">
        <v>3</v>
      </c>
      <c r="R178" s="40" t="s">
        <v>4</v>
      </c>
      <c r="S178" s="40" t="s">
        <v>760</v>
      </c>
      <c r="T178" s="40" t="s">
        <v>763</v>
      </c>
      <c r="U178" s="40" t="s">
        <v>178</v>
      </c>
      <c r="V178" s="41">
        <v>0.30299999999999999</v>
      </c>
    </row>
    <row r="179" spans="17:22">
      <c r="Q179" s="39">
        <v>3</v>
      </c>
      <c r="R179" s="40" t="s">
        <v>5</v>
      </c>
      <c r="S179" s="40" t="s">
        <v>760</v>
      </c>
      <c r="T179" s="40" t="s">
        <v>763</v>
      </c>
      <c r="U179" s="40" t="s">
        <v>182</v>
      </c>
      <c r="V179" s="41">
        <v>0.54800000000000004</v>
      </c>
    </row>
    <row r="180" spans="17:22">
      <c r="Q180" s="39">
        <v>3</v>
      </c>
      <c r="R180" s="40" t="s">
        <v>6</v>
      </c>
      <c r="S180" s="40" t="s">
        <v>760</v>
      </c>
      <c r="T180" s="40" t="s">
        <v>763</v>
      </c>
      <c r="U180" s="40" t="s">
        <v>186</v>
      </c>
      <c r="V180" s="41">
        <v>0.27400000000000002</v>
      </c>
    </row>
    <row r="181" spans="17:22">
      <c r="Q181" s="39">
        <v>3</v>
      </c>
      <c r="R181" s="40" t="s">
        <v>7</v>
      </c>
      <c r="S181" s="40" t="s">
        <v>760</v>
      </c>
      <c r="T181" s="40" t="s">
        <v>763</v>
      </c>
      <c r="U181" s="40" t="s">
        <v>190</v>
      </c>
      <c r="V181" s="41">
        <v>0.27700000000000002</v>
      </c>
    </row>
    <row r="182" spans="17:22">
      <c r="Q182" s="39">
        <v>3</v>
      </c>
      <c r="R182" s="40" t="s">
        <v>8</v>
      </c>
      <c r="S182" s="40" t="s">
        <v>760</v>
      </c>
      <c r="T182" s="40" t="s">
        <v>763</v>
      </c>
      <c r="U182" s="40" t="s">
        <v>194</v>
      </c>
      <c r="V182" s="41">
        <v>0.29199999999999998</v>
      </c>
    </row>
    <row r="183" spans="17:22">
      <c r="Q183" s="39">
        <v>3</v>
      </c>
      <c r="R183" s="40" t="s">
        <v>9</v>
      </c>
      <c r="S183" s="40" t="s">
        <v>760</v>
      </c>
      <c r="T183" s="40" t="s">
        <v>763</v>
      </c>
      <c r="U183" s="40" t="s">
        <v>198</v>
      </c>
      <c r="V183" s="41">
        <v>0.434</v>
      </c>
    </row>
    <row r="184" spans="17:22">
      <c r="Q184" s="39">
        <v>3</v>
      </c>
      <c r="R184" s="40" t="s">
        <v>10</v>
      </c>
      <c r="S184" s="40" t="s">
        <v>760</v>
      </c>
      <c r="T184" s="40" t="s">
        <v>763</v>
      </c>
      <c r="U184" s="40" t="s">
        <v>202</v>
      </c>
      <c r="V184" s="41">
        <v>0.38900000000000001</v>
      </c>
    </row>
    <row r="185" spans="17:22">
      <c r="Q185" s="39">
        <v>3</v>
      </c>
      <c r="R185" s="40" t="s">
        <v>11</v>
      </c>
      <c r="S185" s="40" t="s">
        <v>760</v>
      </c>
      <c r="T185" s="40" t="s">
        <v>763</v>
      </c>
      <c r="U185" s="40" t="s">
        <v>206</v>
      </c>
      <c r="V185" s="41">
        <v>0.66100000000000003</v>
      </c>
    </row>
    <row r="186" spans="17:22">
      <c r="Q186" s="39">
        <v>3</v>
      </c>
      <c r="R186" s="40" t="s">
        <v>12</v>
      </c>
      <c r="S186" s="40" t="s">
        <v>760</v>
      </c>
      <c r="T186" s="40" t="s">
        <v>763</v>
      </c>
      <c r="U186" s="40" t="s">
        <v>210</v>
      </c>
      <c r="V186" s="41">
        <v>0.84599999999999997</v>
      </c>
    </row>
    <row r="187" spans="17:22">
      <c r="Q187" s="39">
        <v>3</v>
      </c>
      <c r="R187" s="40" t="s">
        <v>13</v>
      </c>
      <c r="S187" s="40" t="s">
        <v>760</v>
      </c>
      <c r="T187" s="40" t="s">
        <v>763</v>
      </c>
      <c r="U187" s="40" t="s">
        <v>214</v>
      </c>
      <c r="V187" s="41">
        <v>0.185</v>
      </c>
    </row>
    <row r="188" spans="17:22">
      <c r="Q188" s="39">
        <v>4</v>
      </c>
      <c r="R188" s="40" t="s">
        <v>759</v>
      </c>
      <c r="S188" s="40" t="s">
        <v>760</v>
      </c>
      <c r="T188" s="40" t="s">
        <v>763</v>
      </c>
      <c r="U188" s="40" t="s">
        <v>218</v>
      </c>
      <c r="V188" s="41">
        <v>0.151</v>
      </c>
    </row>
    <row r="189" spans="17:22">
      <c r="Q189" s="39">
        <v>4</v>
      </c>
      <c r="R189" s="40" t="s">
        <v>3</v>
      </c>
      <c r="S189" s="40" t="s">
        <v>760</v>
      </c>
      <c r="T189" s="40" t="s">
        <v>763</v>
      </c>
      <c r="U189" s="40" t="s">
        <v>222</v>
      </c>
      <c r="V189" s="41">
        <v>0.151</v>
      </c>
    </row>
    <row r="190" spans="17:22">
      <c r="Q190" s="39">
        <v>4</v>
      </c>
      <c r="R190" s="40" t="s">
        <v>4</v>
      </c>
      <c r="S190" s="40" t="s">
        <v>760</v>
      </c>
      <c r="T190" s="40" t="s">
        <v>763</v>
      </c>
      <c r="U190" s="40" t="s">
        <v>226</v>
      </c>
      <c r="V190" s="41">
        <v>0.20100000000000001</v>
      </c>
    </row>
    <row r="191" spans="17:22">
      <c r="Q191" s="39">
        <v>4</v>
      </c>
      <c r="R191" s="40" t="s">
        <v>5</v>
      </c>
      <c r="S191" s="40" t="s">
        <v>760</v>
      </c>
      <c r="T191" s="40" t="s">
        <v>763</v>
      </c>
      <c r="U191" s="40" t="s">
        <v>230</v>
      </c>
      <c r="V191" s="41">
        <v>0.28399999999999997</v>
      </c>
    </row>
    <row r="192" spans="17:22">
      <c r="Q192" s="39">
        <v>4</v>
      </c>
      <c r="R192" s="40" t="s">
        <v>6</v>
      </c>
      <c r="S192" s="40" t="s">
        <v>760</v>
      </c>
      <c r="T192" s="40" t="s">
        <v>763</v>
      </c>
      <c r="U192" s="40" t="s">
        <v>234</v>
      </c>
      <c r="V192" s="41">
        <v>8.8999999999999996E-2</v>
      </c>
    </row>
    <row r="193" spans="17:22">
      <c r="Q193" s="39">
        <v>4</v>
      </c>
      <c r="R193" s="40" t="s">
        <v>7</v>
      </c>
      <c r="S193" s="40" t="s">
        <v>760</v>
      </c>
      <c r="T193" s="40" t="s">
        <v>763</v>
      </c>
      <c r="U193" s="40" t="s">
        <v>238</v>
      </c>
      <c r="V193" s="41">
        <v>0.115</v>
      </c>
    </row>
    <row r="194" spans="17:22">
      <c r="Q194" s="39">
        <v>4</v>
      </c>
      <c r="R194" s="40" t="s">
        <v>8</v>
      </c>
      <c r="S194" s="40" t="s">
        <v>760</v>
      </c>
      <c r="T194" s="40" t="s">
        <v>763</v>
      </c>
      <c r="U194" s="40" t="s">
        <v>242</v>
      </c>
      <c r="V194" s="41">
        <v>0.13400000000000001</v>
      </c>
    </row>
    <row r="195" spans="17:22">
      <c r="Q195" s="39">
        <v>4</v>
      </c>
      <c r="R195" s="40" t="s">
        <v>9</v>
      </c>
      <c r="S195" s="40" t="s">
        <v>760</v>
      </c>
      <c r="T195" s="40" t="s">
        <v>763</v>
      </c>
      <c r="U195" s="40" t="s">
        <v>246</v>
      </c>
      <c r="V195" s="41">
        <v>0.246</v>
      </c>
    </row>
    <row r="196" spans="17:22">
      <c r="Q196" s="39">
        <v>4</v>
      </c>
      <c r="R196" s="40" t="s">
        <v>10</v>
      </c>
      <c r="S196" s="40" t="s">
        <v>760</v>
      </c>
      <c r="T196" s="40" t="s">
        <v>763</v>
      </c>
      <c r="U196" s="40" t="s">
        <v>250</v>
      </c>
      <c r="V196" s="41">
        <v>0.20799999999999999</v>
      </c>
    </row>
    <row r="197" spans="17:22">
      <c r="Q197" s="39">
        <v>4</v>
      </c>
      <c r="R197" s="40" t="s">
        <v>11</v>
      </c>
      <c r="S197" s="40" t="s">
        <v>760</v>
      </c>
      <c r="T197" s="40" t="s">
        <v>763</v>
      </c>
      <c r="U197" s="40" t="s">
        <v>254</v>
      </c>
      <c r="V197" s="41">
        <v>0.33800000000000002</v>
      </c>
    </row>
    <row r="198" spans="17:22">
      <c r="Q198" s="39">
        <v>4</v>
      </c>
      <c r="R198" s="40" t="s">
        <v>12</v>
      </c>
      <c r="S198" s="40" t="s">
        <v>760</v>
      </c>
      <c r="T198" s="40" t="s">
        <v>763</v>
      </c>
      <c r="U198" s="40" t="s">
        <v>258</v>
      </c>
      <c r="V198" s="41">
        <v>0.51400000000000001</v>
      </c>
    </row>
    <row r="199" spans="17:22">
      <c r="Q199" s="39">
        <v>4</v>
      </c>
      <c r="R199" s="40" t="s">
        <v>13</v>
      </c>
      <c r="S199" s="40" t="s">
        <v>760</v>
      </c>
      <c r="T199" s="40" t="s">
        <v>763</v>
      </c>
      <c r="U199" s="40" t="s">
        <v>262</v>
      </c>
      <c r="V199" s="41">
        <v>0.115</v>
      </c>
    </row>
    <row r="200" spans="17:22">
      <c r="Q200" s="39">
        <v>5</v>
      </c>
      <c r="R200" s="40" t="s">
        <v>759</v>
      </c>
      <c r="S200" s="40" t="s">
        <v>760</v>
      </c>
      <c r="T200" s="40" t="s">
        <v>763</v>
      </c>
      <c r="U200" s="40" t="s">
        <v>266</v>
      </c>
      <c r="V200" s="41">
        <v>0.13200000000000001</v>
      </c>
    </row>
    <row r="201" spans="17:22">
      <c r="Q201" s="39">
        <v>5</v>
      </c>
      <c r="R201" s="40" t="s">
        <v>3</v>
      </c>
      <c r="S201" s="40" t="s">
        <v>760</v>
      </c>
      <c r="T201" s="40" t="s">
        <v>763</v>
      </c>
      <c r="U201" s="40" t="s">
        <v>270</v>
      </c>
      <c r="V201" s="41">
        <v>8.2000000000000003E-2</v>
      </c>
    </row>
    <row r="202" spans="17:22">
      <c r="Q202" s="39">
        <v>5</v>
      </c>
      <c r="R202" s="40" t="s">
        <v>4</v>
      </c>
      <c r="S202" s="40" t="s">
        <v>760</v>
      </c>
      <c r="T202" s="40" t="s">
        <v>763</v>
      </c>
      <c r="U202" s="40" t="s">
        <v>274</v>
      </c>
      <c r="V202" s="41">
        <v>6.8000000000000005E-2</v>
      </c>
    </row>
    <row r="203" spans="17:22">
      <c r="Q203" s="39">
        <v>5</v>
      </c>
      <c r="R203" s="40" t="s">
        <v>5</v>
      </c>
      <c r="S203" s="40" t="s">
        <v>760</v>
      </c>
      <c r="T203" s="40" t="s">
        <v>763</v>
      </c>
      <c r="U203" s="40" t="s">
        <v>278</v>
      </c>
      <c r="V203" s="41">
        <v>0.247</v>
      </c>
    </row>
    <row r="204" spans="17:22">
      <c r="Q204" s="39">
        <v>5</v>
      </c>
      <c r="R204" s="40" t="s">
        <v>6</v>
      </c>
      <c r="S204" s="40" t="s">
        <v>760</v>
      </c>
      <c r="T204" s="40" t="s">
        <v>763</v>
      </c>
      <c r="U204" s="40" t="s">
        <v>282</v>
      </c>
      <c r="V204" s="41">
        <v>6.2E-2</v>
      </c>
    </row>
    <row r="205" spans="17:22">
      <c r="Q205" s="39">
        <v>5</v>
      </c>
      <c r="R205" s="40" t="s">
        <v>7</v>
      </c>
      <c r="S205" s="40" t="s">
        <v>760</v>
      </c>
      <c r="T205" s="40" t="s">
        <v>763</v>
      </c>
      <c r="U205" s="40" t="s">
        <v>286</v>
      </c>
      <c r="V205" s="41">
        <v>0</v>
      </c>
    </row>
    <row r="206" spans="17:22">
      <c r="Q206" s="39">
        <v>5</v>
      </c>
      <c r="R206" s="40" t="s">
        <v>8</v>
      </c>
      <c r="S206" s="40" t="s">
        <v>760</v>
      </c>
      <c r="T206" s="40" t="s">
        <v>763</v>
      </c>
      <c r="U206" s="40" t="s">
        <v>290</v>
      </c>
      <c r="V206" s="41">
        <v>0.08</v>
      </c>
    </row>
    <row r="207" spans="17:22">
      <c r="Q207" s="39">
        <v>5</v>
      </c>
      <c r="R207" s="40" t="s">
        <v>9</v>
      </c>
      <c r="S207" s="40" t="s">
        <v>760</v>
      </c>
      <c r="T207" s="40" t="s">
        <v>763</v>
      </c>
      <c r="U207" s="40" t="s">
        <v>294</v>
      </c>
      <c r="V207" s="41">
        <v>9.2999999999999999E-2</v>
      </c>
    </row>
    <row r="208" spans="17:22">
      <c r="Q208" s="39">
        <v>5</v>
      </c>
      <c r="R208" s="40" t="s">
        <v>10</v>
      </c>
      <c r="S208" s="40" t="s">
        <v>760</v>
      </c>
      <c r="T208" s="40" t="s">
        <v>763</v>
      </c>
      <c r="U208" s="40" t="s">
        <v>298</v>
      </c>
      <c r="V208" s="41">
        <v>0.14399999999999999</v>
      </c>
    </row>
    <row r="209" spans="17:22">
      <c r="Q209" s="39">
        <v>5</v>
      </c>
      <c r="R209" s="40" t="s">
        <v>11</v>
      </c>
      <c r="S209" s="40" t="s">
        <v>760</v>
      </c>
      <c r="T209" s="40" t="s">
        <v>763</v>
      </c>
      <c r="U209" s="40" t="s">
        <v>302</v>
      </c>
      <c r="V209" s="41">
        <v>0.19900000000000001</v>
      </c>
    </row>
    <row r="210" spans="17:22">
      <c r="Q210" s="39">
        <v>5</v>
      </c>
      <c r="R210" s="40" t="s">
        <v>12</v>
      </c>
      <c r="S210" s="40" t="s">
        <v>760</v>
      </c>
      <c r="T210" s="40" t="s">
        <v>763</v>
      </c>
      <c r="U210" s="40" t="s">
        <v>306</v>
      </c>
      <c r="V210" s="41">
        <v>0.221</v>
      </c>
    </row>
    <row r="211" spans="17:22">
      <c r="Q211" s="39">
        <v>5</v>
      </c>
      <c r="R211" s="40" t="s">
        <v>13</v>
      </c>
      <c r="S211" s="40" t="s">
        <v>760</v>
      </c>
      <c r="T211" s="40" t="s">
        <v>763</v>
      </c>
      <c r="U211" s="40" t="s">
        <v>310</v>
      </c>
      <c r="V211" s="41">
        <v>0</v>
      </c>
    </row>
    <row r="212" spans="17:22">
      <c r="Q212" s="39">
        <v>6</v>
      </c>
      <c r="R212" s="40" t="s">
        <v>759</v>
      </c>
      <c r="S212" s="40" t="s">
        <v>760</v>
      </c>
      <c r="T212" s="40" t="s">
        <v>763</v>
      </c>
      <c r="U212" s="40" t="s">
        <v>314</v>
      </c>
      <c r="V212" s="41">
        <v>0</v>
      </c>
    </row>
    <row r="213" spans="17:22">
      <c r="Q213" s="39">
        <v>6</v>
      </c>
      <c r="R213" s="40" t="s">
        <v>3</v>
      </c>
      <c r="S213" s="40" t="s">
        <v>760</v>
      </c>
      <c r="T213" s="40" t="s">
        <v>763</v>
      </c>
      <c r="U213" s="40" t="s">
        <v>318</v>
      </c>
      <c r="V213" s="41">
        <v>0</v>
      </c>
    </row>
    <row r="214" spans="17:22">
      <c r="Q214" s="39">
        <v>6</v>
      </c>
      <c r="R214" s="40" t="s">
        <v>4</v>
      </c>
      <c r="S214" s="40" t="s">
        <v>760</v>
      </c>
      <c r="T214" s="40" t="s">
        <v>763</v>
      </c>
      <c r="U214" s="40" t="s">
        <v>322</v>
      </c>
      <c r="V214" s="41">
        <v>0</v>
      </c>
    </row>
    <row r="215" spans="17:22">
      <c r="Q215" s="39">
        <v>6</v>
      </c>
      <c r="R215" s="40" t="s">
        <v>5</v>
      </c>
      <c r="S215" s="40" t="s">
        <v>760</v>
      </c>
      <c r="T215" s="40" t="s">
        <v>763</v>
      </c>
      <c r="U215" s="40" t="s">
        <v>326</v>
      </c>
      <c r="V215" s="41">
        <v>9.8000000000000004E-2</v>
      </c>
    </row>
    <row r="216" spans="17:22">
      <c r="Q216" s="39">
        <v>6</v>
      </c>
      <c r="R216" s="40" t="s">
        <v>6</v>
      </c>
      <c r="S216" s="40" t="s">
        <v>760</v>
      </c>
      <c r="T216" s="40" t="s">
        <v>763</v>
      </c>
      <c r="U216" s="40" t="s">
        <v>330</v>
      </c>
      <c r="V216" s="41">
        <v>0</v>
      </c>
    </row>
    <row r="217" spans="17:22">
      <c r="Q217" s="39">
        <v>6</v>
      </c>
      <c r="R217" s="40" t="s">
        <v>7</v>
      </c>
      <c r="S217" s="40" t="s">
        <v>760</v>
      </c>
      <c r="T217" s="40" t="s">
        <v>763</v>
      </c>
      <c r="U217" s="40" t="s">
        <v>334</v>
      </c>
      <c r="V217" s="41">
        <v>0</v>
      </c>
    </row>
    <row r="218" spans="17:22">
      <c r="Q218" s="39">
        <v>6</v>
      </c>
      <c r="R218" s="40" t="s">
        <v>8</v>
      </c>
      <c r="S218" s="40" t="s">
        <v>760</v>
      </c>
      <c r="T218" s="40" t="s">
        <v>763</v>
      </c>
      <c r="U218" s="40" t="s">
        <v>338</v>
      </c>
      <c r="V218" s="41">
        <v>0</v>
      </c>
    </row>
    <row r="219" spans="17:22">
      <c r="Q219" s="39">
        <v>6</v>
      </c>
      <c r="R219" s="40" t="s">
        <v>9</v>
      </c>
      <c r="S219" s="40" t="s">
        <v>760</v>
      </c>
      <c r="T219" s="40" t="s">
        <v>763</v>
      </c>
      <c r="U219" s="40" t="s">
        <v>342</v>
      </c>
      <c r="V219" s="41">
        <v>6.2E-2</v>
      </c>
    </row>
    <row r="220" spans="17:22">
      <c r="Q220" s="39">
        <v>6</v>
      </c>
      <c r="R220" s="40" t="s">
        <v>10</v>
      </c>
      <c r="S220" s="40" t="s">
        <v>760</v>
      </c>
      <c r="T220" s="40" t="s">
        <v>763</v>
      </c>
      <c r="U220" s="40" t="s">
        <v>346</v>
      </c>
      <c r="V220" s="41">
        <v>0</v>
      </c>
    </row>
    <row r="221" spans="17:22">
      <c r="Q221" s="39">
        <v>6</v>
      </c>
      <c r="R221" s="40" t="s">
        <v>11</v>
      </c>
      <c r="S221" s="40" t="s">
        <v>760</v>
      </c>
      <c r="T221" s="40" t="s">
        <v>763</v>
      </c>
      <c r="U221" s="40" t="s">
        <v>350</v>
      </c>
      <c r="V221" s="41">
        <v>0.11600000000000001</v>
      </c>
    </row>
    <row r="222" spans="17:22">
      <c r="Q222" s="39">
        <v>6</v>
      </c>
      <c r="R222" s="40" t="s">
        <v>12</v>
      </c>
      <c r="S222" s="40" t="s">
        <v>760</v>
      </c>
      <c r="T222" s="40" t="s">
        <v>763</v>
      </c>
      <c r="U222" s="40" t="s">
        <v>354</v>
      </c>
      <c r="V222" s="41">
        <v>0.182</v>
      </c>
    </row>
    <row r="223" spans="17:22">
      <c r="Q223" s="39">
        <v>6</v>
      </c>
      <c r="R223" s="40" t="s">
        <v>13</v>
      </c>
      <c r="S223" s="40" t="s">
        <v>760</v>
      </c>
      <c r="T223" s="40" t="s">
        <v>763</v>
      </c>
      <c r="U223" s="40" t="s">
        <v>358</v>
      </c>
      <c r="V223" s="41">
        <v>0</v>
      </c>
    </row>
    <row r="224" spans="17:22">
      <c r="Q224" s="39">
        <v>7</v>
      </c>
      <c r="R224" s="40" t="s">
        <v>759</v>
      </c>
      <c r="S224" s="40" t="s">
        <v>760</v>
      </c>
      <c r="T224" s="40" t="s">
        <v>763</v>
      </c>
      <c r="U224" s="40" t="s">
        <v>362</v>
      </c>
      <c r="V224" s="41">
        <v>0</v>
      </c>
    </row>
    <row r="225" spans="17:22">
      <c r="Q225" s="39">
        <v>7</v>
      </c>
      <c r="R225" s="40" t="s">
        <v>3</v>
      </c>
      <c r="S225" s="40" t="s">
        <v>760</v>
      </c>
      <c r="T225" s="40" t="s">
        <v>763</v>
      </c>
      <c r="U225" s="40" t="s">
        <v>366</v>
      </c>
      <c r="V225" s="41">
        <v>0</v>
      </c>
    </row>
    <row r="226" spans="17:22">
      <c r="Q226" s="39">
        <v>7</v>
      </c>
      <c r="R226" s="40" t="s">
        <v>4</v>
      </c>
      <c r="S226" s="40" t="s">
        <v>760</v>
      </c>
      <c r="T226" s="40" t="s">
        <v>763</v>
      </c>
      <c r="U226" s="40" t="s">
        <v>370</v>
      </c>
      <c r="V226" s="41">
        <v>0</v>
      </c>
    </row>
    <row r="227" spans="17:22">
      <c r="Q227" s="39">
        <v>7</v>
      </c>
      <c r="R227" s="40" t="s">
        <v>5</v>
      </c>
      <c r="S227" s="40" t="s">
        <v>760</v>
      </c>
      <c r="T227" s="40" t="s">
        <v>763</v>
      </c>
      <c r="U227" s="40" t="s">
        <v>374</v>
      </c>
      <c r="V227" s="41">
        <v>0</v>
      </c>
    </row>
    <row r="228" spans="17:22">
      <c r="Q228" s="39">
        <v>7</v>
      </c>
      <c r="R228" s="40" t="s">
        <v>6</v>
      </c>
      <c r="S228" s="40" t="s">
        <v>760</v>
      </c>
      <c r="T228" s="40" t="s">
        <v>763</v>
      </c>
      <c r="U228" s="40" t="s">
        <v>378</v>
      </c>
      <c r="V228" s="41">
        <v>0</v>
      </c>
    </row>
    <row r="229" spans="17:22">
      <c r="Q229" s="39">
        <v>7</v>
      </c>
      <c r="R229" s="40" t="s">
        <v>7</v>
      </c>
      <c r="S229" s="40" t="s">
        <v>760</v>
      </c>
      <c r="T229" s="40" t="s">
        <v>763</v>
      </c>
      <c r="U229" s="40" t="s">
        <v>382</v>
      </c>
      <c r="V229" s="41">
        <v>0</v>
      </c>
    </row>
    <row r="230" spans="17:22">
      <c r="Q230" s="39">
        <v>7</v>
      </c>
      <c r="R230" s="40" t="s">
        <v>8</v>
      </c>
      <c r="S230" s="40" t="s">
        <v>760</v>
      </c>
      <c r="T230" s="40" t="s">
        <v>763</v>
      </c>
      <c r="U230" s="40" t="s">
        <v>386</v>
      </c>
      <c r="V230" s="41">
        <v>0</v>
      </c>
    </row>
    <row r="231" spans="17:22">
      <c r="Q231" s="39">
        <v>7</v>
      </c>
      <c r="R231" s="40" t="s">
        <v>9</v>
      </c>
      <c r="S231" s="40" t="s">
        <v>760</v>
      </c>
      <c r="T231" s="40" t="s">
        <v>763</v>
      </c>
      <c r="U231" s="40" t="s">
        <v>390</v>
      </c>
      <c r="V231" s="41">
        <v>0</v>
      </c>
    </row>
    <row r="232" spans="17:22">
      <c r="Q232" s="39">
        <v>7</v>
      </c>
      <c r="R232" s="40" t="s">
        <v>10</v>
      </c>
      <c r="S232" s="40" t="s">
        <v>760</v>
      </c>
      <c r="T232" s="40" t="s">
        <v>763</v>
      </c>
      <c r="U232" s="40" t="s">
        <v>394</v>
      </c>
      <c r="V232" s="41">
        <v>0</v>
      </c>
    </row>
    <row r="233" spans="17:22">
      <c r="Q233" s="39">
        <v>7</v>
      </c>
      <c r="R233" s="40" t="s">
        <v>11</v>
      </c>
      <c r="S233" s="40" t="s">
        <v>760</v>
      </c>
      <c r="T233" s="40" t="s">
        <v>763</v>
      </c>
      <c r="U233" s="40" t="s">
        <v>398</v>
      </c>
      <c r="V233" s="41">
        <v>0</v>
      </c>
    </row>
    <row r="234" spans="17:22">
      <c r="Q234" s="39">
        <v>7</v>
      </c>
      <c r="R234" s="40" t="s">
        <v>12</v>
      </c>
      <c r="S234" s="40" t="s">
        <v>760</v>
      </c>
      <c r="T234" s="40" t="s">
        <v>763</v>
      </c>
      <c r="U234" s="40" t="s">
        <v>402</v>
      </c>
      <c r="V234" s="41">
        <v>0</v>
      </c>
    </row>
    <row r="235" spans="17:22">
      <c r="Q235" s="39">
        <v>7</v>
      </c>
      <c r="R235" s="40" t="s">
        <v>13</v>
      </c>
      <c r="S235" s="40" t="s">
        <v>760</v>
      </c>
      <c r="T235" s="40" t="s">
        <v>763</v>
      </c>
      <c r="U235" s="40" t="s">
        <v>406</v>
      </c>
      <c r="V235" s="41">
        <v>0</v>
      </c>
    </row>
    <row r="236" spans="17:22">
      <c r="Q236" s="39">
        <v>8</v>
      </c>
      <c r="R236" s="40" t="s">
        <v>759</v>
      </c>
      <c r="S236" s="40" t="s">
        <v>760</v>
      </c>
      <c r="T236" s="40" t="s">
        <v>763</v>
      </c>
      <c r="U236" s="40" t="s">
        <v>410</v>
      </c>
      <c r="V236" s="41">
        <v>0</v>
      </c>
    </row>
    <row r="237" spans="17:22">
      <c r="Q237" s="39">
        <v>8</v>
      </c>
      <c r="R237" s="40" t="s">
        <v>3</v>
      </c>
      <c r="S237" s="40" t="s">
        <v>760</v>
      </c>
      <c r="T237" s="40" t="s">
        <v>763</v>
      </c>
      <c r="U237" s="40" t="s">
        <v>414</v>
      </c>
      <c r="V237" s="41">
        <v>0</v>
      </c>
    </row>
    <row r="238" spans="17:22">
      <c r="Q238" s="39">
        <v>8</v>
      </c>
      <c r="R238" s="40" t="s">
        <v>4</v>
      </c>
      <c r="S238" s="40" t="s">
        <v>760</v>
      </c>
      <c r="T238" s="40" t="s">
        <v>763</v>
      </c>
      <c r="U238" s="40" t="s">
        <v>418</v>
      </c>
      <c r="V238" s="41">
        <v>0</v>
      </c>
    </row>
    <row r="239" spans="17:22">
      <c r="Q239" s="39">
        <v>8</v>
      </c>
      <c r="R239" s="40" t="s">
        <v>5</v>
      </c>
      <c r="S239" s="40" t="s">
        <v>760</v>
      </c>
      <c r="T239" s="40" t="s">
        <v>763</v>
      </c>
      <c r="U239" s="40" t="s">
        <v>422</v>
      </c>
      <c r="V239" s="41">
        <v>0</v>
      </c>
    </row>
    <row r="240" spans="17:22">
      <c r="Q240" s="39">
        <v>8</v>
      </c>
      <c r="R240" s="40" t="s">
        <v>6</v>
      </c>
      <c r="S240" s="40" t="s">
        <v>760</v>
      </c>
      <c r="T240" s="40" t="s">
        <v>763</v>
      </c>
      <c r="U240" s="40" t="s">
        <v>426</v>
      </c>
      <c r="V240" s="41">
        <v>0</v>
      </c>
    </row>
    <row r="241" spans="17:22">
      <c r="Q241" s="39">
        <v>8</v>
      </c>
      <c r="R241" s="40" t="s">
        <v>7</v>
      </c>
      <c r="S241" s="40" t="s">
        <v>760</v>
      </c>
      <c r="T241" s="40" t="s">
        <v>763</v>
      </c>
      <c r="U241" s="40" t="s">
        <v>430</v>
      </c>
      <c r="V241" s="41">
        <v>0</v>
      </c>
    </row>
    <row r="242" spans="17:22">
      <c r="Q242" s="39">
        <v>8</v>
      </c>
      <c r="R242" s="40" t="s">
        <v>8</v>
      </c>
      <c r="S242" s="40" t="s">
        <v>760</v>
      </c>
      <c r="T242" s="40" t="s">
        <v>763</v>
      </c>
      <c r="U242" s="40" t="s">
        <v>434</v>
      </c>
      <c r="V242" s="41">
        <v>0</v>
      </c>
    </row>
    <row r="243" spans="17:22">
      <c r="Q243" s="39">
        <v>8</v>
      </c>
      <c r="R243" s="40" t="s">
        <v>9</v>
      </c>
      <c r="S243" s="40" t="s">
        <v>760</v>
      </c>
      <c r="T243" s="40" t="s">
        <v>763</v>
      </c>
      <c r="U243" s="40" t="s">
        <v>438</v>
      </c>
      <c r="V243" s="41">
        <v>0</v>
      </c>
    </row>
    <row r="244" spans="17:22">
      <c r="Q244" s="39">
        <v>8</v>
      </c>
      <c r="R244" s="40" t="s">
        <v>10</v>
      </c>
      <c r="S244" s="40" t="s">
        <v>760</v>
      </c>
      <c r="T244" s="40" t="s">
        <v>763</v>
      </c>
      <c r="U244" s="40" t="s">
        <v>442</v>
      </c>
      <c r="V244" s="41">
        <v>0</v>
      </c>
    </row>
    <row r="245" spans="17:22">
      <c r="Q245" s="39">
        <v>8</v>
      </c>
      <c r="R245" s="40" t="s">
        <v>11</v>
      </c>
      <c r="S245" s="40" t="s">
        <v>760</v>
      </c>
      <c r="T245" s="40" t="s">
        <v>763</v>
      </c>
      <c r="U245" s="40" t="s">
        <v>446</v>
      </c>
      <c r="V245" s="41">
        <v>0</v>
      </c>
    </row>
    <row r="246" spans="17:22">
      <c r="Q246" s="39">
        <v>8</v>
      </c>
      <c r="R246" s="40" t="s">
        <v>12</v>
      </c>
      <c r="S246" s="40" t="s">
        <v>760</v>
      </c>
      <c r="T246" s="40" t="s">
        <v>763</v>
      </c>
      <c r="U246" s="40" t="s">
        <v>450</v>
      </c>
      <c r="V246" s="41">
        <v>0</v>
      </c>
    </row>
    <row r="247" spans="17:22">
      <c r="Q247" s="39">
        <v>8</v>
      </c>
      <c r="R247" s="40" t="s">
        <v>13</v>
      </c>
      <c r="S247" s="40" t="s">
        <v>760</v>
      </c>
      <c r="T247" s="40" t="s">
        <v>763</v>
      </c>
      <c r="U247" s="40" t="s">
        <v>454</v>
      </c>
      <c r="V247" s="41">
        <v>0</v>
      </c>
    </row>
    <row r="248" spans="17:22">
      <c r="Q248" s="39">
        <v>9</v>
      </c>
      <c r="R248" s="40" t="s">
        <v>759</v>
      </c>
      <c r="S248" s="40" t="s">
        <v>760</v>
      </c>
      <c r="T248" s="40" t="s">
        <v>763</v>
      </c>
      <c r="U248" s="40" t="s">
        <v>458</v>
      </c>
      <c r="V248" s="41">
        <v>0</v>
      </c>
    </row>
    <row r="249" spans="17:22">
      <c r="Q249" s="39">
        <v>9</v>
      </c>
      <c r="R249" s="40" t="s">
        <v>3</v>
      </c>
      <c r="S249" s="40" t="s">
        <v>760</v>
      </c>
      <c r="T249" s="40" t="s">
        <v>763</v>
      </c>
      <c r="U249" s="40" t="s">
        <v>462</v>
      </c>
      <c r="V249" s="41">
        <v>0</v>
      </c>
    </row>
    <row r="250" spans="17:22">
      <c r="Q250" s="39">
        <v>9</v>
      </c>
      <c r="R250" s="40" t="s">
        <v>4</v>
      </c>
      <c r="S250" s="40" t="s">
        <v>760</v>
      </c>
      <c r="T250" s="40" t="s">
        <v>763</v>
      </c>
      <c r="U250" s="40" t="s">
        <v>466</v>
      </c>
      <c r="V250" s="41">
        <v>0</v>
      </c>
    </row>
    <row r="251" spans="17:22">
      <c r="Q251" s="39">
        <v>9</v>
      </c>
      <c r="R251" s="40" t="s">
        <v>5</v>
      </c>
      <c r="S251" s="40" t="s">
        <v>760</v>
      </c>
      <c r="T251" s="40" t="s">
        <v>763</v>
      </c>
      <c r="U251" s="40" t="s">
        <v>470</v>
      </c>
      <c r="V251" s="41">
        <v>0</v>
      </c>
    </row>
    <row r="252" spans="17:22">
      <c r="Q252" s="39">
        <v>9</v>
      </c>
      <c r="R252" s="40" t="s">
        <v>6</v>
      </c>
      <c r="S252" s="40" t="s">
        <v>760</v>
      </c>
      <c r="T252" s="40" t="s">
        <v>763</v>
      </c>
      <c r="U252" s="40" t="s">
        <v>474</v>
      </c>
      <c r="V252" s="41">
        <v>0</v>
      </c>
    </row>
    <row r="253" spans="17:22">
      <c r="Q253" s="39">
        <v>9</v>
      </c>
      <c r="R253" s="40" t="s">
        <v>7</v>
      </c>
      <c r="S253" s="40" t="s">
        <v>760</v>
      </c>
      <c r="T253" s="40" t="s">
        <v>763</v>
      </c>
      <c r="U253" s="40" t="s">
        <v>478</v>
      </c>
      <c r="V253" s="41">
        <v>0</v>
      </c>
    </row>
    <row r="254" spans="17:22">
      <c r="Q254" s="39">
        <v>9</v>
      </c>
      <c r="R254" s="40" t="s">
        <v>8</v>
      </c>
      <c r="S254" s="40" t="s">
        <v>760</v>
      </c>
      <c r="T254" s="40" t="s">
        <v>763</v>
      </c>
      <c r="U254" s="40" t="s">
        <v>482</v>
      </c>
      <c r="V254" s="41">
        <v>0</v>
      </c>
    </row>
    <row r="255" spans="17:22">
      <c r="Q255" s="39">
        <v>9</v>
      </c>
      <c r="R255" s="40" t="s">
        <v>9</v>
      </c>
      <c r="S255" s="40" t="s">
        <v>760</v>
      </c>
      <c r="T255" s="40" t="s">
        <v>763</v>
      </c>
      <c r="U255" s="40" t="s">
        <v>486</v>
      </c>
      <c r="V255" s="41">
        <v>0</v>
      </c>
    </row>
    <row r="256" spans="17:22">
      <c r="Q256" s="39">
        <v>9</v>
      </c>
      <c r="R256" s="40" t="s">
        <v>10</v>
      </c>
      <c r="S256" s="40" t="s">
        <v>760</v>
      </c>
      <c r="T256" s="40" t="s">
        <v>763</v>
      </c>
      <c r="U256" s="40" t="s">
        <v>490</v>
      </c>
      <c r="V256" s="41">
        <v>0</v>
      </c>
    </row>
    <row r="257" spans="17:22">
      <c r="Q257" s="39">
        <v>9</v>
      </c>
      <c r="R257" s="40" t="s">
        <v>11</v>
      </c>
      <c r="S257" s="40" t="s">
        <v>760</v>
      </c>
      <c r="T257" s="40" t="s">
        <v>763</v>
      </c>
      <c r="U257" s="40" t="s">
        <v>494</v>
      </c>
      <c r="V257" s="41">
        <v>0.13</v>
      </c>
    </row>
    <row r="258" spans="17:22">
      <c r="Q258" s="39">
        <v>9</v>
      </c>
      <c r="R258" s="40" t="s">
        <v>12</v>
      </c>
      <c r="S258" s="40" t="s">
        <v>760</v>
      </c>
      <c r="T258" s="40" t="s">
        <v>763</v>
      </c>
      <c r="U258" s="40" t="s">
        <v>498</v>
      </c>
      <c r="V258" s="41">
        <v>6.7000000000000004E-2</v>
      </c>
    </row>
    <row r="259" spans="17:22">
      <c r="Q259" s="39">
        <v>9</v>
      </c>
      <c r="R259" s="40" t="s">
        <v>13</v>
      </c>
      <c r="S259" s="40" t="s">
        <v>760</v>
      </c>
      <c r="T259" s="40" t="s">
        <v>763</v>
      </c>
      <c r="U259" s="40" t="s">
        <v>502</v>
      </c>
      <c r="V259" s="41">
        <v>0</v>
      </c>
    </row>
    <row r="260" spans="17:22">
      <c r="Q260" s="39">
        <v>10</v>
      </c>
      <c r="R260" s="40" t="s">
        <v>759</v>
      </c>
      <c r="S260" s="40" t="s">
        <v>760</v>
      </c>
      <c r="T260" s="40" t="s">
        <v>763</v>
      </c>
      <c r="U260" s="40" t="s">
        <v>506</v>
      </c>
      <c r="V260" s="41">
        <v>6.2E-2</v>
      </c>
    </row>
    <row r="261" spans="17:22">
      <c r="Q261" s="39">
        <v>10</v>
      </c>
      <c r="R261" s="40" t="s">
        <v>3</v>
      </c>
      <c r="S261" s="40" t="s">
        <v>760</v>
      </c>
      <c r="T261" s="40" t="s">
        <v>763</v>
      </c>
      <c r="U261" s="40" t="s">
        <v>510</v>
      </c>
      <c r="V261" s="41">
        <v>0</v>
      </c>
    </row>
    <row r="262" spans="17:22">
      <c r="Q262" s="39">
        <v>10</v>
      </c>
      <c r="R262" s="40" t="s">
        <v>4</v>
      </c>
      <c r="S262" s="40" t="s">
        <v>760</v>
      </c>
      <c r="T262" s="40" t="s">
        <v>763</v>
      </c>
      <c r="U262" s="40" t="s">
        <v>514</v>
      </c>
      <c r="V262" s="41">
        <v>8.1000000000000003E-2</v>
      </c>
    </row>
    <row r="263" spans="17:22">
      <c r="Q263" s="39">
        <v>10</v>
      </c>
      <c r="R263" s="40" t="s">
        <v>5</v>
      </c>
      <c r="S263" s="40" t="s">
        <v>760</v>
      </c>
      <c r="T263" s="40" t="s">
        <v>763</v>
      </c>
      <c r="U263" s="40" t="s">
        <v>518</v>
      </c>
      <c r="V263" s="41">
        <v>0.13900000000000001</v>
      </c>
    </row>
    <row r="264" spans="17:22">
      <c r="Q264" s="39">
        <v>10</v>
      </c>
      <c r="R264" s="40" t="s">
        <v>6</v>
      </c>
      <c r="S264" s="40" t="s">
        <v>760</v>
      </c>
      <c r="T264" s="40" t="s">
        <v>763</v>
      </c>
      <c r="U264" s="40" t="s">
        <v>522</v>
      </c>
      <c r="V264" s="41">
        <v>7.6999999999999999E-2</v>
      </c>
    </row>
    <row r="265" spans="17:22">
      <c r="Q265" s="39">
        <v>10</v>
      </c>
      <c r="R265" s="40" t="s">
        <v>7</v>
      </c>
      <c r="S265" s="40" t="s">
        <v>760</v>
      </c>
      <c r="T265" s="40" t="s">
        <v>763</v>
      </c>
      <c r="U265" s="40" t="s">
        <v>526</v>
      </c>
      <c r="V265" s="41">
        <v>0.10299999999999999</v>
      </c>
    </row>
    <row r="266" spans="17:22">
      <c r="Q266" s="39">
        <v>10</v>
      </c>
      <c r="R266" s="40" t="s">
        <v>8</v>
      </c>
      <c r="S266" s="40" t="s">
        <v>760</v>
      </c>
      <c r="T266" s="40" t="s">
        <v>763</v>
      </c>
      <c r="U266" s="40" t="s">
        <v>530</v>
      </c>
      <c r="V266" s="41">
        <v>0.124</v>
      </c>
    </row>
    <row r="267" spans="17:22">
      <c r="Q267" s="39">
        <v>10</v>
      </c>
      <c r="R267" s="40" t="s">
        <v>9</v>
      </c>
      <c r="S267" s="40" t="s">
        <v>760</v>
      </c>
      <c r="T267" s="40" t="s">
        <v>763</v>
      </c>
      <c r="U267" s="40" t="s">
        <v>534</v>
      </c>
      <c r="V267" s="41">
        <v>0.13300000000000001</v>
      </c>
    </row>
    <row r="268" spans="17:22">
      <c r="Q268" s="39">
        <v>10</v>
      </c>
      <c r="R268" s="40" t="s">
        <v>10</v>
      </c>
      <c r="S268" s="40" t="s">
        <v>760</v>
      </c>
      <c r="T268" s="40" t="s">
        <v>763</v>
      </c>
      <c r="U268" s="40" t="s">
        <v>538</v>
      </c>
      <c r="V268" s="41">
        <v>0.14799999999999999</v>
      </c>
    </row>
    <row r="269" spans="17:22">
      <c r="Q269" s="39">
        <v>10</v>
      </c>
      <c r="R269" s="40" t="s">
        <v>11</v>
      </c>
      <c r="S269" s="40" t="s">
        <v>760</v>
      </c>
      <c r="T269" s="40" t="s">
        <v>763</v>
      </c>
      <c r="U269" s="40" t="s">
        <v>542</v>
      </c>
      <c r="V269" s="41">
        <v>0.23699999999999999</v>
      </c>
    </row>
    <row r="270" spans="17:22">
      <c r="Q270" s="39">
        <v>10</v>
      </c>
      <c r="R270" s="40" t="s">
        <v>12</v>
      </c>
      <c r="S270" s="40" t="s">
        <v>760</v>
      </c>
      <c r="T270" s="40" t="s">
        <v>763</v>
      </c>
      <c r="U270" s="40" t="s">
        <v>546</v>
      </c>
      <c r="V270" s="41">
        <v>0.25700000000000001</v>
      </c>
    </row>
    <row r="271" spans="17:22">
      <c r="Q271" s="39">
        <v>10</v>
      </c>
      <c r="R271" s="40" t="s">
        <v>13</v>
      </c>
      <c r="S271" s="40" t="s">
        <v>760</v>
      </c>
      <c r="T271" s="40" t="s">
        <v>763</v>
      </c>
      <c r="U271" s="40" t="s">
        <v>550</v>
      </c>
      <c r="V271" s="41">
        <v>0</v>
      </c>
    </row>
    <row r="272" spans="17:22">
      <c r="Q272" s="39">
        <v>11</v>
      </c>
      <c r="R272" s="40" t="s">
        <v>759</v>
      </c>
      <c r="S272" s="40" t="s">
        <v>760</v>
      </c>
      <c r="T272" s="40" t="s">
        <v>763</v>
      </c>
      <c r="U272" s="40" t="s">
        <v>554</v>
      </c>
      <c r="V272" s="41">
        <v>0.17100000000000001</v>
      </c>
    </row>
    <row r="273" spans="17:22">
      <c r="Q273" s="39">
        <v>11</v>
      </c>
      <c r="R273" s="40" t="s">
        <v>3</v>
      </c>
      <c r="S273" s="40" t="s">
        <v>760</v>
      </c>
      <c r="T273" s="40" t="s">
        <v>763</v>
      </c>
      <c r="U273" s="40" t="s">
        <v>558</v>
      </c>
      <c r="V273" s="41">
        <v>0.20300000000000001</v>
      </c>
    </row>
    <row r="274" spans="17:22">
      <c r="Q274" s="39">
        <v>11</v>
      </c>
      <c r="R274" s="40" t="s">
        <v>4</v>
      </c>
      <c r="S274" s="40" t="s">
        <v>760</v>
      </c>
      <c r="T274" s="40" t="s">
        <v>763</v>
      </c>
      <c r="U274" s="40" t="s">
        <v>562</v>
      </c>
      <c r="V274" s="41">
        <v>0.183</v>
      </c>
    </row>
    <row r="275" spans="17:22">
      <c r="Q275" s="39">
        <v>11</v>
      </c>
      <c r="R275" s="40" t="s">
        <v>5</v>
      </c>
      <c r="S275" s="40" t="s">
        <v>760</v>
      </c>
      <c r="T275" s="40" t="s">
        <v>763</v>
      </c>
      <c r="U275" s="40" t="s">
        <v>566</v>
      </c>
      <c r="V275" s="41">
        <v>0.27200000000000002</v>
      </c>
    </row>
    <row r="276" spans="17:22">
      <c r="Q276" s="39">
        <v>11</v>
      </c>
      <c r="R276" s="40" t="s">
        <v>6</v>
      </c>
      <c r="S276" s="40" t="s">
        <v>760</v>
      </c>
      <c r="T276" s="40" t="s">
        <v>763</v>
      </c>
      <c r="U276" s="40" t="s">
        <v>570</v>
      </c>
      <c r="V276" s="41">
        <v>0.22500000000000001</v>
      </c>
    </row>
    <row r="277" spans="17:22">
      <c r="Q277" s="39">
        <v>11</v>
      </c>
      <c r="R277" s="40" t="s">
        <v>7</v>
      </c>
      <c r="S277" s="40" t="s">
        <v>760</v>
      </c>
      <c r="T277" s="40" t="s">
        <v>763</v>
      </c>
      <c r="U277" s="40" t="s">
        <v>574</v>
      </c>
      <c r="V277" s="41">
        <v>0.215</v>
      </c>
    </row>
    <row r="278" spans="17:22">
      <c r="Q278" s="39">
        <v>11</v>
      </c>
      <c r="R278" s="40" t="s">
        <v>8</v>
      </c>
      <c r="S278" s="40" t="s">
        <v>760</v>
      </c>
      <c r="T278" s="40" t="s">
        <v>763</v>
      </c>
      <c r="U278" s="40" t="s">
        <v>578</v>
      </c>
      <c r="V278" s="41">
        <v>0.20699999999999999</v>
      </c>
    </row>
    <row r="279" spans="17:22">
      <c r="Q279" s="39">
        <v>11</v>
      </c>
      <c r="R279" s="40" t="s">
        <v>9</v>
      </c>
      <c r="S279" s="40" t="s">
        <v>760</v>
      </c>
      <c r="T279" s="40" t="s">
        <v>763</v>
      </c>
      <c r="U279" s="40" t="s">
        <v>582</v>
      </c>
      <c r="V279" s="41">
        <v>0.29099999999999998</v>
      </c>
    </row>
    <row r="280" spans="17:22">
      <c r="Q280" s="39">
        <v>11</v>
      </c>
      <c r="R280" s="40" t="s">
        <v>10</v>
      </c>
      <c r="S280" s="40" t="s">
        <v>760</v>
      </c>
      <c r="T280" s="40" t="s">
        <v>763</v>
      </c>
      <c r="U280" s="40" t="s">
        <v>586</v>
      </c>
      <c r="V280" s="41">
        <v>0.245</v>
      </c>
    </row>
    <row r="281" spans="17:22">
      <c r="Q281" s="39">
        <v>11</v>
      </c>
      <c r="R281" s="40" t="s">
        <v>11</v>
      </c>
      <c r="S281" s="40" t="s">
        <v>760</v>
      </c>
      <c r="T281" s="40" t="s">
        <v>763</v>
      </c>
      <c r="U281" s="40" t="s">
        <v>590</v>
      </c>
      <c r="V281" s="41">
        <v>0.51300000000000001</v>
      </c>
    </row>
    <row r="282" spans="17:22">
      <c r="Q282" s="39">
        <v>11</v>
      </c>
      <c r="R282" s="40" t="s">
        <v>12</v>
      </c>
      <c r="S282" s="40" t="s">
        <v>760</v>
      </c>
      <c r="T282" s="40" t="s">
        <v>763</v>
      </c>
      <c r="U282" s="40" t="s">
        <v>594</v>
      </c>
      <c r="V282" s="41">
        <v>0.57899999999999996</v>
      </c>
    </row>
    <row r="283" spans="17:22">
      <c r="Q283" s="39">
        <v>11</v>
      </c>
      <c r="R283" s="40" t="s">
        <v>13</v>
      </c>
      <c r="S283" s="40" t="s">
        <v>760</v>
      </c>
      <c r="T283" s="40" t="s">
        <v>763</v>
      </c>
      <c r="U283" s="40" t="s">
        <v>598</v>
      </c>
      <c r="V283" s="41">
        <v>0.14099999999999999</v>
      </c>
    </row>
    <row r="284" spans="17:22">
      <c r="Q284" s="39">
        <v>12</v>
      </c>
      <c r="R284" s="40" t="s">
        <v>759</v>
      </c>
      <c r="S284" s="40" t="s">
        <v>760</v>
      </c>
      <c r="T284" s="40" t="s">
        <v>763</v>
      </c>
      <c r="U284" s="40" t="s">
        <v>602</v>
      </c>
      <c r="V284" s="41">
        <v>0.312</v>
      </c>
    </row>
    <row r="285" spans="17:22">
      <c r="Q285" s="39">
        <v>12</v>
      </c>
      <c r="R285" s="40" t="s">
        <v>3</v>
      </c>
      <c r="S285" s="40" t="s">
        <v>760</v>
      </c>
      <c r="T285" s="40" t="s">
        <v>763</v>
      </c>
      <c r="U285" s="40" t="s">
        <v>606</v>
      </c>
      <c r="V285" s="41">
        <v>0.32800000000000001</v>
      </c>
    </row>
    <row r="286" spans="17:22">
      <c r="Q286" s="39">
        <v>12</v>
      </c>
      <c r="R286" s="40" t="s">
        <v>4</v>
      </c>
      <c r="S286" s="40" t="s">
        <v>760</v>
      </c>
      <c r="T286" s="40" t="s">
        <v>763</v>
      </c>
      <c r="U286" s="40" t="s">
        <v>610</v>
      </c>
      <c r="V286" s="41">
        <v>0.39800000000000002</v>
      </c>
    </row>
    <row r="287" spans="17:22">
      <c r="Q287" s="39">
        <v>12</v>
      </c>
      <c r="R287" s="40" t="s">
        <v>5</v>
      </c>
      <c r="S287" s="40" t="s">
        <v>760</v>
      </c>
      <c r="T287" s="40" t="s">
        <v>763</v>
      </c>
      <c r="U287" s="40" t="s">
        <v>614</v>
      </c>
      <c r="V287" s="41">
        <v>0.59299999999999997</v>
      </c>
    </row>
    <row r="288" spans="17:22">
      <c r="Q288" s="39">
        <v>12</v>
      </c>
      <c r="R288" s="40" t="s">
        <v>6</v>
      </c>
      <c r="S288" s="40" t="s">
        <v>760</v>
      </c>
      <c r="T288" s="40" t="s">
        <v>763</v>
      </c>
      <c r="U288" s="40" t="s">
        <v>618</v>
      </c>
      <c r="V288" s="41">
        <v>0.32200000000000001</v>
      </c>
    </row>
    <row r="289" spans="17:22">
      <c r="Q289" s="39">
        <v>12</v>
      </c>
      <c r="R289" s="40" t="s">
        <v>7</v>
      </c>
      <c r="S289" s="40" t="s">
        <v>760</v>
      </c>
      <c r="T289" s="40" t="s">
        <v>763</v>
      </c>
      <c r="U289" s="40" t="s">
        <v>622</v>
      </c>
      <c r="V289" s="41">
        <v>0.34399999999999997</v>
      </c>
    </row>
    <row r="290" spans="17:22">
      <c r="Q290" s="39">
        <v>12</v>
      </c>
      <c r="R290" s="40" t="s">
        <v>8</v>
      </c>
      <c r="S290" s="40" t="s">
        <v>760</v>
      </c>
      <c r="T290" s="40" t="s">
        <v>763</v>
      </c>
      <c r="U290" s="40" t="s">
        <v>626</v>
      </c>
      <c r="V290" s="41">
        <v>0.33600000000000002</v>
      </c>
    </row>
    <row r="291" spans="17:22">
      <c r="Q291" s="39">
        <v>12</v>
      </c>
      <c r="R291" s="40" t="s">
        <v>9</v>
      </c>
      <c r="S291" s="40" t="s">
        <v>760</v>
      </c>
      <c r="T291" s="40" t="s">
        <v>763</v>
      </c>
      <c r="U291" s="40" t="s">
        <v>630</v>
      </c>
      <c r="V291" s="41">
        <v>0.51200000000000001</v>
      </c>
    </row>
    <row r="292" spans="17:22">
      <c r="Q292" s="39">
        <v>12</v>
      </c>
      <c r="R292" s="40" t="s">
        <v>10</v>
      </c>
      <c r="S292" s="40" t="s">
        <v>760</v>
      </c>
      <c r="T292" s="40" t="s">
        <v>763</v>
      </c>
      <c r="U292" s="40" t="s">
        <v>634</v>
      </c>
      <c r="V292" s="41">
        <v>0.45</v>
      </c>
    </row>
    <row r="293" spans="17:22">
      <c r="Q293" s="39">
        <v>12</v>
      </c>
      <c r="R293" s="40" t="s">
        <v>11</v>
      </c>
      <c r="S293" s="40" t="s">
        <v>760</v>
      </c>
      <c r="T293" s="40" t="s">
        <v>763</v>
      </c>
      <c r="U293" s="40" t="s">
        <v>638</v>
      </c>
      <c r="V293" s="41">
        <v>0.78600000000000003</v>
      </c>
    </row>
    <row r="294" spans="17:22">
      <c r="Q294" s="39">
        <v>12</v>
      </c>
      <c r="R294" s="40" t="s">
        <v>12</v>
      </c>
      <c r="S294" s="40" t="s">
        <v>760</v>
      </c>
      <c r="T294" s="40" t="s">
        <v>763</v>
      </c>
      <c r="U294" s="40" t="s">
        <v>642</v>
      </c>
      <c r="V294" s="41">
        <v>0.92800000000000005</v>
      </c>
    </row>
    <row r="295" spans="17:22">
      <c r="Q295" s="39">
        <v>12</v>
      </c>
      <c r="R295" s="40" t="s">
        <v>13</v>
      </c>
      <c r="S295" s="40" t="s">
        <v>760</v>
      </c>
      <c r="T295" s="40" t="s">
        <v>763</v>
      </c>
      <c r="U295" s="40" t="s">
        <v>646</v>
      </c>
      <c r="V295" s="41">
        <v>0.27600000000000002</v>
      </c>
    </row>
    <row r="296" spans="17:22">
      <c r="Q296" s="39">
        <v>1</v>
      </c>
      <c r="R296" s="40" t="s">
        <v>759</v>
      </c>
      <c r="S296" s="40" t="s">
        <v>761</v>
      </c>
      <c r="T296" s="40" t="s">
        <v>762</v>
      </c>
      <c r="U296" s="40" t="s">
        <v>75</v>
      </c>
      <c r="V296" s="41">
        <v>0</v>
      </c>
    </row>
    <row r="297" spans="17:22">
      <c r="Q297" s="39">
        <v>1</v>
      </c>
      <c r="R297" s="40" t="s">
        <v>3</v>
      </c>
      <c r="S297" s="40" t="s">
        <v>761</v>
      </c>
      <c r="T297" s="40" t="s">
        <v>762</v>
      </c>
      <c r="U297" s="40" t="s">
        <v>79</v>
      </c>
      <c r="V297" s="41">
        <v>0</v>
      </c>
    </row>
    <row r="298" spans="17:22">
      <c r="Q298" s="39">
        <v>1</v>
      </c>
      <c r="R298" s="40" t="s">
        <v>4</v>
      </c>
      <c r="S298" s="40" t="s">
        <v>761</v>
      </c>
      <c r="T298" s="40" t="s">
        <v>762</v>
      </c>
      <c r="U298" s="40" t="s">
        <v>83</v>
      </c>
      <c r="V298" s="41">
        <v>0</v>
      </c>
    </row>
    <row r="299" spans="17:22">
      <c r="Q299" s="39">
        <v>1</v>
      </c>
      <c r="R299" s="40" t="s">
        <v>5</v>
      </c>
      <c r="S299" s="40" t="s">
        <v>761</v>
      </c>
      <c r="T299" s="40" t="s">
        <v>762</v>
      </c>
      <c r="U299" s="40" t="s">
        <v>87</v>
      </c>
      <c r="V299" s="41">
        <v>0</v>
      </c>
    </row>
    <row r="300" spans="17:22">
      <c r="Q300" s="39">
        <v>1</v>
      </c>
      <c r="R300" s="40" t="s">
        <v>6</v>
      </c>
      <c r="S300" s="40" t="s">
        <v>761</v>
      </c>
      <c r="T300" s="40" t="s">
        <v>762</v>
      </c>
      <c r="U300" s="40" t="s">
        <v>91</v>
      </c>
      <c r="V300" s="41">
        <v>0</v>
      </c>
    </row>
    <row r="301" spans="17:22">
      <c r="Q301" s="39">
        <v>1</v>
      </c>
      <c r="R301" s="40" t="s">
        <v>7</v>
      </c>
      <c r="S301" s="40" t="s">
        <v>761</v>
      </c>
      <c r="T301" s="40" t="s">
        <v>762</v>
      </c>
      <c r="U301" s="40" t="s">
        <v>95</v>
      </c>
      <c r="V301" s="41">
        <v>0</v>
      </c>
    </row>
    <row r="302" spans="17:22">
      <c r="Q302" s="39">
        <v>1</v>
      </c>
      <c r="R302" s="40" t="s">
        <v>8</v>
      </c>
      <c r="S302" s="40" t="s">
        <v>761</v>
      </c>
      <c r="T302" s="40" t="s">
        <v>762</v>
      </c>
      <c r="U302" s="40" t="s">
        <v>99</v>
      </c>
      <c r="V302" s="41">
        <v>0</v>
      </c>
    </row>
    <row r="303" spans="17:22">
      <c r="Q303" s="39">
        <v>1</v>
      </c>
      <c r="R303" s="40" t="s">
        <v>9</v>
      </c>
      <c r="S303" s="40" t="s">
        <v>761</v>
      </c>
      <c r="T303" s="40" t="s">
        <v>762</v>
      </c>
      <c r="U303" s="40" t="s">
        <v>103</v>
      </c>
      <c r="V303" s="41">
        <v>0</v>
      </c>
    </row>
    <row r="304" spans="17:22">
      <c r="Q304" s="39">
        <v>1</v>
      </c>
      <c r="R304" s="40" t="s">
        <v>10</v>
      </c>
      <c r="S304" s="40" t="s">
        <v>761</v>
      </c>
      <c r="T304" s="40" t="s">
        <v>762</v>
      </c>
      <c r="U304" s="40" t="s">
        <v>107</v>
      </c>
      <c r="V304" s="41">
        <v>0</v>
      </c>
    </row>
    <row r="305" spans="17:22">
      <c r="Q305" s="39">
        <v>1</v>
      </c>
      <c r="R305" s="40" t="s">
        <v>11</v>
      </c>
      <c r="S305" s="40" t="s">
        <v>761</v>
      </c>
      <c r="T305" s="40" t="s">
        <v>762</v>
      </c>
      <c r="U305" s="40" t="s">
        <v>111</v>
      </c>
      <c r="V305" s="41">
        <v>0</v>
      </c>
    </row>
    <row r="306" spans="17:22">
      <c r="Q306" s="39">
        <v>1</v>
      </c>
      <c r="R306" s="40" t="s">
        <v>12</v>
      </c>
      <c r="S306" s="40" t="s">
        <v>761</v>
      </c>
      <c r="T306" s="40" t="s">
        <v>762</v>
      </c>
      <c r="U306" s="40" t="s">
        <v>115</v>
      </c>
      <c r="V306" s="41">
        <v>0</v>
      </c>
    </row>
    <row r="307" spans="17:22">
      <c r="Q307" s="39">
        <v>1</v>
      </c>
      <c r="R307" s="40" t="s">
        <v>13</v>
      </c>
      <c r="S307" s="40" t="s">
        <v>761</v>
      </c>
      <c r="T307" s="40" t="s">
        <v>762</v>
      </c>
      <c r="U307" s="40" t="s">
        <v>119</v>
      </c>
      <c r="V307" s="41">
        <v>5.8000000000000003E-2</v>
      </c>
    </row>
    <row r="308" spans="17:22">
      <c r="Q308" s="39">
        <v>2</v>
      </c>
      <c r="R308" s="40" t="s">
        <v>759</v>
      </c>
      <c r="S308" s="40" t="s">
        <v>761</v>
      </c>
      <c r="T308" s="40" t="s">
        <v>762</v>
      </c>
      <c r="U308" s="40" t="s">
        <v>123</v>
      </c>
      <c r="V308" s="41">
        <v>0</v>
      </c>
    </row>
    <row r="309" spans="17:22">
      <c r="Q309" s="39">
        <v>2</v>
      </c>
      <c r="R309" s="40" t="s">
        <v>3</v>
      </c>
      <c r="S309" s="40" t="s">
        <v>761</v>
      </c>
      <c r="T309" s="40" t="s">
        <v>762</v>
      </c>
      <c r="U309" s="40" t="s">
        <v>127</v>
      </c>
      <c r="V309" s="41">
        <v>0</v>
      </c>
    </row>
    <row r="310" spans="17:22">
      <c r="Q310" s="39">
        <v>2</v>
      </c>
      <c r="R310" s="40" t="s">
        <v>4</v>
      </c>
      <c r="S310" s="40" t="s">
        <v>761</v>
      </c>
      <c r="T310" s="40" t="s">
        <v>762</v>
      </c>
      <c r="U310" s="40" t="s">
        <v>131</v>
      </c>
      <c r="V310" s="41">
        <v>0</v>
      </c>
    </row>
    <row r="311" spans="17:22">
      <c r="Q311" s="39">
        <v>2</v>
      </c>
      <c r="R311" s="40" t="s">
        <v>5</v>
      </c>
      <c r="S311" s="40" t="s">
        <v>761</v>
      </c>
      <c r="T311" s="40" t="s">
        <v>762</v>
      </c>
      <c r="U311" s="40" t="s">
        <v>135</v>
      </c>
      <c r="V311" s="41">
        <v>0</v>
      </c>
    </row>
    <row r="312" spans="17:22">
      <c r="Q312" s="39">
        <v>2</v>
      </c>
      <c r="R312" s="40" t="s">
        <v>6</v>
      </c>
      <c r="S312" s="40" t="s">
        <v>761</v>
      </c>
      <c r="T312" s="40" t="s">
        <v>762</v>
      </c>
      <c r="U312" s="40" t="s">
        <v>139</v>
      </c>
      <c r="V312" s="41">
        <v>0</v>
      </c>
    </row>
    <row r="313" spans="17:22">
      <c r="Q313" s="39">
        <v>2</v>
      </c>
      <c r="R313" s="40" t="s">
        <v>7</v>
      </c>
      <c r="S313" s="40" t="s">
        <v>761</v>
      </c>
      <c r="T313" s="40" t="s">
        <v>762</v>
      </c>
      <c r="U313" s="40" t="s">
        <v>143</v>
      </c>
      <c r="V313" s="41">
        <v>0</v>
      </c>
    </row>
    <row r="314" spans="17:22">
      <c r="Q314" s="39">
        <v>2</v>
      </c>
      <c r="R314" s="40" t="s">
        <v>8</v>
      </c>
      <c r="S314" s="40" t="s">
        <v>761</v>
      </c>
      <c r="T314" s="40" t="s">
        <v>762</v>
      </c>
      <c r="U314" s="40" t="s">
        <v>147</v>
      </c>
      <c r="V314" s="41">
        <v>0</v>
      </c>
    </row>
    <row r="315" spans="17:22">
      <c r="Q315" s="39">
        <v>2</v>
      </c>
      <c r="R315" s="40" t="s">
        <v>9</v>
      </c>
      <c r="S315" s="40" t="s">
        <v>761</v>
      </c>
      <c r="T315" s="40" t="s">
        <v>762</v>
      </c>
      <c r="U315" s="40" t="s">
        <v>151</v>
      </c>
      <c r="V315" s="41">
        <v>0</v>
      </c>
    </row>
    <row r="316" spans="17:22">
      <c r="Q316" s="39">
        <v>2</v>
      </c>
      <c r="R316" s="40" t="s">
        <v>10</v>
      </c>
      <c r="S316" s="40" t="s">
        <v>761</v>
      </c>
      <c r="T316" s="40" t="s">
        <v>762</v>
      </c>
      <c r="U316" s="40" t="s">
        <v>155</v>
      </c>
      <c r="V316" s="41">
        <v>0</v>
      </c>
    </row>
    <row r="317" spans="17:22">
      <c r="Q317" s="39">
        <v>2</v>
      </c>
      <c r="R317" s="40" t="s">
        <v>11</v>
      </c>
      <c r="S317" s="40" t="s">
        <v>761</v>
      </c>
      <c r="T317" s="40" t="s">
        <v>762</v>
      </c>
      <c r="U317" s="40" t="s">
        <v>159</v>
      </c>
      <c r="V317" s="41">
        <v>0</v>
      </c>
    </row>
    <row r="318" spans="17:22">
      <c r="Q318" s="39">
        <v>2</v>
      </c>
      <c r="R318" s="40" t="s">
        <v>12</v>
      </c>
      <c r="S318" s="40" t="s">
        <v>761</v>
      </c>
      <c r="T318" s="40" t="s">
        <v>762</v>
      </c>
      <c r="U318" s="40" t="s">
        <v>163</v>
      </c>
      <c r="V318" s="41">
        <v>0</v>
      </c>
    </row>
    <row r="319" spans="17:22">
      <c r="Q319" s="39">
        <v>2</v>
      </c>
      <c r="R319" s="40" t="s">
        <v>13</v>
      </c>
      <c r="S319" s="40" t="s">
        <v>761</v>
      </c>
      <c r="T319" s="40" t="s">
        <v>762</v>
      </c>
      <c r="U319" s="40" t="s">
        <v>167</v>
      </c>
      <c r="V319" s="41">
        <v>0</v>
      </c>
    </row>
    <row r="320" spans="17:22">
      <c r="Q320" s="39">
        <v>3</v>
      </c>
      <c r="R320" s="40" t="s">
        <v>759</v>
      </c>
      <c r="S320" s="40" t="s">
        <v>761</v>
      </c>
      <c r="T320" s="40" t="s">
        <v>762</v>
      </c>
      <c r="U320" s="40" t="s">
        <v>171</v>
      </c>
      <c r="V320" s="41">
        <v>0.188</v>
      </c>
    </row>
    <row r="321" spans="17:22">
      <c r="Q321" s="39">
        <v>3</v>
      </c>
      <c r="R321" s="40" t="s">
        <v>3</v>
      </c>
      <c r="S321" s="40" t="s">
        <v>761</v>
      </c>
      <c r="T321" s="40" t="s">
        <v>762</v>
      </c>
      <c r="U321" s="40" t="s">
        <v>175</v>
      </c>
      <c r="V321" s="41">
        <v>6.6000000000000003E-2</v>
      </c>
    </row>
    <row r="322" spans="17:22">
      <c r="Q322" s="39">
        <v>3</v>
      </c>
      <c r="R322" s="40" t="s">
        <v>4</v>
      </c>
      <c r="S322" s="40" t="s">
        <v>761</v>
      </c>
      <c r="T322" s="40" t="s">
        <v>762</v>
      </c>
      <c r="U322" s="40" t="s">
        <v>179</v>
      </c>
      <c r="V322" s="41">
        <v>7.4999999999999997E-2</v>
      </c>
    </row>
    <row r="323" spans="17:22">
      <c r="Q323" s="39">
        <v>3</v>
      </c>
      <c r="R323" s="40" t="s">
        <v>5</v>
      </c>
      <c r="S323" s="40" t="s">
        <v>761</v>
      </c>
      <c r="T323" s="40" t="s">
        <v>762</v>
      </c>
      <c r="U323" s="40" t="s">
        <v>183</v>
      </c>
      <c r="V323" s="41">
        <v>9.8000000000000004E-2</v>
      </c>
    </row>
    <row r="324" spans="17:22">
      <c r="Q324" s="39">
        <v>3</v>
      </c>
      <c r="R324" s="40" t="s">
        <v>6</v>
      </c>
      <c r="S324" s="40" t="s">
        <v>761</v>
      </c>
      <c r="T324" s="40" t="s">
        <v>762</v>
      </c>
      <c r="U324" s="40" t="s">
        <v>187</v>
      </c>
      <c r="V324" s="41">
        <v>6.6000000000000003E-2</v>
      </c>
    </row>
    <row r="325" spans="17:22">
      <c r="Q325" s="39">
        <v>3</v>
      </c>
      <c r="R325" s="40" t="s">
        <v>7</v>
      </c>
      <c r="S325" s="40" t="s">
        <v>761</v>
      </c>
      <c r="T325" s="40" t="s">
        <v>762</v>
      </c>
      <c r="U325" s="40" t="s">
        <v>191</v>
      </c>
      <c r="V325" s="41">
        <v>5.8000000000000003E-2</v>
      </c>
    </row>
    <row r="326" spans="17:22">
      <c r="Q326" s="39">
        <v>3</v>
      </c>
      <c r="R326" s="40" t="s">
        <v>8</v>
      </c>
      <c r="S326" s="40" t="s">
        <v>761</v>
      </c>
      <c r="T326" s="40" t="s">
        <v>762</v>
      </c>
      <c r="U326" s="40" t="s">
        <v>195</v>
      </c>
      <c r="V326" s="41">
        <v>5.8000000000000003E-2</v>
      </c>
    </row>
    <row r="327" spans="17:22">
      <c r="Q327" s="39">
        <v>3</v>
      </c>
      <c r="R327" s="40" t="s">
        <v>9</v>
      </c>
      <c r="S327" s="40" t="s">
        <v>761</v>
      </c>
      <c r="T327" s="40" t="s">
        <v>762</v>
      </c>
      <c r="U327" s="40" t="s">
        <v>199</v>
      </c>
      <c r="V327" s="41">
        <v>8.7999999999999995E-2</v>
      </c>
    </row>
    <row r="328" spans="17:22">
      <c r="Q328" s="39">
        <v>3</v>
      </c>
      <c r="R328" s="40" t="s">
        <v>10</v>
      </c>
      <c r="S328" s="40" t="s">
        <v>761</v>
      </c>
      <c r="T328" s="40" t="s">
        <v>762</v>
      </c>
      <c r="U328" s="40" t="s">
        <v>203</v>
      </c>
      <c r="V328" s="41">
        <v>5.8000000000000003E-2</v>
      </c>
    </row>
    <row r="329" spans="17:22">
      <c r="Q329" s="39">
        <v>3</v>
      </c>
      <c r="R329" s="40" t="s">
        <v>11</v>
      </c>
      <c r="S329" s="40" t="s">
        <v>761</v>
      </c>
      <c r="T329" s="40" t="s">
        <v>762</v>
      </c>
      <c r="U329" s="40" t="s">
        <v>207</v>
      </c>
      <c r="V329" s="41">
        <v>0</v>
      </c>
    </row>
    <row r="330" spans="17:22">
      <c r="Q330" s="39">
        <v>3</v>
      </c>
      <c r="R330" s="40" t="s">
        <v>12</v>
      </c>
      <c r="S330" s="40" t="s">
        <v>761</v>
      </c>
      <c r="T330" s="40" t="s">
        <v>762</v>
      </c>
      <c r="U330" s="40" t="s">
        <v>211</v>
      </c>
      <c r="V330" s="41">
        <v>0</v>
      </c>
    </row>
    <row r="331" spans="17:22">
      <c r="Q331" s="39">
        <v>3</v>
      </c>
      <c r="R331" s="40" t="s">
        <v>13</v>
      </c>
      <c r="S331" s="40" t="s">
        <v>761</v>
      </c>
      <c r="T331" s="40" t="s">
        <v>762</v>
      </c>
      <c r="U331" s="40" t="s">
        <v>215</v>
      </c>
      <c r="V331" s="41">
        <v>0.151</v>
      </c>
    </row>
    <row r="332" spans="17:22">
      <c r="Q332" s="39">
        <v>4</v>
      </c>
      <c r="R332" s="40" t="s">
        <v>759</v>
      </c>
      <c r="S332" s="40" t="s">
        <v>761</v>
      </c>
      <c r="T332" s="40" t="s">
        <v>762</v>
      </c>
      <c r="U332" s="40" t="s">
        <v>219</v>
      </c>
      <c r="V332" s="41">
        <v>0.16</v>
      </c>
    </row>
    <row r="333" spans="17:22">
      <c r="Q333" s="39">
        <v>4</v>
      </c>
      <c r="R333" s="40" t="s">
        <v>3</v>
      </c>
      <c r="S333" s="40" t="s">
        <v>761</v>
      </c>
      <c r="T333" s="40" t="s">
        <v>762</v>
      </c>
      <c r="U333" s="40" t="s">
        <v>223</v>
      </c>
      <c r="V333" s="41">
        <v>0.17799999999999999</v>
      </c>
    </row>
    <row r="334" spans="17:22">
      <c r="Q334" s="39">
        <v>4</v>
      </c>
      <c r="R334" s="40" t="s">
        <v>4</v>
      </c>
      <c r="S334" s="40" t="s">
        <v>761</v>
      </c>
      <c r="T334" s="40" t="s">
        <v>762</v>
      </c>
      <c r="U334" s="40" t="s">
        <v>227</v>
      </c>
      <c r="V334" s="41">
        <v>0.192</v>
      </c>
    </row>
    <row r="335" spans="17:22">
      <c r="Q335" s="39">
        <v>4</v>
      </c>
      <c r="R335" s="40" t="s">
        <v>5</v>
      </c>
      <c r="S335" s="40" t="s">
        <v>761</v>
      </c>
      <c r="T335" s="40" t="s">
        <v>762</v>
      </c>
      <c r="U335" s="40" t="s">
        <v>231</v>
      </c>
      <c r="V335" s="41">
        <v>0.186</v>
      </c>
    </row>
    <row r="336" spans="17:22">
      <c r="Q336" s="39">
        <v>4</v>
      </c>
      <c r="R336" s="40" t="s">
        <v>6</v>
      </c>
      <c r="S336" s="40" t="s">
        <v>761</v>
      </c>
      <c r="T336" s="40" t="s">
        <v>762</v>
      </c>
      <c r="U336" s="40" t="s">
        <v>235</v>
      </c>
      <c r="V336" s="41">
        <v>0.153</v>
      </c>
    </row>
    <row r="337" spans="17:22">
      <c r="Q337" s="39">
        <v>4</v>
      </c>
      <c r="R337" s="40" t="s">
        <v>7</v>
      </c>
      <c r="S337" s="40" t="s">
        <v>761</v>
      </c>
      <c r="T337" s="40" t="s">
        <v>762</v>
      </c>
      <c r="U337" s="40" t="s">
        <v>239</v>
      </c>
      <c r="V337" s="41">
        <v>0.14299999999999999</v>
      </c>
    </row>
    <row r="338" spans="17:22">
      <c r="Q338" s="39">
        <v>4</v>
      </c>
      <c r="R338" s="40" t="s">
        <v>8</v>
      </c>
      <c r="S338" s="40" t="s">
        <v>761</v>
      </c>
      <c r="T338" s="40" t="s">
        <v>762</v>
      </c>
      <c r="U338" s="40" t="s">
        <v>243</v>
      </c>
      <c r="V338" s="41">
        <v>0.193</v>
      </c>
    </row>
    <row r="339" spans="17:22">
      <c r="Q339" s="39">
        <v>4</v>
      </c>
      <c r="R339" s="40" t="s">
        <v>9</v>
      </c>
      <c r="S339" s="40" t="s">
        <v>761</v>
      </c>
      <c r="T339" s="40" t="s">
        <v>762</v>
      </c>
      <c r="U339" s="40" t="s">
        <v>247</v>
      </c>
      <c r="V339" s="41">
        <v>0.14000000000000001</v>
      </c>
    </row>
    <row r="340" spans="17:22">
      <c r="Q340" s="39">
        <v>4</v>
      </c>
      <c r="R340" s="40" t="s">
        <v>10</v>
      </c>
      <c r="S340" s="40" t="s">
        <v>761</v>
      </c>
      <c r="T340" s="40" t="s">
        <v>762</v>
      </c>
      <c r="U340" s="40" t="s">
        <v>251</v>
      </c>
      <c r="V340" s="41">
        <v>0.16400000000000001</v>
      </c>
    </row>
    <row r="341" spans="17:22">
      <c r="Q341" s="39">
        <v>4</v>
      </c>
      <c r="R341" s="40" t="s">
        <v>11</v>
      </c>
      <c r="S341" s="40" t="s">
        <v>761</v>
      </c>
      <c r="T341" s="40" t="s">
        <v>762</v>
      </c>
      <c r="U341" s="40" t="s">
        <v>255</v>
      </c>
      <c r="V341" s="41">
        <v>0.184</v>
      </c>
    </row>
    <row r="342" spans="17:22">
      <c r="Q342" s="39">
        <v>4</v>
      </c>
      <c r="R342" s="40" t="s">
        <v>12</v>
      </c>
      <c r="S342" s="40" t="s">
        <v>761</v>
      </c>
      <c r="T342" s="40" t="s">
        <v>762</v>
      </c>
      <c r="U342" s="40" t="s">
        <v>259</v>
      </c>
      <c r="V342" s="41">
        <v>0.184</v>
      </c>
    </row>
    <row r="343" spans="17:22">
      <c r="Q343" s="39">
        <v>4</v>
      </c>
      <c r="R343" s="40" t="s">
        <v>13</v>
      </c>
      <c r="S343" s="40" t="s">
        <v>761</v>
      </c>
      <c r="T343" s="40" t="s">
        <v>762</v>
      </c>
      <c r="U343" s="40" t="s">
        <v>263</v>
      </c>
      <c r="V343" s="41">
        <v>0.187</v>
      </c>
    </row>
    <row r="344" spans="17:22">
      <c r="Q344" s="39">
        <v>5</v>
      </c>
      <c r="R344" s="40" t="s">
        <v>759</v>
      </c>
      <c r="S344" s="40" t="s">
        <v>761</v>
      </c>
      <c r="T344" s="40" t="s">
        <v>762</v>
      </c>
      <c r="U344" s="40" t="s">
        <v>267</v>
      </c>
      <c r="V344" s="41">
        <v>0.25700000000000001</v>
      </c>
    </row>
    <row r="345" spans="17:22">
      <c r="Q345" s="39">
        <v>5</v>
      </c>
      <c r="R345" s="40" t="s">
        <v>3</v>
      </c>
      <c r="S345" s="40" t="s">
        <v>761</v>
      </c>
      <c r="T345" s="40" t="s">
        <v>762</v>
      </c>
      <c r="U345" s="40" t="s">
        <v>271</v>
      </c>
      <c r="V345" s="41">
        <v>0.30299999999999999</v>
      </c>
    </row>
    <row r="346" spans="17:22">
      <c r="Q346" s="39">
        <v>5</v>
      </c>
      <c r="R346" s="40" t="s">
        <v>4</v>
      </c>
      <c r="S346" s="40" t="s">
        <v>761</v>
      </c>
      <c r="T346" s="40" t="s">
        <v>762</v>
      </c>
      <c r="U346" s="40" t="s">
        <v>275</v>
      </c>
      <c r="V346" s="41">
        <v>0.27500000000000002</v>
      </c>
    </row>
    <row r="347" spans="17:22">
      <c r="Q347" s="39">
        <v>5</v>
      </c>
      <c r="R347" s="40" t="s">
        <v>5</v>
      </c>
      <c r="S347" s="40" t="s">
        <v>761</v>
      </c>
      <c r="T347" s="40" t="s">
        <v>762</v>
      </c>
      <c r="U347" s="40" t="s">
        <v>279</v>
      </c>
      <c r="V347" s="41">
        <v>0.16900000000000001</v>
      </c>
    </row>
    <row r="348" spans="17:22">
      <c r="Q348" s="39">
        <v>5</v>
      </c>
      <c r="R348" s="40" t="s">
        <v>6</v>
      </c>
      <c r="S348" s="40" t="s">
        <v>761</v>
      </c>
      <c r="T348" s="40" t="s">
        <v>762</v>
      </c>
      <c r="U348" s="40" t="s">
        <v>283</v>
      </c>
      <c r="V348" s="41">
        <v>0.248</v>
      </c>
    </row>
    <row r="349" spans="17:22">
      <c r="Q349" s="39">
        <v>5</v>
      </c>
      <c r="R349" s="40" t="s">
        <v>7</v>
      </c>
      <c r="S349" s="40" t="s">
        <v>761</v>
      </c>
      <c r="T349" s="40" t="s">
        <v>762</v>
      </c>
      <c r="U349" s="40" t="s">
        <v>287</v>
      </c>
      <c r="V349" s="41">
        <v>0.28999999999999998</v>
      </c>
    </row>
    <row r="350" spans="17:22">
      <c r="Q350" s="39">
        <v>5</v>
      </c>
      <c r="R350" s="40" t="s">
        <v>8</v>
      </c>
      <c r="S350" s="40" t="s">
        <v>761</v>
      </c>
      <c r="T350" s="40" t="s">
        <v>762</v>
      </c>
      <c r="U350" s="40" t="s">
        <v>291</v>
      </c>
      <c r="V350" s="41">
        <v>0.27500000000000002</v>
      </c>
    </row>
    <row r="351" spans="17:22">
      <c r="Q351" s="39">
        <v>5</v>
      </c>
      <c r="R351" s="40" t="s">
        <v>9</v>
      </c>
      <c r="S351" s="40" t="s">
        <v>761</v>
      </c>
      <c r="T351" s="40" t="s">
        <v>762</v>
      </c>
      <c r="U351" s="40" t="s">
        <v>295</v>
      </c>
      <c r="V351" s="41">
        <v>0.26100000000000001</v>
      </c>
    </row>
    <row r="352" spans="17:22">
      <c r="Q352" s="39">
        <v>5</v>
      </c>
      <c r="R352" s="40" t="s">
        <v>10</v>
      </c>
      <c r="S352" s="40" t="s">
        <v>761</v>
      </c>
      <c r="T352" s="40" t="s">
        <v>762</v>
      </c>
      <c r="U352" s="40" t="s">
        <v>299</v>
      </c>
      <c r="V352" s="41">
        <v>0.26800000000000002</v>
      </c>
    </row>
    <row r="353" spans="17:22">
      <c r="Q353" s="39">
        <v>5</v>
      </c>
      <c r="R353" s="40" t="s">
        <v>11</v>
      </c>
      <c r="S353" s="40" t="s">
        <v>761</v>
      </c>
      <c r="T353" s="40" t="s">
        <v>762</v>
      </c>
      <c r="U353" s="40" t="s">
        <v>303</v>
      </c>
      <c r="V353" s="41">
        <v>0.20499999999999999</v>
      </c>
    </row>
    <row r="354" spans="17:22">
      <c r="Q354" s="39">
        <v>5</v>
      </c>
      <c r="R354" s="40" t="s">
        <v>12</v>
      </c>
      <c r="S354" s="40" t="s">
        <v>761</v>
      </c>
      <c r="T354" s="40" t="s">
        <v>762</v>
      </c>
      <c r="U354" s="40" t="s">
        <v>307</v>
      </c>
      <c r="V354" s="41">
        <v>9.5000000000000001E-2</v>
      </c>
    </row>
    <row r="355" spans="17:22">
      <c r="Q355" s="39">
        <v>5</v>
      </c>
      <c r="R355" s="40" t="s">
        <v>13</v>
      </c>
      <c r="S355" s="40" t="s">
        <v>761</v>
      </c>
      <c r="T355" s="40" t="s">
        <v>762</v>
      </c>
      <c r="U355" s="40" t="s">
        <v>311</v>
      </c>
      <c r="V355" s="41">
        <v>0.30399999999999999</v>
      </c>
    </row>
    <row r="356" spans="17:22">
      <c r="Q356" s="39">
        <v>6</v>
      </c>
      <c r="R356" s="40" t="s">
        <v>759</v>
      </c>
      <c r="S356" s="40" t="s">
        <v>761</v>
      </c>
      <c r="T356" s="40" t="s">
        <v>762</v>
      </c>
      <c r="U356" s="40" t="s">
        <v>315</v>
      </c>
      <c r="V356" s="41">
        <v>0.317</v>
      </c>
    </row>
    <row r="357" spans="17:22">
      <c r="Q357" s="39">
        <v>6</v>
      </c>
      <c r="R357" s="40" t="s">
        <v>3</v>
      </c>
      <c r="S357" s="40" t="s">
        <v>761</v>
      </c>
      <c r="T357" s="40" t="s">
        <v>762</v>
      </c>
      <c r="U357" s="40" t="s">
        <v>319</v>
      </c>
      <c r="V357" s="41">
        <v>0.41499999999999998</v>
      </c>
    </row>
    <row r="358" spans="17:22">
      <c r="Q358" s="39">
        <v>6</v>
      </c>
      <c r="R358" s="40" t="s">
        <v>4</v>
      </c>
      <c r="S358" s="40" t="s">
        <v>761</v>
      </c>
      <c r="T358" s="40" t="s">
        <v>762</v>
      </c>
      <c r="U358" s="40" t="s">
        <v>323</v>
      </c>
      <c r="V358" s="41">
        <v>0.38200000000000001</v>
      </c>
    </row>
    <row r="359" spans="17:22">
      <c r="Q359" s="39">
        <v>6</v>
      </c>
      <c r="R359" s="40" t="s">
        <v>5</v>
      </c>
      <c r="S359" s="40" t="s">
        <v>761</v>
      </c>
      <c r="T359" s="40" t="s">
        <v>762</v>
      </c>
      <c r="U359" s="40" t="s">
        <v>327</v>
      </c>
      <c r="V359" s="41">
        <v>0.23799999999999999</v>
      </c>
    </row>
    <row r="360" spans="17:22">
      <c r="Q360" s="39">
        <v>6</v>
      </c>
      <c r="R360" s="40" t="s">
        <v>6</v>
      </c>
      <c r="S360" s="40" t="s">
        <v>761</v>
      </c>
      <c r="T360" s="40" t="s">
        <v>762</v>
      </c>
      <c r="U360" s="40" t="s">
        <v>331</v>
      </c>
      <c r="V360" s="41">
        <v>0.375</v>
      </c>
    </row>
    <row r="361" spans="17:22">
      <c r="Q361" s="39">
        <v>6</v>
      </c>
      <c r="R361" s="40" t="s">
        <v>7</v>
      </c>
      <c r="S361" s="40" t="s">
        <v>761</v>
      </c>
      <c r="T361" s="40" t="s">
        <v>762</v>
      </c>
      <c r="U361" s="40" t="s">
        <v>335</v>
      </c>
      <c r="V361" s="41">
        <v>0.40200000000000002</v>
      </c>
    </row>
    <row r="362" spans="17:22">
      <c r="Q362" s="39">
        <v>6</v>
      </c>
      <c r="R362" s="40" t="s">
        <v>8</v>
      </c>
      <c r="S362" s="40" t="s">
        <v>761</v>
      </c>
      <c r="T362" s="40" t="s">
        <v>762</v>
      </c>
      <c r="U362" s="40" t="s">
        <v>339</v>
      </c>
      <c r="V362" s="41">
        <v>0.38500000000000001</v>
      </c>
    </row>
    <row r="363" spans="17:22">
      <c r="Q363" s="39">
        <v>6</v>
      </c>
      <c r="R363" s="40" t="s">
        <v>9</v>
      </c>
      <c r="S363" s="40" t="s">
        <v>761</v>
      </c>
      <c r="T363" s="40" t="s">
        <v>762</v>
      </c>
      <c r="U363" s="40" t="s">
        <v>343</v>
      </c>
      <c r="V363" s="41">
        <v>0.29399999999999998</v>
      </c>
    </row>
    <row r="364" spans="17:22">
      <c r="Q364" s="39">
        <v>6</v>
      </c>
      <c r="R364" s="40" t="s">
        <v>10</v>
      </c>
      <c r="S364" s="40" t="s">
        <v>761</v>
      </c>
      <c r="T364" s="40" t="s">
        <v>762</v>
      </c>
      <c r="U364" s="40" t="s">
        <v>347</v>
      </c>
      <c r="V364" s="41">
        <v>0.378</v>
      </c>
    </row>
    <row r="365" spans="17:22">
      <c r="Q365" s="39">
        <v>6</v>
      </c>
      <c r="R365" s="40" t="s">
        <v>11</v>
      </c>
      <c r="S365" s="40" t="s">
        <v>761</v>
      </c>
      <c r="T365" s="40" t="s">
        <v>762</v>
      </c>
      <c r="U365" s="40" t="s">
        <v>351</v>
      </c>
      <c r="V365" s="41">
        <v>0.27900000000000003</v>
      </c>
    </row>
    <row r="366" spans="17:22">
      <c r="Q366" s="39">
        <v>6</v>
      </c>
      <c r="R366" s="40" t="s">
        <v>12</v>
      </c>
      <c r="S366" s="40" t="s">
        <v>761</v>
      </c>
      <c r="T366" s="40" t="s">
        <v>762</v>
      </c>
      <c r="U366" s="40" t="s">
        <v>355</v>
      </c>
      <c r="V366" s="41">
        <v>0.249</v>
      </c>
    </row>
    <row r="367" spans="17:22">
      <c r="Q367" s="39">
        <v>6</v>
      </c>
      <c r="R367" s="40" t="s">
        <v>13</v>
      </c>
      <c r="S367" s="40" t="s">
        <v>761</v>
      </c>
      <c r="T367" s="40" t="s">
        <v>762</v>
      </c>
      <c r="U367" s="40" t="s">
        <v>359</v>
      </c>
      <c r="V367" s="41">
        <v>0.41699999999999998</v>
      </c>
    </row>
    <row r="368" spans="17:22">
      <c r="Q368" s="39">
        <v>7</v>
      </c>
      <c r="R368" s="40" t="s">
        <v>759</v>
      </c>
      <c r="S368" s="40" t="s">
        <v>761</v>
      </c>
      <c r="T368" s="40" t="s">
        <v>762</v>
      </c>
      <c r="U368" s="40" t="s">
        <v>363</v>
      </c>
      <c r="V368" s="41">
        <v>0.57299999999999995</v>
      </c>
    </row>
    <row r="369" spans="17:22">
      <c r="Q369" s="39">
        <v>7</v>
      </c>
      <c r="R369" s="40" t="s">
        <v>3</v>
      </c>
      <c r="S369" s="40" t="s">
        <v>761</v>
      </c>
      <c r="T369" s="40" t="s">
        <v>762</v>
      </c>
      <c r="U369" s="40" t="s">
        <v>367</v>
      </c>
      <c r="V369" s="41">
        <v>0.65600000000000003</v>
      </c>
    </row>
    <row r="370" spans="17:22">
      <c r="Q370" s="39">
        <v>7</v>
      </c>
      <c r="R370" s="40" t="s">
        <v>4</v>
      </c>
      <c r="S370" s="40" t="s">
        <v>761</v>
      </c>
      <c r="T370" s="40" t="s">
        <v>762</v>
      </c>
      <c r="U370" s="40" t="s">
        <v>371</v>
      </c>
      <c r="V370" s="41">
        <v>0.61899999999999999</v>
      </c>
    </row>
    <row r="371" spans="17:22">
      <c r="Q371" s="39">
        <v>7</v>
      </c>
      <c r="R371" s="40" t="s">
        <v>5</v>
      </c>
      <c r="S371" s="40" t="s">
        <v>761</v>
      </c>
      <c r="T371" s="40" t="s">
        <v>762</v>
      </c>
      <c r="U371" s="40" t="s">
        <v>375</v>
      </c>
      <c r="V371" s="41">
        <v>0.41099999999999998</v>
      </c>
    </row>
    <row r="372" spans="17:22">
      <c r="Q372" s="39">
        <v>7</v>
      </c>
      <c r="R372" s="40" t="s">
        <v>6</v>
      </c>
      <c r="S372" s="40" t="s">
        <v>761</v>
      </c>
      <c r="T372" s="40" t="s">
        <v>762</v>
      </c>
      <c r="U372" s="40" t="s">
        <v>379</v>
      </c>
      <c r="V372" s="41">
        <v>0.63500000000000001</v>
      </c>
    </row>
    <row r="373" spans="17:22">
      <c r="Q373" s="39">
        <v>7</v>
      </c>
      <c r="R373" s="40" t="s">
        <v>7</v>
      </c>
      <c r="S373" s="40" t="s">
        <v>761</v>
      </c>
      <c r="T373" s="40" t="s">
        <v>762</v>
      </c>
      <c r="U373" s="40" t="s">
        <v>383</v>
      </c>
      <c r="V373" s="41">
        <v>0.64300000000000002</v>
      </c>
    </row>
    <row r="374" spans="17:22">
      <c r="Q374" s="39">
        <v>7</v>
      </c>
      <c r="R374" s="40" t="s">
        <v>8</v>
      </c>
      <c r="S374" s="40" t="s">
        <v>761</v>
      </c>
      <c r="T374" s="40" t="s">
        <v>762</v>
      </c>
      <c r="U374" s="40" t="s">
        <v>387</v>
      </c>
      <c r="V374" s="41">
        <v>0.66600000000000004</v>
      </c>
    </row>
    <row r="375" spans="17:22">
      <c r="Q375" s="39">
        <v>7</v>
      </c>
      <c r="R375" s="40" t="s">
        <v>9</v>
      </c>
      <c r="S375" s="40" t="s">
        <v>761</v>
      </c>
      <c r="T375" s="40" t="s">
        <v>762</v>
      </c>
      <c r="U375" s="40" t="s">
        <v>391</v>
      </c>
      <c r="V375" s="41">
        <v>0.51800000000000002</v>
      </c>
    </row>
    <row r="376" spans="17:22">
      <c r="Q376" s="39">
        <v>7</v>
      </c>
      <c r="R376" s="40" t="s">
        <v>10</v>
      </c>
      <c r="S376" s="40" t="s">
        <v>761</v>
      </c>
      <c r="T376" s="40" t="s">
        <v>762</v>
      </c>
      <c r="U376" s="40" t="s">
        <v>395</v>
      </c>
      <c r="V376" s="41">
        <v>0.58699999999999997</v>
      </c>
    </row>
    <row r="377" spans="17:22">
      <c r="Q377" s="39">
        <v>7</v>
      </c>
      <c r="R377" s="40" t="s">
        <v>11</v>
      </c>
      <c r="S377" s="40" t="s">
        <v>761</v>
      </c>
      <c r="T377" s="40" t="s">
        <v>762</v>
      </c>
      <c r="U377" s="40" t="s">
        <v>399</v>
      </c>
      <c r="V377" s="41">
        <v>0.38600000000000001</v>
      </c>
    </row>
    <row r="378" spans="17:22">
      <c r="Q378" s="39">
        <v>7</v>
      </c>
      <c r="R378" s="40" t="s">
        <v>12</v>
      </c>
      <c r="S378" s="40" t="s">
        <v>761</v>
      </c>
      <c r="T378" s="40" t="s">
        <v>762</v>
      </c>
      <c r="U378" s="40" t="s">
        <v>403</v>
      </c>
      <c r="V378" s="41">
        <v>0.28899999999999998</v>
      </c>
    </row>
    <row r="379" spans="17:22">
      <c r="Q379" s="39">
        <v>7</v>
      </c>
      <c r="R379" s="40" t="s">
        <v>13</v>
      </c>
      <c r="S379" s="40" t="s">
        <v>761</v>
      </c>
      <c r="T379" s="40" t="s">
        <v>762</v>
      </c>
      <c r="U379" s="40" t="s">
        <v>407</v>
      </c>
      <c r="V379" s="41">
        <v>0.66600000000000004</v>
      </c>
    </row>
    <row r="380" spans="17:22">
      <c r="Q380" s="39">
        <v>8</v>
      </c>
      <c r="R380" s="40" t="s">
        <v>759</v>
      </c>
      <c r="S380" s="40" t="s">
        <v>761</v>
      </c>
      <c r="T380" s="40" t="s">
        <v>762</v>
      </c>
      <c r="U380" s="40" t="s">
        <v>411</v>
      </c>
      <c r="V380" s="41">
        <v>0.61499999999999999</v>
      </c>
    </row>
    <row r="381" spans="17:22">
      <c r="Q381" s="39">
        <v>8</v>
      </c>
      <c r="R381" s="40" t="s">
        <v>3</v>
      </c>
      <c r="S381" s="40" t="s">
        <v>761</v>
      </c>
      <c r="T381" s="40" t="s">
        <v>762</v>
      </c>
      <c r="U381" s="40" t="s">
        <v>415</v>
      </c>
      <c r="V381" s="41">
        <v>0.72199999999999998</v>
      </c>
    </row>
    <row r="382" spans="17:22">
      <c r="Q382" s="39">
        <v>8</v>
      </c>
      <c r="R382" s="40" t="s">
        <v>4</v>
      </c>
      <c r="S382" s="40" t="s">
        <v>761</v>
      </c>
      <c r="T382" s="40" t="s">
        <v>762</v>
      </c>
      <c r="U382" s="40" t="s">
        <v>419</v>
      </c>
      <c r="V382" s="41">
        <v>0.67300000000000004</v>
      </c>
    </row>
    <row r="383" spans="17:22">
      <c r="Q383" s="39">
        <v>8</v>
      </c>
      <c r="R383" s="40" t="s">
        <v>5</v>
      </c>
      <c r="S383" s="40" t="s">
        <v>761</v>
      </c>
      <c r="T383" s="40" t="s">
        <v>762</v>
      </c>
      <c r="U383" s="40" t="s">
        <v>423</v>
      </c>
      <c r="V383" s="41">
        <v>0.435</v>
      </c>
    </row>
    <row r="384" spans="17:22">
      <c r="Q384" s="39">
        <v>8</v>
      </c>
      <c r="R384" s="40" t="s">
        <v>6</v>
      </c>
      <c r="S384" s="40" t="s">
        <v>761</v>
      </c>
      <c r="T384" s="40" t="s">
        <v>762</v>
      </c>
      <c r="U384" s="40" t="s">
        <v>427</v>
      </c>
      <c r="V384" s="41">
        <v>0.68600000000000005</v>
      </c>
    </row>
    <row r="385" spans="17:22">
      <c r="Q385" s="39">
        <v>8</v>
      </c>
      <c r="R385" s="40" t="s">
        <v>7</v>
      </c>
      <c r="S385" s="40" t="s">
        <v>761</v>
      </c>
      <c r="T385" s="40" t="s">
        <v>762</v>
      </c>
      <c r="U385" s="40" t="s">
        <v>431</v>
      </c>
      <c r="V385" s="41">
        <v>0.71899999999999997</v>
      </c>
    </row>
    <row r="386" spans="17:22">
      <c r="Q386" s="39">
        <v>8</v>
      </c>
      <c r="R386" s="40" t="s">
        <v>8</v>
      </c>
      <c r="S386" s="40" t="s">
        <v>761</v>
      </c>
      <c r="T386" s="40" t="s">
        <v>762</v>
      </c>
      <c r="U386" s="40" t="s">
        <v>435</v>
      </c>
      <c r="V386" s="41">
        <v>0.70699999999999996</v>
      </c>
    </row>
    <row r="387" spans="17:22">
      <c r="Q387" s="39">
        <v>8</v>
      </c>
      <c r="R387" s="40" t="s">
        <v>9</v>
      </c>
      <c r="S387" s="40" t="s">
        <v>761</v>
      </c>
      <c r="T387" s="40" t="s">
        <v>762</v>
      </c>
      <c r="U387" s="40" t="s">
        <v>439</v>
      </c>
      <c r="V387" s="41">
        <v>0.59199999999999997</v>
      </c>
    </row>
    <row r="388" spans="17:22">
      <c r="Q388" s="39">
        <v>8</v>
      </c>
      <c r="R388" s="40" t="s">
        <v>10</v>
      </c>
      <c r="S388" s="40" t="s">
        <v>761</v>
      </c>
      <c r="T388" s="40" t="s">
        <v>762</v>
      </c>
      <c r="U388" s="40" t="s">
        <v>443</v>
      </c>
      <c r="V388" s="41">
        <v>0.626</v>
      </c>
    </row>
    <row r="389" spans="17:22">
      <c r="Q389" s="39">
        <v>8</v>
      </c>
      <c r="R389" s="40" t="s">
        <v>11</v>
      </c>
      <c r="S389" s="40" t="s">
        <v>761</v>
      </c>
      <c r="T389" s="40" t="s">
        <v>762</v>
      </c>
      <c r="U389" s="40" t="s">
        <v>447</v>
      </c>
      <c r="V389" s="41">
        <v>0.41799999999999998</v>
      </c>
    </row>
    <row r="390" spans="17:22">
      <c r="Q390" s="39">
        <v>8</v>
      </c>
      <c r="R390" s="40" t="s">
        <v>12</v>
      </c>
      <c r="S390" s="40" t="s">
        <v>761</v>
      </c>
      <c r="T390" s="40" t="s">
        <v>762</v>
      </c>
      <c r="U390" s="40" t="s">
        <v>451</v>
      </c>
      <c r="V390" s="41">
        <v>0.307</v>
      </c>
    </row>
    <row r="391" spans="17:22">
      <c r="Q391" s="39">
        <v>8</v>
      </c>
      <c r="R391" s="40" t="s">
        <v>13</v>
      </c>
      <c r="S391" s="40" t="s">
        <v>761</v>
      </c>
      <c r="T391" s="40" t="s">
        <v>762</v>
      </c>
      <c r="U391" s="40" t="s">
        <v>455</v>
      </c>
      <c r="V391" s="41">
        <v>0.70399999999999996</v>
      </c>
    </row>
    <row r="392" spans="17:22">
      <c r="Q392" s="39">
        <v>9</v>
      </c>
      <c r="R392" s="40" t="s">
        <v>759</v>
      </c>
      <c r="S392" s="40" t="s">
        <v>761</v>
      </c>
      <c r="T392" s="40" t="s">
        <v>762</v>
      </c>
      <c r="U392" s="40" t="s">
        <v>459</v>
      </c>
      <c r="V392" s="41">
        <v>0.48399999999999999</v>
      </c>
    </row>
    <row r="393" spans="17:22">
      <c r="Q393" s="39">
        <v>9</v>
      </c>
      <c r="R393" s="40" t="s">
        <v>3</v>
      </c>
      <c r="S393" s="40" t="s">
        <v>761</v>
      </c>
      <c r="T393" s="40" t="s">
        <v>762</v>
      </c>
      <c r="U393" s="40" t="s">
        <v>463</v>
      </c>
      <c r="V393" s="41">
        <v>0.54300000000000004</v>
      </c>
    </row>
    <row r="394" spans="17:22">
      <c r="Q394" s="39">
        <v>9</v>
      </c>
      <c r="R394" s="40" t="s">
        <v>4</v>
      </c>
      <c r="S394" s="40" t="s">
        <v>761</v>
      </c>
      <c r="T394" s="40" t="s">
        <v>762</v>
      </c>
      <c r="U394" s="40" t="s">
        <v>467</v>
      </c>
      <c r="V394" s="41">
        <v>0.46300000000000002</v>
      </c>
    </row>
    <row r="395" spans="17:22">
      <c r="Q395" s="39">
        <v>9</v>
      </c>
      <c r="R395" s="40" t="s">
        <v>5</v>
      </c>
      <c r="S395" s="40" t="s">
        <v>761</v>
      </c>
      <c r="T395" s="40" t="s">
        <v>762</v>
      </c>
      <c r="U395" s="40" t="s">
        <v>471</v>
      </c>
      <c r="V395" s="41">
        <v>0.27700000000000002</v>
      </c>
    </row>
    <row r="396" spans="17:22">
      <c r="Q396" s="39">
        <v>9</v>
      </c>
      <c r="R396" s="40" t="s">
        <v>6</v>
      </c>
      <c r="S396" s="40" t="s">
        <v>761</v>
      </c>
      <c r="T396" s="40" t="s">
        <v>762</v>
      </c>
      <c r="U396" s="40" t="s">
        <v>475</v>
      </c>
      <c r="V396" s="41">
        <v>0.46300000000000002</v>
      </c>
    </row>
    <row r="397" spans="17:22">
      <c r="Q397" s="39">
        <v>9</v>
      </c>
      <c r="R397" s="40" t="s">
        <v>7</v>
      </c>
      <c r="S397" s="40" t="s">
        <v>761</v>
      </c>
      <c r="T397" s="40" t="s">
        <v>762</v>
      </c>
      <c r="U397" s="40" t="s">
        <v>479</v>
      </c>
      <c r="V397" s="41">
        <v>0.48499999999999999</v>
      </c>
    </row>
    <row r="398" spans="17:22">
      <c r="Q398" s="39">
        <v>9</v>
      </c>
      <c r="R398" s="40" t="s">
        <v>8</v>
      </c>
      <c r="S398" s="40" t="s">
        <v>761</v>
      </c>
      <c r="T398" s="40" t="s">
        <v>762</v>
      </c>
      <c r="U398" s="40" t="s">
        <v>483</v>
      </c>
      <c r="V398" s="41">
        <v>0.48599999999999999</v>
      </c>
    </row>
    <row r="399" spans="17:22">
      <c r="Q399" s="39">
        <v>9</v>
      </c>
      <c r="R399" s="40" t="s">
        <v>9</v>
      </c>
      <c r="S399" s="40" t="s">
        <v>761</v>
      </c>
      <c r="T399" s="40" t="s">
        <v>762</v>
      </c>
      <c r="U399" s="40" t="s">
        <v>487</v>
      </c>
      <c r="V399" s="41">
        <v>0.34100000000000003</v>
      </c>
    </row>
    <row r="400" spans="17:22">
      <c r="Q400" s="39">
        <v>9</v>
      </c>
      <c r="R400" s="40" t="s">
        <v>10</v>
      </c>
      <c r="S400" s="40" t="s">
        <v>761</v>
      </c>
      <c r="T400" s="40" t="s">
        <v>762</v>
      </c>
      <c r="U400" s="40" t="s">
        <v>491</v>
      </c>
      <c r="V400" s="41">
        <v>0.436</v>
      </c>
    </row>
    <row r="401" spans="17:22">
      <c r="Q401" s="39">
        <v>9</v>
      </c>
      <c r="R401" s="40" t="s">
        <v>11</v>
      </c>
      <c r="S401" s="40" t="s">
        <v>761</v>
      </c>
      <c r="T401" s="40" t="s">
        <v>762</v>
      </c>
      <c r="U401" s="40" t="s">
        <v>495</v>
      </c>
      <c r="V401" s="41">
        <v>0.26400000000000001</v>
      </c>
    </row>
    <row r="402" spans="17:22">
      <c r="Q402" s="39">
        <v>9</v>
      </c>
      <c r="R402" s="40" t="s">
        <v>12</v>
      </c>
      <c r="S402" s="40" t="s">
        <v>761</v>
      </c>
      <c r="T402" s="40" t="s">
        <v>762</v>
      </c>
      <c r="U402" s="40" t="s">
        <v>499</v>
      </c>
      <c r="V402" s="41">
        <v>0.17299999999999999</v>
      </c>
    </row>
    <row r="403" spans="17:22">
      <c r="Q403" s="39">
        <v>9</v>
      </c>
      <c r="R403" s="40" t="s">
        <v>13</v>
      </c>
      <c r="S403" s="40" t="s">
        <v>761</v>
      </c>
      <c r="T403" s="40" t="s">
        <v>762</v>
      </c>
      <c r="U403" s="40" t="s">
        <v>503</v>
      </c>
      <c r="V403" s="41">
        <v>0.57499999999999996</v>
      </c>
    </row>
    <row r="404" spans="17:22">
      <c r="Q404" s="39">
        <v>10</v>
      </c>
      <c r="R404" s="40" t="s">
        <v>759</v>
      </c>
      <c r="S404" s="40" t="s">
        <v>761</v>
      </c>
      <c r="T404" s="40" t="s">
        <v>762</v>
      </c>
      <c r="U404" s="40" t="s">
        <v>507</v>
      </c>
      <c r="V404" s="41">
        <v>0.23499999999999999</v>
      </c>
    </row>
    <row r="405" spans="17:22">
      <c r="Q405" s="39">
        <v>10</v>
      </c>
      <c r="R405" s="40" t="s">
        <v>3</v>
      </c>
      <c r="S405" s="40" t="s">
        <v>761</v>
      </c>
      <c r="T405" s="40" t="s">
        <v>762</v>
      </c>
      <c r="U405" s="40" t="s">
        <v>511</v>
      </c>
      <c r="V405" s="41">
        <v>0.223</v>
      </c>
    </row>
    <row r="406" spans="17:22">
      <c r="Q406" s="39">
        <v>10</v>
      </c>
      <c r="R406" s="40" t="s">
        <v>4</v>
      </c>
      <c r="S406" s="40" t="s">
        <v>761</v>
      </c>
      <c r="T406" s="40" t="s">
        <v>762</v>
      </c>
      <c r="U406" s="40" t="s">
        <v>515</v>
      </c>
      <c r="V406" s="41">
        <v>0.251</v>
      </c>
    </row>
    <row r="407" spans="17:22">
      <c r="Q407" s="39">
        <v>10</v>
      </c>
      <c r="R407" s="40" t="s">
        <v>5</v>
      </c>
      <c r="S407" s="40" t="s">
        <v>761</v>
      </c>
      <c r="T407" s="40" t="s">
        <v>762</v>
      </c>
      <c r="U407" s="40" t="s">
        <v>519</v>
      </c>
      <c r="V407" s="41">
        <v>0.13</v>
      </c>
    </row>
    <row r="408" spans="17:22">
      <c r="Q408" s="39">
        <v>10</v>
      </c>
      <c r="R408" s="40" t="s">
        <v>6</v>
      </c>
      <c r="S408" s="40" t="s">
        <v>761</v>
      </c>
      <c r="T408" s="40" t="s">
        <v>762</v>
      </c>
      <c r="U408" s="40" t="s">
        <v>523</v>
      </c>
      <c r="V408" s="41">
        <v>0.22500000000000001</v>
      </c>
    </row>
    <row r="409" spans="17:22">
      <c r="Q409" s="39">
        <v>10</v>
      </c>
      <c r="R409" s="40" t="s">
        <v>7</v>
      </c>
      <c r="S409" s="40" t="s">
        <v>761</v>
      </c>
      <c r="T409" s="40" t="s">
        <v>762</v>
      </c>
      <c r="U409" s="40" t="s">
        <v>527</v>
      </c>
      <c r="V409" s="41">
        <v>0.23400000000000001</v>
      </c>
    </row>
    <row r="410" spans="17:22">
      <c r="Q410" s="39">
        <v>10</v>
      </c>
      <c r="R410" s="40" t="s">
        <v>8</v>
      </c>
      <c r="S410" s="40" t="s">
        <v>761</v>
      </c>
      <c r="T410" s="40" t="s">
        <v>762</v>
      </c>
      <c r="U410" s="40" t="s">
        <v>531</v>
      </c>
      <c r="V410" s="41">
        <v>0.185</v>
      </c>
    </row>
    <row r="411" spans="17:22">
      <c r="Q411" s="39">
        <v>10</v>
      </c>
      <c r="R411" s="40" t="s">
        <v>9</v>
      </c>
      <c r="S411" s="40" t="s">
        <v>761</v>
      </c>
      <c r="T411" s="40" t="s">
        <v>762</v>
      </c>
      <c r="U411" s="40" t="s">
        <v>535</v>
      </c>
      <c r="V411" s="41">
        <v>0.185</v>
      </c>
    </row>
    <row r="412" spans="17:22">
      <c r="Q412" s="39">
        <v>10</v>
      </c>
      <c r="R412" s="40" t="s">
        <v>10</v>
      </c>
      <c r="S412" s="40" t="s">
        <v>761</v>
      </c>
      <c r="T412" s="40" t="s">
        <v>762</v>
      </c>
      <c r="U412" s="40" t="s">
        <v>539</v>
      </c>
      <c r="V412" s="41">
        <v>0.21</v>
      </c>
    </row>
    <row r="413" spans="17:22">
      <c r="Q413" s="39">
        <v>10</v>
      </c>
      <c r="R413" s="40" t="s">
        <v>11</v>
      </c>
      <c r="S413" s="40" t="s">
        <v>761</v>
      </c>
      <c r="T413" s="40" t="s">
        <v>762</v>
      </c>
      <c r="U413" s="40" t="s">
        <v>543</v>
      </c>
      <c r="V413" s="41">
        <v>0.105</v>
      </c>
    </row>
    <row r="414" spans="17:22">
      <c r="Q414" s="39">
        <v>10</v>
      </c>
      <c r="R414" s="40" t="s">
        <v>12</v>
      </c>
      <c r="S414" s="40" t="s">
        <v>761</v>
      </c>
      <c r="T414" s="40" t="s">
        <v>762</v>
      </c>
      <c r="U414" s="40" t="s">
        <v>547</v>
      </c>
      <c r="V414" s="41">
        <v>0.08</v>
      </c>
    </row>
    <row r="415" spans="17:22">
      <c r="Q415" s="39">
        <v>10</v>
      </c>
      <c r="R415" s="40" t="s">
        <v>13</v>
      </c>
      <c r="S415" s="40" t="s">
        <v>761</v>
      </c>
      <c r="T415" s="40" t="s">
        <v>762</v>
      </c>
      <c r="U415" s="40" t="s">
        <v>551</v>
      </c>
      <c r="V415" s="41">
        <v>0.29699999999999999</v>
      </c>
    </row>
    <row r="416" spans="17:22">
      <c r="Q416" s="39">
        <v>11</v>
      </c>
      <c r="R416" s="40" t="s">
        <v>759</v>
      </c>
      <c r="S416" s="40" t="s">
        <v>761</v>
      </c>
      <c r="T416" s="40" t="s">
        <v>762</v>
      </c>
      <c r="U416" s="40" t="s">
        <v>555</v>
      </c>
      <c r="V416" s="41">
        <v>0.13600000000000001</v>
      </c>
    </row>
    <row r="417" spans="17:22">
      <c r="Q417" s="39">
        <v>11</v>
      </c>
      <c r="R417" s="40" t="s">
        <v>3</v>
      </c>
      <c r="S417" s="40" t="s">
        <v>761</v>
      </c>
      <c r="T417" s="40" t="s">
        <v>762</v>
      </c>
      <c r="U417" s="40" t="s">
        <v>559</v>
      </c>
      <c r="V417" s="41">
        <v>0.14799999999999999</v>
      </c>
    </row>
    <row r="418" spans="17:22">
      <c r="Q418" s="39">
        <v>11</v>
      </c>
      <c r="R418" s="40" t="s">
        <v>4</v>
      </c>
      <c r="S418" s="40" t="s">
        <v>761</v>
      </c>
      <c r="T418" s="40" t="s">
        <v>762</v>
      </c>
      <c r="U418" s="40" t="s">
        <v>563</v>
      </c>
      <c r="V418" s="41">
        <v>9.5000000000000001E-2</v>
      </c>
    </row>
    <row r="419" spans="17:22">
      <c r="Q419" s="39">
        <v>11</v>
      </c>
      <c r="R419" s="40" t="s">
        <v>5</v>
      </c>
      <c r="S419" s="40" t="s">
        <v>761</v>
      </c>
      <c r="T419" s="40" t="s">
        <v>762</v>
      </c>
      <c r="U419" s="40" t="s">
        <v>567</v>
      </c>
      <c r="V419" s="41">
        <v>5.8000000000000003E-2</v>
      </c>
    </row>
    <row r="420" spans="17:22">
      <c r="Q420" s="39">
        <v>11</v>
      </c>
      <c r="R420" s="40" t="s">
        <v>6</v>
      </c>
      <c r="S420" s="40" t="s">
        <v>761</v>
      </c>
      <c r="T420" s="40" t="s">
        <v>762</v>
      </c>
      <c r="U420" s="40" t="s">
        <v>571</v>
      </c>
      <c r="V420" s="41">
        <v>0.126</v>
      </c>
    </row>
    <row r="421" spans="17:22">
      <c r="Q421" s="39">
        <v>11</v>
      </c>
      <c r="R421" s="40" t="s">
        <v>7</v>
      </c>
      <c r="S421" s="40" t="s">
        <v>761</v>
      </c>
      <c r="T421" s="40" t="s">
        <v>762</v>
      </c>
      <c r="U421" s="40" t="s">
        <v>575</v>
      </c>
      <c r="V421" s="41">
        <v>0.11</v>
      </c>
    </row>
    <row r="422" spans="17:22">
      <c r="Q422" s="39">
        <v>11</v>
      </c>
      <c r="R422" s="40" t="s">
        <v>8</v>
      </c>
      <c r="S422" s="40" t="s">
        <v>761</v>
      </c>
      <c r="T422" s="40" t="s">
        <v>762</v>
      </c>
      <c r="U422" s="40" t="s">
        <v>579</v>
      </c>
      <c r="V422" s="41">
        <v>0.109</v>
      </c>
    </row>
    <row r="423" spans="17:22">
      <c r="Q423" s="39">
        <v>11</v>
      </c>
      <c r="R423" s="40" t="s">
        <v>9</v>
      </c>
      <c r="S423" s="40" t="s">
        <v>761</v>
      </c>
      <c r="T423" s="40" t="s">
        <v>762</v>
      </c>
      <c r="U423" s="40" t="s">
        <v>583</v>
      </c>
      <c r="V423" s="41">
        <v>0.104</v>
      </c>
    </row>
    <row r="424" spans="17:22">
      <c r="Q424" s="39">
        <v>11</v>
      </c>
      <c r="R424" s="40" t="s">
        <v>10</v>
      </c>
      <c r="S424" s="40" t="s">
        <v>761</v>
      </c>
      <c r="T424" s="40" t="s">
        <v>762</v>
      </c>
      <c r="U424" s="40" t="s">
        <v>587</v>
      </c>
      <c r="V424" s="41">
        <v>0.16900000000000001</v>
      </c>
    </row>
    <row r="425" spans="17:22">
      <c r="Q425" s="39">
        <v>11</v>
      </c>
      <c r="R425" s="40" t="s">
        <v>11</v>
      </c>
      <c r="S425" s="40" t="s">
        <v>761</v>
      </c>
      <c r="T425" s="40" t="s">
        <v>762</v>
      </c>
      <c r="U425" s="40" t="s">
        <v>591</v>
      </c>
      <c r="V425" s="41">
        <v>0</v>
      </c>
    </row>
    <row r="426" spans="17:22">
      <c r="Q426" s="39">
        <v>11</v>
      </c>
      <c r="R426" s="40" t="s">
        <v>12</v>
      </c>
      <c r="S426" s="40" t="s">
        <v>761</v>
      </c>
      <c r="T426" s="40" t="s">
        <v>762</v>
      </c>
      <c r="U426" s="40" t="s">
        <v>595</v>
      </c>
      <c r="V426" s="41">
        <v>0</v>
      </c>
    </row>
    <row r="427" spans="17:22">
      <c r="Q427" s="39">
        <v>11</v>
      </c>
      <c r="R427" s="40" t="s">
        <v>13</v>
      </c>
      <c r="S427" s="40" t="s">
        <v>761</v>
      </c>
      <c r="T427" s="40" t="s">
        <v>762</v>
      </c>
      <c r="U427" s="40" t="s">
        <v>599</v>
      </c>
      <c r="V427" s="41">
        <v>0.18</v>
      </c>
    </row>
    <row r="428" spans="17:22">
      <c r="Q428" s="39">
        <v>12</v>
      </c>
      <c r="R428" s="40" t="s">
        <v>759</v>
      </c>
      <c r="S428" s="40" t="s">
        <v>761</v>
      </c>
      <c r="T428" s="40" t="s">
        <v>762</v>
      </c>
      <c r="U428" s="40" t="s">
        <v>603</v>
      </c>
      <c r="V428" s="41">
        <v>0</v>
      </c>
    </row>
    <row r="429" spans="17:22">
      <c r="Q429" s="39">
        <v>12</v>
      </c>
      <c r="R429" s="40" t="s">
        <v>3</v>
      </c>
      <c r="S429" s="40" t="s">
        <v>761</v>
      </c>
      <c r="T429" s="40" t="s">
        <v>762</v>
      </c>
      <c r="U429" s="40" t="s">
        <v>607</v>
      </c>
      <c r="V429" s="41">
        <v>0.109</v>
      </c>
    </row>
    <row r="430" spans="17:22">
      <c r="Q430" s="39">
        <v>12</v>
      </c>
      <c r="R430" s="40" t="s">
        <v>4</v>
      </c>
      <c r="S430" s="40" t="s">
        <v>761</v>
      </c>
      <c r="T430" s="40" t="s">
        <v>762</v>
      </c>
      <c r="U430" s="40" t="s">
        <v>611</v>
      </c>
      <c r="V430" s="41">
        <v>0</v>
      </c>
    </row>
    <row r="431" spans="17:22">
      <c r="Q431" s="39">
        <v>12</v>
      </c>
      <c r="R431" s="40" t="s">
        <v>5</v>
      </c>
      <c r="S431" s="40" t="s">
        <v>761</v>
      </c>
      <c r="T431" s="40" t="s">
        <v>762</v>
      </c>
      <c r="U431" s="40" t="s">
        <v>615</v>
      </c>
      <c r="V431" s="41">
        <v>0</v>
      </c>
    </row>
    <row r="432" spans="17:22">
      <c r="Q432" s="39">
        <v>12</v>
      </c>
      <c r="R432" s="40" t="s">
        <v>6</v>
      </c>
      <c r="S432" s="40" t="s">
        <v>761</v>
      </c>
      <c r="T432" s="40" t="s">
        <v>762</v>
      </c>
      <c r="U432" s="40" t="s">
        <v>619</v>
      </c>
      <c r="V432" s="41">
        <v>0.13200000000000001</v>
      </c>
    </row>
    <row r="433" spans="17:22">
      <c r="Q433" s="39">
        <v>12</v>
      </c>
      <c r="R433" s="40" t="s">
        <v>7</v>
      </c>
      <c r="S433" s="40" t="s">
        <v>761</v>
      </c>
      <c r="T433" s="40" t="s">
        <v>762</v>
      </c>
      <c r="U433" s="40" t="s">
        <v>623</v>
      </c>
      <c r="V433" s="41">
        <v>0</v>
      </c>
    </row>
    <row r="434" spans="17:22">
      <c r="Q434" s="39">
        <v>12</v>
      </c>
      <c r="R434" s="40" t="s">
        <v>8</v>
      </c>
      <c r="S434" s="40" t="s">
        <v>761</v>
      </c>
      <c r="T434" s="40" t="s">
        <v>762</v>
      </c>
      <c r="U434" s="40" t="s">
        <v>627</v>
      </c>
      <c r="V434" s="41">
        <v>0</v>
      </c>
    </row>
    <row r="435" spans="17:22">
      <c r="Q435" s="39">
        <v>12</v>
      </c>
      <c r="R435" s="40" t="s">
        <v>9</v>
      </c>
      <c r="S435" s="40" t="s">
        <v>761</v>
      </c>
      <c r="T435" s="40" t="s">
        <v>762</v>
      </c>
      <c r="U435" s="40" t="s">
        <v>631</v>
      </c>
      <c r="V435" s="41">
        <v>7.2999999999999995E-2</v>
      </c>
    </row>
    <row r="436" spans="17:22">
      <c r="Q436" s="39">
        <v>12</v>
      </c>
      <c r="R436" s="40" t="s">
        <v>10</v>
      </c>
      <c r="S436" s="40" t="s">
        <v>761</v>
      </c>
      <c r="T436" s="40" t="s">
        <v>762</v>
      </c>
      <c r="U436" s="40" t="s">
        <v>635</v>
      </c>
      <c r="V436" s="41">
        <v>0</v>
      </c>
    </row>
    <row r="437" spans="17:22">
      <c r="Q437" s="39">
        <v>12</v>
      </c>
      <c r="R437" s="40" t="s">
        <v>11</v>
      </c>
      <c r="S437" s="40" t="s">
        <v>761</v>
      </c>
      <c r="T437" s="40" t="s">
        <v>762</v>
      </c>
      <c r="U437" s="40" t="s">
        <v>639</v>
      </c>
      <c r="V437" s="41">
        <v>0</v>
      </c>
    </row>
    <row r="438" spans="17:22">
      <c r="Q438" s="39">
        <v>12</v>
      </c>
      <c r="R438" s="40" t="s">
        <v>12</v>
      </c>
      <c r="S438" s="40" t="s">
        <v>761</v>
      </c>
      <c r="T438" s="40" t="s">
        <v>762</v>
      </c>
      <c r="U438" s="40" t="s">
        <v>643</v>
      </c>
      <c r="V438" s="41">
        <v>0</v>
      </c>
    </row>
    <row r="439" spans="17:22">
      <c r="Q439" s="39">
        <v>12</v>
      </c>
      <c r="R439" s="40" t="s">
        <v>13</v>
      </c>
      <c r="S439" s="40" t="s">
        <v>761</v>
      </c>
      <c r="T439" s="40" t="s">
        <v>762</v>
      </c>
      <c r="U439" s="40" t="s">
        <v>647</v>
      </c>
      <c r="V439" s="41">
        <v>7.8E-2</v>
      </c>
    </row>
    <row r="440" spans="17:22">
      <c r="Q440" s="39">
        <v>1</v>
      </c>
      <c r="R440" s="40" t="s">
        <v>759</v>
      </c>
      <c r="S440" s="40" t="s">
        <v>761</v>
      </c>
      <c r="T440" s="40" t="s">
        <v>763</v>
      </c>
      <c r="U440" s="40" t="s">
        <v>76</v>
      </c>
      <c r="V440" s="41">
        <v>0.19900000000000001</v>
      </c>
    </row>
    <row r="441" spans="17:22">
      <c r="Q441" s="39">
        <v>1</v>
      </c>
      <c r="R441" s="40" t="s">
        <v>3</v>
      </c>
      <c r="S441" s="40" t="s">
        <v>761</v>
      </c>
      <c r="T441" s="40" t="s">
        <v>763</v>
      </c>
      <c r="U441" s="40" t="s">
        <v>80</v>
      </c>
      <c r="V441" s="41">
        <v>0.221</v>
      </c>
    </row>
    <row r="442" spans="17:22">
      <c r="Q442" s="39">
        <v>1</v>
      </c>
      <c r="R442" s="40" t="s">
        <v>4</v>
      </c>
      <c r="S442" s="40" t="s">
        <v>761</v>
      </c>
      <c r="T442" s="40" t="s">
        <v>763</v>
      </c>
      <c r="U442" s="40" t="s">
        <v>84</v>
      </c>
      <c r="V442" s="41">
        <v>0.26300000000000001</v>
      </c>
    </row>
    <row r="443" spans="17:22">
      <c r="Q443" s="39">
        <v>1</v>
      </c>
      <c r="R443" s="40" t="s">
        <v>5</v>
      </c>
      <c r="S443" s="40" t="s">
        <v>761</v>
      </c>
      <c r="T443" s="40" t="s">
        <v>763</v>
      </c>
      <c r="U443" s="40" t="s">
        <v>88</v>
      </c>
      <c r="V443" s="41">
        <v>0.42499999999999999</v>
      </c>
    </row>
    <row r="444" spans="17:22">
      <c r="Q444" s="39">
        <v>1</v>
      </c>
      <c r="R444" s="40" t="s">
        <v>6</v>
      </c>
      <c r="S444" s="40" t="s">
        <v>761</v>
      </c>
      <c r="T444" s="40" t="s">
        <v>763</v>
      </c>
      <c r="U444" s="40" t="s">
        <v>92</v>
      </c>
      <c r="V444" s="41">
        <v>0.21</v>
      </c>
    </row>
    <row r="445" spans="17:22">
      <c r="Q445" s="39">
        <v>1</v>
      </c>
      <c r="R445" s="40" t="s">
        <v>7</v>
      </c>
      <c r="S445" s="40" t="s">
        <v>761</v>
      </c>
      <c r="T445" s="40" t="s">
        <v>763</v>
      </c>
      <c r="U445" s="40" t="s">
        <v>96</v>
      </c>
      <c r="V445" s="41">
        <v>0.23699999999999999</v>
      </c>
    </row>
    <row r="446" spans="17:22">
      <c r="Q446" s="39">
        <v>1</v>
      </c>
      <c r="R446" s="40" t="s">
        <v>8</v>
      </c>
      <c r="S446" s="40" t="s">
        <v>761</v>
      </c>
      <c r="T446" s="40" t="s">
        <v>763</v>
      </c>
      <c r="U446" s="40" t="s">
        <v>100</v>
      </c>
      <c r="V446" s="41">
        <v>0.23300000000000001</v>
      </c>
    </row>
    <row r="447" spans="17:22">
      <c r="Q447" s="39">
        <v>1</v>
      </c>
      <c r="R447" s="40" t="s">
        <v>9</v>
      </c>
      <c r="S447" s="40" t="s">
        <v>761</v>
      </c>
      <c r="T447" s="40" t="s">
        <v>763</v>
      </c>
      <c r="U447" s="40" t="s">
        <v>104</v>
      </c>
      <c r="V447" s="41">
        <v>0.37</v>
      </c>
    </row>
    <row r="448" spans="17:22">
      <c r="Q448" s="39">
        <v>1</v>
      </c>
      <c r="R448" s="40" t="s">
        <v>10</v>
      </c>
      <c r="S448" s="40" t="s">
        <v>761</v>
      </c>
      <c r="T448" s="40" t="s">
        <v>763</v>
      </c>
      <c r="U448" s="40" t="s">
        <v>108</v>
      </c>
      <c r="V448" s="41">
        <v>0.27800000000000002</v>
      </c>
    </row>
    <row r="449" spans="17:22">
      <c r="Q449" s="39">
        <v>1</v>
      </c>
      <c r="R449" s="40" t="s">
        <v>11</v>
      </c>
      <c r="S449" s="40" t="s">
        <v>761</v>
      </c>
      <c r="T449" s="40" t="s">
        <v>763</v>
      </c>
      <c r="U449" s="40" t="s">
        <v>112</v>
      </c>
      <c r="V449" s="41">
        <v>0.56100000000000005</v>
      </c>
    </row>
    <row r="450" spans="17:22">
      <c r="Q450" s="39">
        <v>1</v>
      </c>
      <c r="R450" s="40" t="s">
        <v>12</v>
      </c>
      <c r="S450" s="40" t="s">
        <v>761</v>
      </c>
      <c r="T450" s="40" t="s">
        <v>763</v>
      </c>
      <c r="U450" s="40" t="s">
        <v>116</v>
      </c>
      <c r="V450" s="41">
        <v>0.66600000000000004</v>
      </c>
    </row>
    <row r="451" spans="17:22">
      <c r="Q451" s="39">
        <v>1</v>
      </c>
      <c r="R451" s="40" t="s">
        <v>13</v>
      </c>
      <c r="S451" s="40" t="s">
        <v>761</v>
      </c>
      <c r="T451" s="40" t="s">
        <v>763</v>
      </c>
      <c r="U451" s="40" t="s">
        <v>120</v>
      </c>
      <c r="V451" s="41">
        <v>0.158</v>
      </c>
    </row>
    <row r="452" spans="17:22">
      <c r="Q452" s="39">
        <v>2</v>
      </c>
      <c r="R452" s="40" t="s">
        <v>759</v>
      </c>
      <c r="S452" s="40" t="s">
        <v>761</v>
      </c>
      <c r="T452" s="40" t="s">
        <v>763</v>
      </c>
      <c r="U452" s="40" t="s">
        <v>124</v>
      </c>
      <c r="V452" s="41">
        <v>0.193</v>
      </c>
    </row>
    <row r="453" spans="17:22">
      <c r="Q453" s="39">
        <v>2</v>
      </c>
      <c r="R453" s="40" t="s">
        <v>3</v>
      </c>
      <c r="S453" s="40" t="s">
        <v>761</v>
      </c>
      <c r="T453" s="40" t="s">
        <v>763</v>
      </c>
      <c r="U453" s="40" t="s">
        <v>128</v>
      </c>
      <c r="V453" s="41">
        <v>0.22900000000000001</v>
      </c>
    </row>
    <row r="454" spans="17:22">
      <c r="Q454" s="39">
        <v>2</v>
      </c>
      <c r="R454" s="40" t="s">
        <v>4</v>
      </c>
      <c r="S454" s="40" t="s">
        <v>761</v>
      </c>
      <c r="T454" s="40" t="s">
        <v>763</v>
      </c>
      <c r="U454" s="40" t="s">
        <v>132</v>
      </c>
      <c r="V454" s="41">
        <v>0.254</v>
      </c>
    </row>
    <row r="455" spans="17:22">
      <c r="Q455" s="39">
        <v>2</v>
      </c>
      <c r="R455" s="40" t="s">
        <v>5</v>
      </c>
      <c r="S455" s="40" t="s">
        <v>761</v>
      </c>
      <c r="T455" s="40" t="s">
        <v>763</v>
      </c>
      <c r="U455" s="40" t="s">
        <v>136</v>
      </c>
      <c r="V455" s="41">
        <v>0.36699999999999999</v>
      </c>
    </row>
    <row r="456" spans="17:22">
      <c r="Q456" s="39">
        <v>2</v>
      </c>
      <c r="R456" s="40" t="s">
        <v>6</v>
      </c>
      <c r="S456" s="40" t="s">
        <v>761</v>
      </c>
      <c r="T456" s="40" t="s">
        <v>763</v>
      </c>
      <c r="U456" s="40" t="s">
        <v>140</v>
      </c>
      <c r="V456" s="41">
        <v>0.224</v>
      </c>
    </row>
    <row r="457" spans="17:22">
      <c r="Q457" s="39">
        <v>2</v>
      </c>
      <c r="R457" s="40" t="s">
        <v>7</v>
      </c>
      <c r="S457" s="40" t="s">
        <v>761</v>
      </c>
      <c r="T457" s="40" t="s">
        <v>763</v>
      </c>
      <c r="U457" s="40" t="s">
        <v>144</v>
      </c>
      <c r="V457" s="41">
        <v>0.23499999999999999</v>
      </c>
    </row>
    <row r="458" spans="17:22">
      <c r="Q458" s="39">
        <v>2</v>
      </c>
      <c r="R458" s="40" t="s">
        <v>8</v>
      </c>
      <c r="S458" s="40" t="s">
        <v>761</v>
      </c>
      <c r="T458" s="40" t="s">
        <v>763</v>
      </c>
      <c r="U458" s="40" t="s">
        <v>148</v>
      </c>
      <c r="V458" s="41">
        <v>0.21</v>
      </c>
    </row>
    <row r="459" spans="17:22">
      <c r="Q459" s="39">
        <v>2</v>
      </c>
      <c r="R459" s="40" t="s">
        <v>9</v>
      </c>
      <c r="S459" s="40" t="s">
        <v>761</v>
      </c>
      <c r="T459" s="40" t="s">
        <v>763</v>
      </c>
      <c r="U459" s="40" t="s">
        <v>152</v>
      </c>
      <c r="V459" s="41">
        <v>0.35899999999999999</v>
      </c>
    </row>
    <row r="460" spans="17:22">
      <c r="Q460" s="39">
        <v>2</v>
      </c>
      <c r="R460" s="40" t="s">
        <v>10</v>
      </c>
      <c r="S460" s="40" t="s">
        <v>761</v>
      </c>
      <c r="T460" s="40" t="s">
        <v>763</v>
      </c>
      <c r="U460" s="40" t="s">
        <v>156</v>
      </c>
      <c r="V460" s="41">
        <v>0.25</v>
      </c>
    </row>
    <row r="461" spans="17:22">
      <c r="Q461" s="39">
        <v>2</v>
      </c>
      <c r="R461" s="40" t="s">
        <v>11</v>
      </c>
      <c r="S461" s="40" t="s">
        <v>761</v>
      </c>
      <c r="T461" s="40" t="s">
        <v>763</v>
      </c>
      <c r="U461" s="40" t="s">
        <v>160</v>
      </c>
      <c r="V461" s="41">
        <v>0.51700000000000002</v>
      </c>
    </row>
    <row r="462" spans="17:22">
      <c r="Q462" s="39">
        <v>2</v>
      </c>
      <c r="R462" s="40" t="s">
        <v>12</v>
      </c>
      <c r="S462" s="40" t="s">
        <v>761</v>
      </c>
      <c r="T462" s="40" t="s">
        <v>763</v>
      </c>
      <c r="U462" s="40" t="s">
        <v>164</v>
      </c>
      <c r="V462" s="41">
        <v>0.627</v>
      </c>
    </row>
    <row r="463" spans="17:22">
      <c r="Q463" s="39">
        <v>2</v>
      </c>
      <c r="R463" s="40" t="s">
        <v>13</v>
      </c>
      <c r="S463" s="40" t="s">
        <v>761</v>
      </c>
      <c r="T463" s="40" t="s">
        <v>763</v>
      </c>
      <c r="U463" s="40" t="s">
        <v>168</v>
      </c>
      <c r="V463" s="41">
        <v>0.11899999999999999</v>
      </c>
    </row>
    <row r="464" spans="17:22">
      <c r="Q464" s="39">
        <v>3</v>
      </c>
      <c r="R464" s="40" t="s">
        <v>759</v>
      </c>
      <c r="S464" s="40" t="s">
        <v>761</v>
      </c>
      <c r="T464" s="40" t="s">
        <v>763</v>
      </c>
      <c r="U464" s="40" t="s">
        <v>172</v>
      </c>
      <c r="V464" s="41">
        <v>0.14599999999999999</v>
      </c>
    </row>
    <row r="465" spans="17:22">
      <c r="Q465" s="39">
        <v>3</v>
      </c>
      <c r="R465" s="40" t="s">
        <v>3</v>
      </c>
      <c r="S465" s="40" t="s">
        <v>761</v>
      </c>
      <c r="T465" s="40" t="s">
        <v>763</v>
      </c>
      <c r="U465" s="40" t="s">
        <v>176</v>
      </c>
      <c r="V465" s="41">
        <v>0.123</v>
      </c>
    </row>
    <row r="466" spans="17:22">
      <c r="Q466" s="39">
        <v>3</v>
      </c>
      <c r="R466" s="40" t="s">
        <v>4</v>
      </c>
      <c r="S466" s="40" t="s">
        <v>761</v>
      </c>
      <c r="T466" s="40" t="s">
        <v>763</v>
      </c>
      <c r="U466" s="40" t="s">
        <v>180</v>
      </c>
      <c r="V466" s="41">
        <v>0.15</v>
      </c>
    </row>
    <row r="467" spans="17:22">
      <c r="Q467" s="39">
        <v>3</v>
      </c>
      <c r="R467" s="40" t="s">
        <v>5</v>
      </c>
      <c r="S467" s="40" t="s">
        <v>761</v>
      </c>
      <c r="T467" s="40" t="s">
        <v>763</v>
      </c>
      <c r="U467" s="40" t="s">
        <v>184</v>
      </c>
      <c r="V467" s="41">
        <v>0.28999999999999998</v>
      </c>
    </row>
    <row r="468" spans="17:22">
      <c r="Q468" s="39">
        <v>3</v>
      </c>
      <c r="R468" s="40" t="s">
        <v>6</v>
      </c>
      <c r="S468" s="40" t="s">
        <v>761</v>
      </c>
      <c r="T468" s="40" t="s">
        <v>763</v>
      </c>
      <c r="U468" s="40" t="s">
        <v>188</v>
      </c>
      <c r="V468" s="41">
        <v>0.14299999999999999</v>
      </c>
    </row>
    <row r="469" spans="17:22">
      <c r="Q469" s="39">
        <v>3</v>
      </c>
      <c r="R469" s="40" t="s">
        <v>7</v>
      </c>
      <c r="S469" s="40" t="s">
        <v>761</v>
      </c>
      <c r="T469" s="40" t="s">
        <v>763</v>
      </c>
      <c r="U469" s="40" t="s">
        <v>192</v>
      </c>
      <c r="V469" s="41">
        <v>0.14199999999999999</v>
      </c>
    </row>
    <row r="470" spans="17:22">
      <c r="Q470" s="39">
        <v>3</v>
      </c>
      <c r="R470" s="40" t="s">
        <v>8</v>
      </c>
      <c r="S470" s="40" t="s">
        <v>761</v>
      </c>
      <c r="T470" s="40" t="s">
        <v>763</v>
      </c>
      <c r="U470" s="40" t="s">
        <v>196</v>
      </c>
      <c r="V470" s="41">
        <v>0.13</v>
      </c>
    </row>
    <row r="471" spans="17:22">
      <c r="Q471" s="39">
        <v>3</v>
      </c>
      <c r="R471" s="40" t="s">
        <v>9</v>
      </c>
      <c r="S471" s="40" t="s">
        <v>761</v>
      </c>
      <c r="T471" s="40" t="s">
        <v>763</v>
      </c>
      <c r="U471" s="40" t="s">
        <v>200</v>
      </c>
      <c r="V471" s="41">
        <v>0.22</v>
      </c>
    </row>
    <row r="472" spans="17:22">
      <c r="Q472" s="39">
        <v>3</v>
      </c>
      <c r="R472" s="40" t="s">
        <v>10</v>
      </c>
      <c r="S472" s="40" t="s">
        <v>761</v>
      </c>
      <c r="T472" s="40" t="s">
        <v>763</v>
      </c>
      <c r="U472" s="40" t="s">
        <v>204</v>
      </c>
      <c r="V472" s="41">
        <v>0.20100000000000001</v>
      </c>
    </row>
    <row r="473" spans="17:22">
      <c r="Q473" s="39">
        <v>3</v>
      </c>
      <c r="R473" s="40" t="s">
        <v>11</v>
      </c>
      <c r="S473" s="40" t="s">
        <v>761</v>
      </c>
      <c r="T473" s="40" t="s">
        <v>763</v>
      </c>
      <c r="U473" s="40" t="s">
        <v>208</v>
      </c>
      <c r="V473" s="41">
        <v>0.36099999999999999</v>
      </c>
    </row>
    <row r="474" spans="17:22">
      <c r="Q474" s="39">
        <v>3</v>
      </c>
      <c r="R474" s="40" t="s">
        <v>12</v>
      </c>
      <c r="S474" s="40" t="s">
        <v>761</v>
      </c>
      <c r="T474" s="40" t="s">
        <v>763</v>
      </c>
      <c r="U474" s="40" t="s">
        <v>212</v>
      </c>
      <c r="V474" s="41">
        <v>0.48299999999999998</v>
      </c>
    </row>
    <row r="475" spans="17:22">
      <c r="Q475" s="39">
        <v>3</v>
      </c>
      <c r="R475" s="40" t="s">
        <v>13</v>
      </c>
      <c r="S475" s="40" t="s">
        <v>761</v>
      </c>
      <c r="T475" s="40" t="s">
        <v>763</v>
      </c>
      <c r="U475" s="40" t="s">
        <v>216</v>
      </c>
      <c r="V475" s="41">
        <v>7.9000000000000001E-2</v>
      </c>
    </row>
    <row r="476" spans="17:22">
      <c r="Q476" s="39">
        <v>4</v>
      </c>
      <c r="R476" s="40" t="s">
        <v>759</v>
      </c>
      <c r="S476" s="40" t="s">
        <v>761</v>
      </c>
      <c r="T476" s="40" t="s">
        <v>763</v>
      </c>
      <c r="U476" s="40" t="s">
        <v>220</v>
      </c>
      <c r="V476" s="41">
        <v>8.7999999999999995E-2</v>
      </c>
    </row>
    <row r="477" spans="17:22">
      <c r="Q477" s="39">
        <v>4</v>
      </c>
      <c r="R477" s="40" t="s">
        <v>3</v>
      </c>
      <c r="S477" s="40" t="s">
        <v>761</v>
      </c>
      <c r="T477" s="40" t="s">
        <v>763</v>
      </c>
      <c r="U477" s="40" t="s">
        <v>224</v>
      </c>
      <c r="V477" s="41">
        <v>8.4000000000000005E-2</v>
      </c>
    </row>
    <row r="478" spans="17:22">
      <c r="Q478" s="39">
        <v>4</v>
      </c>
      <c r="R478" s="40" t="s">
        <v>4</v>
      </c>
      <c r="S478" s="40" t="s">
        <v>761</v>
      </c>
      <c r="T478" s="40" t="s">
        <v>763</v>
      </c>
      <c r="U478" s="40" t="s">
        <v>228</v>
      </c>
      <c r="V478" s="41">
        <v>9.8000000000000004E-2</v>
      </c>
    </row>
    <row r="479" spans="17:22">
      <c r="Q479" s="39">
        <v>4</v>
      </c>
      <c r="R479" s="40" t="s">
        <v>5</v>
      </c>
      <c r="S479" s="40" t="s">
        <v>761</v>
      </c>
      <c r="T479" s="40" t="s">
        <v>763</v>
      </c>
      <c r="U479" s="40" t="s">
        <v>232</v>
      </c>
      <c r="V479" s="41">
        <v>0.128</v>
      </c>
    </row>
    <row r="480" spans="17:22">
      <c r="Q480" s="39">
        <v>4</v>
      </c>
      <c r="R480" s="40" t="s">
        <v>6</v>
      </c>
      <c r="S480" s="40" t="s">
        <v>761</v>
      </c>
      <c r="T480" s="40" t="s">
        <v>763</v>
      </c>
      <c r="U480" s="40" t="s">
        <v>236</v>
      </c>
      <c r="V480" s="41">
        <v>0</v>
      </c>
    </row>
    <row r="481" spans="17:22">
      <c r="Q481" s="39">
        <v>4</v>
      </c>
      <c r="R481" s="40" t="s">
        <v>7</v>
      </c>
      <c r="S481" s="40" t="s">
        <v>761</v>
      </c>
      <c r="T481" s="40" t="s">
        <v>763</v>
      </c>
      <c r="U481" s="40" t="s">
        <v>240</v>
      </c>
      <c r="V481" s="41">
        <v>6.8000000000000005E-2</v>
      </c>
    </row>
    <row r="482" spans="17:22">
      <c r="Q482" s="39">
        <v>4</v>
      </c>
      <c r="R482" s="40" t="s">
        <v>8</v>
      </c>
      <c r="S482" s="40" t="s">
        <v>761</v>
      </c>
      <c r="T482" s="40" t="s">
        <v>763</v>
      </c>
      <c r="U482" s="40" t="s">
        <v>244</v>
      </c>
      <c r="V482" s="41">
        <v>6.8000000000000005E-2</v>
      </c>
    </row>
    <row r="483" spans="17:22">
      <c r="Q483" s="39">
        <v>4</v>
      </c>
      <c r="R483" s="40" t="s">
        <v>9</v>
      </c>
      <c r="S483" s="40" t="s">
        <v>761</v>
      </c>
      <c r="T483" s="40" t="s">
        <v>763</v>
      </c>
      <c r="U483" s="40" t="s">
        <v>248</v>
      </c>
      <c r="V483" s="41">
        <v>0.14899999999999999</v>
      </c>
    </row>
    <row r="484" spans="17:22">
      <c r="Q484" s="39">
        <v>4</v>
      </c>
      <c r="R484" s="40" t="s">
        <v>10</v>
      </c>
      <c r="S484" s="40" t="s">
        <v>761</v>
      </c>
      <c r="T484" s="40" t="s">
        <v>763</v>
      </c>
      <c r="U484" s="40" t="s">
        <v>252</v>
      </c>
      <c r="V484" s="41">
        <v>0.10199999999999999</v>
      </c>
    </row>
    <row r="485" spans="17:22">
      <c r="Q485" s="39">
        <v>4</v>
      </c>
      <c r="R485" s="40" t="s">
        <v>11</v>
      </c>
      <c r="S485" s="40" t="s">
        <v>761</v>
      </c>
      <c r="T485" s="40" t="s">
        <v>763</v>
      </c>
      <c r="U485" s="40" t="s">
        <v>256</v>
      </c>
      <c r="V485" s="41">
        <v>0.14499999999999999</v>
      </c>
    </row>
    <row r="486" spans="17:22">
      <c r="Q486" s="39">
        <v>4</v>
      </c>
      <c r="R486" s="40" t="s">
        <v>12</v>
      </c>
      <c r="S486" s="40" t="s">
        <v>761</v>
      </c>
      <c r="T486" s="40" t="s">
        <v>763</v>
      </c>
      <c r="U486" s="40" t="s">
        <v>260</v>
      </c>
      <c r="V486" s="41">
        <v>0.30099999999999999</v>
      </c>
    </row>
    <row r="487" spans="17:22">
      <c r="Q487" s="39">
        <v>4</v>
      </c>
      <c r="R487" s="40" t="s">
        <v>13</v>
      </c>
      <c r="S487" s="40" t="s">
        <v>761</v>
      </c>
      <c r="T487" s="40" t="s">
        <v>763</v>
      </c>
      <c r="U487" s="40" t="s">
        <v>264</v>
      </c>
      <c r="V487" s="41">
        <v>0</v>
      </c>
    </row>
    <row r="488" spans="17:22">
      <c r="Q488" s="39">
        <v>5</v>
      </c>
      <c r="R488" s="40" t="s">
        <v>759</v>
      </c>
      <c r="S488" s="40" t="s">
        <v>761</v>
      </c>
      <c r="T488" s="40" t="s">
        <v>763</v>
      </c>
      <c r="U488" s="40" t="s">
        <v>268</v>
      </c>
      <c r="V488" s="41">
        <v>4.4999999999999998E-2</v>
      </c>
    </row>
    <row r="489" spans="17:22">
      <c r="Q489" s="39">
        <v>5</v>
      </c>
      <c r="R489" s="40" t="s">
        <v>3</v>
      </c>
      <c r="S489" s="40" t="s">
        <v>761</v>
      </c>
      <c r="T489" s="40" t="s">
        <v>763</v>
      </c>
      <c r="U489" s="40" t="s">
        <v>272</v>
      </c>
      <c r="V489" s="41">
        <v>0</v>
      </c>
    </row>
    <row r="490" spans="17:22">
      <c r="Q490" s="39">
        <v>5</v>
      </c>
      <c r="R490" s="40" t="s">
        <v>4</v>
      </c>
      <c r="S490" s="40" t="s">
        <v>761</v>
      </c>
      <c r="T490" s="40" t="s">
        <v>763</v>
      </c>
      <c r="U490" s="40" t="s">
        <v>276</v>
      </c>
      <c r="V490" s="41">
        <v>0</v>
      </c>
    </row>
    <row r="491" spans="17:22">
      <c r="Q491" s="39">
        <v>5</v>
      </c>
      <c r="R491" s="40" t="s">
        <v>5</v>
      </c>
      <c r="S491" s="40" t="s">
        <v>761</v>
      </c>
      <c r="T491" s="40" t="s">
        <v>763</v>
      </c>
      <c r="U491" s="40" t="s">
        <v>280</v>
      </c>
      <c r="V491" s="41">
        <v>0.155</v>
      </c>
    </row>
    <row r="492" spans="17:22">
      <c r="Q492" s="39">
        <v>5</v>
      </c>
      <c r="R492" s="40" t="s">
        <v>6</v>
      </c>
      <c r="S492" s="40" t="s">
        <v>761</v>
      </c>
      <c r="T492" s="40" t="s">
        <v>763</v>
      </c>
      <c r="U492" s="40" t="s">
        <v>284</v>
      </c>
      <c r="V492" s="41">
        <v>0</v>
      </c>
    </row>
    <row r="493" spans="17:22">
      <c r="Q493" s="39">
        <v>5</v>
      </c>
      <c r="R493" s="40" t="s">
        <v>7</v>
      </c>
      <c r="S493" s="40" t="s">
        <v>761</v>
      </c>
      <c r="T493" s="40" t="s">
        <v>763</v>
      </c>
      <c r="U493" s="40" t="s">
        <v>288</v>
      </c>
      <c r="V493" s="41">
        <v>0</v>
      </c>
    </row>
    <row r="494" spans="17:22">
      <c r="Q494" s="39">
        <v>5</v>
      </c>
      <c r="R494" s="40" t="s">
        <v>8</v>
      </c>
      <c r="S494" s="40" t="s">
        <v>761</v>
      </c>
      <c r="T494" s="40" t="s">
        <v>763</v>
      </c>
      <c r="U494" s="40" t="s">
        <v>292</v>
      </c>
      <c r="V494" s="41">
        <v>0</v>
      </c>
    </row>
    <row r="495" spans="17:22">
      <c r="Q495" s="39">
        <v>5</v>
      </c>
      <c r="R495" s="40" t="s">
        <v>9</v>
      </c>
      <c r="S495" s="40" t="s">
        <v>761</v>
      </c>
      <c r="T495" s="40" t="s">
        <v>763</v>
      </c>
      <c r="U495" s="40" t="s">
        <v>296</v>
      </c>
      <c r="V495" s="41">
        <v>4.4999999999999998E-2</v>
      </c>
    </row>
    <row r="496" spans="17:22">
      <c r="Q496" s="39">
        <v>5</v>
      </c>
      <c r="R496" s="40" t="s">
        <v>10</v>
      </c>
      <c r="S496" s="40" t="s">
        <v>761</v>
      </c>
      <c r="T496" s="40" t="s">
        <v>763</v>
      </c>
      <c r="U496" s="40" t="s">
        <v>300</v>
      </c>
      <c r="V496" s="41">
        <v>7.5999999999999998E-2</v>
      </c>
    </row>
    <row r="497" spans="17:22">
      <c r="Q497" s="39">
        <v>5</v>
      </c>
      <c r="R497" s="40" t="s">
        <v>11</v>
      </c>
      <c r="S497" s="40" t="s">
        <v>761</v>
      </c>
      <c r="T497" s="40" t="s">
        <v>763</v>
      </c>
      <c r="U497" s="40" t="s">
        <v>304</v>
      </c>
      <c r="V497" s="41">
        <v>0.10100000000000001</v>
      </c>
    </row>
    <row r="498" spans="17:22">
      <c r="Q498" s="39">
        <v>5</v>
      </c>
      <c r="R498" s="40" t="s">
        <v>12</v>
      </c>
      <c r="S498" s="40" t="s">
        <v>761</v>
      </c>
      <c r="T498" s="40" t="s">
        <v>763</v>
      </c>
      <c r="U498" s="40" t="s">
        <v>308</v>
      </c>
      <c r="V498" s="41">
        <v>0.10199999999999999</v>
      </c>
    </row>
    <row r="499" spans="17:22">
      <c r="Q499" s="39">
        <v>5</v>
      </c>
      <c r="R499" s="40" t="s">
        <v>13</v>
      </c>
      <c r="S499" s="40" t="s">
        <v>761</v>
      </c>
      <c r="T499" s="40" t="s">
        <v>763</v>
      </c>
      <c r="U499" s="40" t="s">
        <v>312</v>
      </c>
      <c r="V499" s="41">
        <v>0</v>
      </c>
    </row>
    <row r="500" spans="17:22">
      <c r="Q500" s="39">
        <v>6</v>
      </c>
      <c r="R500" s="40" t="s">
        <v>759</v>
      </c>
      <c r="S500" s="40" t="s">
        <v>761</v>
      </c>
      <c r="T500" s="40" t="s">
        <v>763</v>
      </c>
      <c r="U500" s="40" t="s">
        <v>316</v>
      </c>
      <c r="V500" s="41">
        <v>0</v>
      </c>
    </row>
    <row r="501" spans="17:22">
      <c r="Q501" s="39">
        <v>6</v>
      </c>
      <c r="R501" s="40" t="s">
        <v>3</v>
      </c>
      <c r="S501" s="40" t="s">
        <v>761</v>
      </c>
      <c r="T501" s="40" t="s">
        <v>763</v>
      </c>
      <c r="U501" s="40" t="s">
        <v>320</v>
      </c>
      <c r="V501" s="41">
        <v>0</v>
      </c>
    </row>
    <row r="502" spans="17:22">
      <c r="Q502" s="39">
        <v>6</v>
      </c>
      <c r="R502" s="40" t="s">
        <v>4</v>
      </c>
      <c r="S502" s="40" t="s">
        <v>761</v>
      </c>
      <c r="T502" s="40" t="s">
        <v>763</v>
      </c>
      <c r="U502" s="40" t="s">
        <v>324</v>
      </c>
      <c r="V502" s="41">
        <v>0</v>
      </c>
    </row>
    <row r="503" spans="17:22">
      <c r="Q503" s="39">
        <v>6</v>
      </c>
      <c r="R503" s="40" t="s">
        <v>5</v>
      </c>
      <c r="S503" s="40" t="s">
        <v>761</v>
      </c>
      <c r="T503" s="40" t="s">
        <v>763</v>
      </c>
      <c r="U503" s="40" t="s">
        <v>328</v>
      </c>
      <c r="V503" s="41">
        <v>0</v>
      </c>
    </row>
    <row r="504" spans="17:22">
      <c r="Q504" s="39">
        <v>6</v>
      </c>
      <c r="R504" s="40" t="s">
        <v>6</v>
      </c>
      <c r="S504" s="40" t="s">
        <v>761</v>
      </c>
      <c r="T504" s="40" t="s">
        <v>763</v>
      </c>
      <c r="U504" s="40" t="s">
        <v>332</v>
      </c>
      <c r="V504" s="41">
        <v>0</v>
      </c>
    </row>
    <row r="505" spans="17:22">
      <c r="Q505" s="39">
        <v>6</v>
      </c>
      <c r="R505" s="40" t="s">
        <v>7</v>
      </c>
      <c r="S505" s="40" t="s">
        <v>761</v>
      </c>
      <c r="T505" s="40" t="s">
        <v>763</v>
      </c>
      <c r="U505" s="40" t="s">
        <v>336</v>
      </c>
      <c r="V505" s="41">
        <v>0</v>
      </c>
    </row>
    <row r="506" spans="17:22">
      <c r="Q506" s="39">
        <v>6</v>
      </c>
      <c r="R506" s="40" t="s">
        <v>8</v>
      </c>
      <c r="S506" s="40" t="s">
        <v>761</v>
      </c>
      <c r="T506" s="40" t="s">
        <v>763</v>
      </c>
      <c r="U506" s="40" t="s">
        <v>340</v>
      </c>
      <c r="V506" s="41">
        <v>0</v>
      </c>
    </row>
    <row r="507" spans="17:22">
      <c r="Q507" s="39">
        <v>6</v>
      </c>
      <c r="R507" s="40" t="s">
        <v>9</v>
      </c>
      <c r="S507" s="40" t="s">
        <v>761</v>
      </c>
      <c r="T507" s="40" t="s">
        <v>763</v>
      </c>
      <c r="U507" s="40" t="s">
        <v>344</v>
      </c>
      <c r="V507" s="41">
        <v>0</v>
      </c>
    </row>
    <row r="508" spans="17:22">
      <c r="Q508" s="39">
        <v>6</v>
      </c>
      <c r="R508" s="40" t="s">
        <v>10</v>
      </c>
      <c r="S508" s="40" t="s">
        <v>761</v>
      </c>
      <c r="T508" s="40" t="s">
        <v>763</v>
      </c>
      <c r="U508" s="40" t="s">
        <v>348</v>
      </c>
      <c r="V508" s="41">
        <v>0</v>
      </c>
    </row>
    <row r="509" spans="17:22">
      <c r="Q509" s="39">
        <v>6</v>
      </c>
      <c r="R509" s="40" t="s">
        <v>11</v>
      </c>
      <c r="S509" s="40" t="s">
        <v>761</v>
      </c>
      <c r="T509" s="40" t="s">
        <v>763</v>
      </c>
      <c r="U509" s="40" t="s">
        <v>352</v>
      </c>
      <c r="V509" s="41">
        <v>0</v>
      </c>
    </row>
    <row r="510" spans="17:22">
      <c r="Q510" s="39">
        <v>6</v>
      </c>
      <c r="R510" s="40" t="s">
        <v>12</v>
      </c>
      <c r="S510" s="40" t="s">
        <v>761</v>
      </c>
      <c r="T510" s="40" t="s">
        <v>763</v>
      </c>
      <c r="U510" s="40" t="s">
        <v>356</v>
      </c>
      <c r="V510" s="41">
        <v>7.4999999999999997E-2</v>
      </c>
    </row>
    <row r="511" spans="17:22">
      <c r="Q511" s="39">
        <v>6</v>
      </c>
      <c r="R511" s="40" t="s">
        <v>13</v>
      </c>
      <c r="S511" s="40" t="s">
        <v>761</v>
      </c>
      <c r="T511" s="40" t="s">
        <v>763</v>
      </c>
      <c r="U511" s="40" t="s">
        <v>360</v>
      </c>
      <c r="V511" s="41">
        <v>0</v>
      </c>
    </row>
    <row r="512" spans="17:22">
      <c r="Q512" s="39">
        <v>7</v>
      </c>
      <c r="R512" s="40" t="s">
        <v>759</v>
      </c>
      <c r="S512" s="40" t="s">
        <v>761</v>
      </c>
      <c r="T512" s="40" t="s">
        <v>763</v>
      </c>
      <c r="U512" s="40" t="s">
        <v>364</v>
      </c>
      <c r="V512" s="41">
        <v>0</v>
      </c>
    </row>
    <row r="513" spans="17:22">
      <c r="Q513" s="39">
        <v>7</v>
      </c>
      <c r="R513" s="40" t="s">
        <v>3</v>
      </c>
      <c r="S513" s="40" t="s">
        <v>761</v>
      </c>
      <c r="T513" s="40" t="s">
        <v>763</v>
      </c>
      <c r="U513" s="40" t="s">
        <v>368</v>
      </c>
      <c r="V513" s="41">
        <v>0</v>
      </c>
    </row>
    <row r="514" spans="17:22">
      <c r="Q514" s="39">
        <v>7</v>
      </c>
      <c r="R514" s="40" t="s">
        <v>4</v>
      </c>
      <c r="S514" s="40" t="s">
        <v>761</v>
      </c>
      <c r="T514" s="40" t="s">
        <v>763</v>
      </c>
      <c r="U514" s="40" t="s">
        <v>372</v>
      </c>
      <c r="V514" s="41">
        <v>0</v>
      </c>
    </row>
    <row r="515" spans="17:22">
      <c r="Q515" s="39">
        <v>7</v>
      </c>
      <c r="R515" s="40" t="s">
        <v>5</v>
      </c>
      <c r="S515" s="40" t="s">
        <v>761</v>
      </c>
      <c r="T515" s="40" t="s">
        <v>763</v>
      </c>
      <c r="U515" s="40" t="s">
        <v>376</v>
      </c>
      <c r="V515" s="41">
        <v>0</v>
      </c>
    </row>
    <row r="516" spans="17:22">
      <c r="Q516" s="39">
        <v>7</v>
      </c>
      <c r="R516" s="40" t="s">
        <v>6</v>
      </c>
      <c r="S516" s="40" t="s">
        <v>761</v>
      </c>
      <c r="T516" s="40" t="s">
        <v>763</v>
      </c>
      <c r="U516" s="40" t="s">
        <v>380</v>
      </c>
      <c r="V516" s="41">
        <v>0</v>
      </c>
    </row>
    <row r="517" spans="17:22">
      <c r="Q517" s="39">
        <v>7</v>
      </c>
      <c r="R517" s="40" t="s">
        <v>7</v>
      </c>
      <c r="S517" s="40" t="s">
        <v>761</v>
      </c>
      <c r="T517" s="40" t="s">
        <v>763</v>
      </c>
      <c r="U517" s="40" t="s">
        <v>384</v>
      </c>
      <c r="V517" s="41">
        <v>0</v>
      </c>
    </row>
    <row r="518" spans="17:22">
      <c r="Q518" s="39">
        <v>7</v>
      </c>
      <c r="R518" s="40" t="s">
        <v>8</v>
      </c>
      <c r="S518" s="40" t="s">
        <v>761</v>
      </c>
      <c r="T518" s="40" t="s">
        <v>763</v>
      </c>
      <c r="U518" s="40" t="s">
        <v>388</v>
      </c>
      <c r="V518" s="41">
        <v>0</v>
      </c>
    </row>
    <row r="519" spans="17:22">
      <c r="Q519" s="39">
        <v>7</v>
      </c>
      <c r="R519" s="40" t="s">
        <v>9</v>
      </c>
      <c r="S519" s="40" t="s">
        <v>761</v>
      </c>
      <c r="T519" s="40" t="s">
        <v>763</v>
      </c>
      <c r="U519" s="40" t="s">
        <v>392</v>
      </c>
      <c r="V519" s="41">
        <v>0</v>
      </c>
    </row>
    <row r="520" spans="17:22">
      <c r="Q520" s="39">
        <v>7</v>
      </c>
      <c r="R520" s="40" t="s">
        <v>10</v>
      </c>
      <c r="S520" s="40" t="s">
        <v>761</v>
      </c>
      <c r="T520" s="40" t="s">
        <v>763</v>
      </c>
      <c r="U520" s="40" t="s">
        <v>396</v>
      </c>
      <c r="V520" s="41">
        <v>0</v>
      </c>
    </row>
    <row r="521" spans="17:22">
      <c r="Q521" s="39">
        <v>7</v>
      </c>
      <c r="R521" s="40" t="s">
        <v>11</v>
      </c>
      <c r="S521" s="40" t="s">
        <v>761</v>
      </c>
      <c r="T521" s="40" t="s">
        <v>763</v>
      </c>
      <c r="U521" s="40" t="s">
        <v>400</v>
      </c>
      <c r="V521" s="41">
        <v>0</v>
      </c>
    </row>
    <row r="522" spans="17:22">
      <c r="Q522" s="39">
        <v>7</v>
      </c>
      <c r="R522" s="40" t="s">
        <v>12</v>
      </c>
      <c r="S522" s="40" t="s">
        <v>761</v>
      </c>
      <c r="T522" s="40" t="s">
        <v>763</v>
      </c>
      <c r="U522" s="40" t="s">
        <v>404</v>
      </c>
      <c r="V522" s="41">
        <v>0</v>
      </c>
    </row>
    <row r="523" spans="17:22">
      <c r="Q523" s="39">
        <v>7</v>
      </c>
      <c r="R523" s="40" t="s">
        <v>13</v>
      </c>
      <c r="S523" s="40" t="s">
        <v>761</v>
      </c>
      <c r="T523" s="40" t="s">
        <v>763</v>
      </c>
      <c r="U523" s="40" t="s">
        <v>408</v>
      </c>
      <c r="V523" s="41">
        <v>0</v>
      </c>
    </row>
    <row r="524" spans="17:22">
      <c r="Q524" s="39">
        <v>8</v>
      </c>
      <c r="R524" s="40" t="s">
        <v>759</v>
      </c>
      <c r="S524" s="40" t="s">
        <v>761</v>
      </c>
      <c r="T524" s="40" t="s">
        <v>763</v>
      </c>
      <c r="U524" s="40" t="s">
        <v>412</v>
      </c>
      <c r="V524" s="41">
        <v>0</v>
      </c>
    </row>
    <row r="525" spans="17:22">
      <c r="Q525" s="39">
        <v>8</v>
      </c>
      <c r="R525" s="40" t="s">
        <v>3</v>
      </c>
      <c r="S525" s="40" t="s">
        <v>761</v>
      </c>
      <c r="T525" s="40" t="s">
        <v>763</v>
      </c>
      <c r="U525" s="40" t="s">
        <v>416</v>
      </c>
      <c r="V525" s="41">
        <v>0</v>
      </c>
    </row>
    <row r="526" spans="17:22">
      <c r="Q526" s="39">
        <v>8</v>
      </c>
      <c r="R526" s="40" t="s">
        <v>4</v>
      </c>
      <c r="S526" s="40" t="s">
        <v>761</v>
      </c>
      <c r="T526" s="40" t="s">
        <v>763</v>
      </c>
      <c r="U526" s="40" t="s">
        <v>420</v>
      </c>
      <c r="V526" s="41">
        <v>0</v>
      </c>
    </row>
    <row r="527" spans="17:22">
      <c r="Q527" s="39">
        <v>8</v>
      </c>
      <c r="R527" s="40" t="s">
        <v>5</v>
      </c>
      <c r="S527" s="40" t="s">
        <v>761</v>
      </c>
      <c r="T527" s="40" t="s">
        <v>763</v>
      </c>
      <c r="U527" s="40" t="s">
        <v>424</v>
      </c>
      <c r="V527" s="41">
        <v>0</v>
      </c>
    </row>
    <row r="528" spans="17:22">
      <c r="Q528" s="39">
        <v>8</v>
      </c>
      <c r="R528" s="40" t="s">
        <v>6</v>
      </c>
      <c r="S528" s="40" t="s">
        <v>761</v>
      </c>
      <c r="T528" s="40" t="s">
        <v>763</v>
      </c>
      <c r="U528" s="40" t="s">
        <v>428</v>
      </c>
      <c r="V528" s="41">
        <v>0</v>
      </c>
    </row>
    <row r="529" spans="17:22">
      <c r="Q529" s="39">
        <v>8</v>
      </c>
      <c r="R529" s="40" t="s">
        <v>7</v>
      </c>
      <c r="S529" s="40" t="s">
        <v>761</v>
      </c>
      <c r="T529" s="40" t="s">
        <v>763</v>
      </c>
      <c r="U529" s="40" t="s">
        <v>432</v>
      </c>
      <c r="V529" s="41">
        <v>0</v>
      </c>
    </row>
    <row r="530" spans="17:22">
      <c r="Q530" s="39">
        <v>8</v>
      </c>
      <c r="R530" s="40" t="s">
        <v>8</v>
      </c>
      <c r="S530" s="40" t="s">
        <v>761</v>
      </c>
      <c r="T530" s="40" t="s">
        <v>763</v>
      </c>
      <c r="U530" s="40" t="s">
        <v>436</v>
      </c>
      <c r="V530" s="41">
        <v>0</v>
      </c>
    </row>
    <row r="531" spans="17:22">
      <c r="Q531" s="39">
        <v>8</v>
      </c>
      <c r="R531" s="40" t="s">
        <v>9</v>
      </c>
      <c r="S531" s="40" t="s">
        <v>761</v>
      </c>
      <c r="T531" s="40" t="s">
        <v>763</v>
      </c>
      <c r="U531" s="40" t="s">
        <v>440</v>
      </c>
      <c r="V531" s="41">
        <v>0</v>
      </c>
    </row>
    <row r="532" spans="17:22">
      <c r="Q532" s="39">
        <v>8</v>
      </c>
      <c r="R532" s="40" t="s">
        <v>10</v>
      </c>
      <c r="S532" s="40" t="s">
        <v>761</v>
      </c>
      <c r="T532" s="40" t="s">
        <v>763</v>
      </c>
      <c r="U532" s="40" t="s">
        <v>444</v>
      </c>
      <c r="V532" s="41">
        <v>0</v>
      </c>
    </row>
    <row r="533" spans="17:22">
      <c r="Q533" s="39">
        <v>8</v>
      </c>
      <c r="R533" s="40" t="s">
        <v>11</v>
      </c>
      <c r="S533" s="40" t="s">
        <v>761</v>
      </c>
      <c r="T533" s="40" t="s">
        <v>763</v>
      </c>
      <c r="U533" s="40" t="s">
        <v>448</v>
      </c>
      <c r="V533" s="41">
        <v>0</v>
      </c>
    </row>
    <row r="534" spans="17:22">
      <c r="Q534" s="39">
        <v>8</v>
      </c>
      <c r="R534" s="40" t="s">
        <v>12</v>
      </c>
      <c r="S534" s="40" t="s">
        <v>761</v>
      </c>
      <c r="T534" s="40" t="s">
        <v>763</v>
      </c>
      <c r="U534" s="40" t="s">
        <v>452</v>
      </c>
      <c r="V534" s="41">
        <v>0</v>
      </c>
    </row>
    <row r="535" spans="17:22">
      <c r="Q535" s="39">
        <v>8</v>
      </c>
      <c r="R535" s="40" t="s">
        <v>13</v>
      </c>
      <c r="S535" s="40" t="s">
        <v>761</v>
      </c>
      <c r="T535" s="40" t="s">
        <v>763</v>
      </c>
      <c r="U535" s="40" t="s">
        <v>456</v>
      </c>
      <c r="V535" s="41">
        <v>0</v>
      </c>
    </row>
    <row r="536" spans="17:22">
      <c r="Q536" s="39">
        <v>9</v>
      </c>
      <c r="R536" s="40" t="s">
        <v>759</v>
      </c>
      <c r="S536" s="40" t="s">
        <v>761</v>
      </c>
      <c r="T536" s="40" t="s">
        <v>763</v>
      </c>
      <c r="U536" s="40" t="s">
        <v>460</v>
      </c>
      <c r="V536" s="41">
        <v>0</v>
      </c>
    </row>
    <row r="537" spans="17:22">
      <c r="Q537" s="39">
        <v>9</v>
      </c>
      <c r="R537" s="40" t="s">
        <v>3</v>
      </c>
      <c r="S537" s="40" t="s">
        <v>761</v>
      </c>
      <c r="T537" s="40" t="s">
        <v>763</v>
      </c>
      <c r="U537" s="40" t="s">
        <v>464</v>
      </c>
      <c r="V537" s="41">
        <v>0</v>
      </c>
    </row>
    <row r="538" spans="17:22">
      <c r="Q538" s="39">
        <v>9</v>
      </c>
      <c r="R538" s="40" t="s">
        <v>4</v>
      </c>
      <c r="S538" s="40" t="s">
        <v>761</v>
      </c>
      <c r="T538" s="40" t="s">
        <v>763</v>
      </c>
      <c r="U538" s="40" t="s">
        <v>468</v>
      </c>
      <c r="V538" s="41">
        <v>0</v>
      </c>
    </row>
    <row r="539" spans="17:22">
      <c r="Q539" s="39">
        <v>9</v>
      </c>
      <c r="R539" s="40" t="s">
        <v>5</v>
      </c>
      <c r="S539" s="40" t="s">
        <v>761</v>
      </c>
      <c r="T539" s="40" t="s">
        <v>763</v>
      </c>
      <c r="U539" s="40" t="s">
        <v>472</v>
      </c>
      <c r="V539" s="41">
        <v>0</v>
      </c>
    </row>
    <row r="540" spans="17:22">
      <c r="Q540" s="39">
        <v>9</v>
      </c>
      <c r="R540" s="40" t="s">
        <v>6</v>
      </c>
      <c r="S540" s="40" t="s">
        <v>761</v>
      </c>
      <c r="T540" s="40" t="s">
        <v>763</v>
      </c>
      <c r="U540" s="40" t="s">
        <v>476</v>
      </c>
      <c r="V540" s="41">
        <v>0</v>
      </c>
    </row>
    <row r="541" spans="17:22">
      <c r="Q541" s="39">
        <v>9</v>
      </c>
      <c r="R541" s="40" t="s">
        <v>7</v>
      </c>
      <c r="S541" s="40" t="s">
        <v>761</v>
      </c>
      <c r="T541" s="40" t="s">
        <v>763</v>
      </c>
      <c r="U541" s="40" t="s">
        <v>480</v>
      </c>
      <c r="V541" s="41">
        <v>0</v>
      </c>
    </row>
    <row r="542" spans="17:22">
      <c r="Q542" s="39">
        <v>9</v>
      </c>
      <c r="R542" s="40" t="s">
        <v>8</v>
      </c>
      <c r="S542" s="40" t="s">
        <v>761</v>
      </c>
      <c r="T542" s="40" t="s">
        <v>763</v>
      </c>
      <c r="U542" s="40" t="s">
        <v>484</v>
      </c>
      <c r="V542" s="41">
        <v>0</v>
      </c>
    </row>
    <row r="543" spans="17:22">
      <c r="Q543" s="39">
        <v>9</v>
      </c>
      <c r="R543" s="40" t="s">
        <v>9</v>
      </c>
      <c r="S543" s="40" t="s">
        <v>761</v>
      </c>
      <c r="T543" s="40" t="s">
        <v>763</v>
      </c>
      <c r="U543" s="40" t="s">
        <v>488</v>
      </c>
      <c r="V543" s="41">
        <v>0</v>
      </c>
    </row>
    <row r="544" spans="17:22">
      <c r="Q544" s="39">
        <v>9</v>
      </c>
      <c r="R544" s="40" t="s">
        <v>10</v>
      </c>
      <c r="S544" s="40" t="s">
        <v>761</v>
      </c>
      <c r="T544" s="40" t="s">
        <v>763</v>
      </c>
      <c r="U544" s="40" t="s">
        <v>492</v>
      </c>
      <c r="V544" s="41">
        <v>0</v>
      </c>
    </row>
    <row r="545" spans="17:22">
      <c r="Q545" s="39">
        <v>9</v>
      </c>
      <c r="R545" s="40" t="s">
        <v>11</v>
      </c>
      <c r="S545" s="40" t="s">
        <v>761</v>
      </c>
      <c r="T545" s="40" t="s">
        <v>763</v>
      </c>
      <c r="U545" s="40" t="s">
        <v>496</v>
      </c>
      <c r="V545" s="41">
        <v>4.4999999999999998E-2</v>
      </c>
    </row>
    <row r="546" spans="17:22">
      <c r="Q546" s="39">
        <v>9</v>
      </c>
      <c r="R546" s="40" t="s">
        <v>12</v>
      </c>
      <c r="S546" s="40" t="s">
        <v>761</v>
      </c>
      <c r="T546" s="40" t="s">
        <v>763</v>
      </c>
      <c r="U546" s="40" t="s">
        <v>500</v>
      </c>
      <c r="V546" s="41">
        <v>0</v>
      </c>
    </row>
    <row r="547" spans="17:22">
      <c r="Q547" s="39">
        <v>9</v>
      </c>
      <c r="R547" s="40" t="s">
        <v>13</v>
      </c>
      <c r="S547" s="40" t="s">
        <v>761</v>
      </c>
      <c r="T547" s="40" t="s">
        <v>763</v>
      </c>
      <c r="U547" s="40" t="s">
        <v>504</v>
      </c>
      <c r="V547" s="41">
        <v>0</v>
      </c>
    </row>
    <row r="548" spans="17:22">
      <c r="Q548" s="39">
        <v>10</v>
      </c>
      <c r="R548" s="40" t="s">
        <v>759</v>
      </c>
      <c r="S548" s="40" t="s">
        <v>761</v>
      </c>
      <c r="T548" s="40" t="s">
        <v>763</v>
      </c>
      <c r="U548" s="40" t="s">
        <v>508</v>
      </c>
      <c r="V548" s="41">
        <v>0</v>
      </c>
    </row>
    <row r="549" spans="17:22">
      <c r="Q549" s="39">
        <v>10</v>
      </c>
      <c r="R549" s="40" t="s">
        <v>3</v>
      </c>
      <c r="S549" s="40" t="s">
        <v>761</v>
      </c>
      <c r="T549" s="40" t="s">
        <v>763</v>
      </c>
      <c r="U549" s="40" t="s">
        <v>512</v>
      </c>
      <c r="V549" s="41">
        <v>0</v>
      </c>
    </row>
    <row r="550" spans="17:22">
      <c r="Q550" s="39">
        <v>10</v>
      </c>
      <c r="R550" s="40" t="s">
        <v>4</v>
      </c>
      <c r="S550" s="40" t="s">
        <v>761</v>
      </c>
      <c r="T550" s="40" t="s">
        <v>763</v>
      </c>
      <c r="U550" s="40" t="s">
        <v>516</v>
      </c>
      <c r="V550" s="41">
        <v>0</v>
      </c>
    </row>
    <row r="551" spans="17:22">
      <c r="Q551" s="39">
        <v>10</v>
      </c>
      <c r="R551" s="40" t="s">
        <v>5</v>
      </c>
      <c r="S551" s="40" t="s">
        <v>761</v>
      </c>
      <c r="T551" s="40" t="s">
        <v>763</v>
      </c>
      <c r="U551" s="40" t="s">
        <v>520</v>
      </c>
      <c r="V551" s="41">
        <v>6.8000000000000005E-2</v>
      </c>
    </row>
    <row r="552" spans="17:22">
      <c r="Q552" s="39">
        <v>10</v>
      </c>
      <c r="R552" s="40" t="s">
        <v>6</v>
      </c>
      <c r="S552" s="40" t="s">
        <v>761</v>
      </c>
      <c r="T552" s="40" t="s">
        <v>763</v>
      </c>
      <c r="U552" s="40" t="s">
        <v>524</v>
      </c>
      <c r="V552" s="41">
        <v>0</v>
      </c>
    </row>
    <row r="553" spans="17:22">
      <c r="Q553" s="39">
        <v>10</v>
      </c>
      <c r="R553" s="40" t="s">
        <v>7</v>
      </c>
      <c r="S553" s="40" t="s">
        <v>761</v>
      </c>
      <c r="T553" s="40" t="s">
        <v>763</v>
      </c>
      <c r="U553" s="40" t="s">
        <v>528</v>
      </c>
      <c r="V553" s="41">
        <v>0</v>
      </c>
    </row>
    <row r="554" spans="17:22">
      <c r="Q554" s="39">
        <v>10</v>
      </c>
      <c r="R554" s="40" t="s">
        <v>8</v>
      </c>
      <c r="S554" s="40" t="s">
        <v>761</v>
      </c>
      <c r="T554" s="40" t="s">
        <v>763</v>
      </c>
      <c r="U554" s="40" t="s">
        <v>532</v>
      </c>
      <c r="V554" s="41">
        <v>0</v>
      </c>
    </row>
    <row r="555" spans="17:22">
      <c r="Q555" s="39">
        <v>10</v>
      </c>
      <c r="R555" s="40" t="s">
        <v>9</v>
      </c>
      <c r="S555" s="40" t="s">
        <v>761</v>
      </c>
      <c r="T555" s="40" t="s">
        <v>763</v>
      </c>
      <c r="U555" s="40" t="s">
        <v>536</v>
      </c>
      <c r="V555" s="41">
        <v>4.4999999999999998E-2</v>
      </c>
    </row>
    <row r="556" spans="17:22">
      <c r="Q556" s="39">
        <v>10</v>
      </c>
      <c r="R556" s="40" t="s">
        <v>10</v>
      </c>
      <c r="S556" s="40" t="s">
        <v>761</v>
      </c>
      <c r="T556" s="40" t="s">
        <v>763</v>
      </c>
      <c r="U556" s="40" t="s">
        <v>540</v>
      </c>
      <c r="V556" s="41">
        <v>4.4999999999999998E-2</v>
      </c>
    </row>
    <row r="557" spans="17:22">
      <c r="Q557" s="39">
        <v>10</v>
      </c>
      <c r="R557" s="40" t="s">
        <v>11</v>
      </c>
      <c r="S557" s="40" t="s">
        <v>761</v>
      </c>
      <c r="T557" s="40" t="s">
        <v>763</v>
      </c>
      <c r="U557" s="40" t="s">
        <v>544</v>
      </c>
      <c r="V557" s="41">
        <v>0.121</v>
      </c>
    </row>
    <row r="558" spans="17:22">
      <c r="Q558" s="39">
        <v>10</v>
      </c>
      <c r="R558" s="40" t="s">
        <v>12</v>
      </c>
      <c r="S558" s="40" t="s">
        <v>761</v>
      </c>
      <c r="T558" s="40" t="s">
        <v>763</v>
      </c>
      <c r="U558" s="40" t="s">
        <v>548</v>
      </c>
      <c r="V558" s="41">
        <v>0.16900000000000001</v>
      </c>
    </row>
    <row r="559" spans="17:22">
      <c r="Q559" s="39">
        <v>10</v>
      </c>
      <c r="R559" s="40" t="s">
        <v>13</v>
      </c>
      <c r="S559" s="40" t="s">
        <v>761</v>
      </c>
      <c r="T559" s="40" t="s">
        <v>763</v>
      </c>
      <c r="U559" s="40" t="s">
        <v>552</v>
      </c>
      <c r="V559" s="41">
        <v>0</v>
      </c>
    </row>
    <row r="560" spans="17:22">
      <c r="Q560" s="39">
        <v>11</v>
      </c>
      <c r="R560" s="40" t="s">
        <v>759</v>
      </c>
      <c r="S560" s="40" t="s">
        <v>761</v>
      </c>
      <c r="T560" s="40" t="s">
        <v>763</v>
      </c>
      <c r="U560" s="40" t="s">
        <v>556</v>
      </c>
      <c r="V560" s="41">
        <v>0.09</v>
      </c>
    </row>
    <row r="561" spans="17:22">
      <c r="Q561" s="39">
        <v>11</v>
      </c>
      <c r="R561" s="40" t="s">
        <v>3</v>
      </c>
      <c r="S561" s="40" t="s">
        <v>761</v>
      </c>
      <c r="T561" s="40" t="s">
        <v>763</v>
      </c>
      <c r="U561" s="40" t="s">
        <v>560</v>
      </c>
      <c r="V561" s="41">
        <v>9.7000000000000003E-2</v>
      </c>
    </row>
    <row r="562" spans="17:22">
      <c r="Q562" s="39">
        <v>11</v>
      </c>
      <c r="R562" s="40" t="s">
        <v>4</v>
      </c>
      <c r="S562" s="40" t="s">
        <v>761</v>
      </c>
      <c r="T562" s="40" t="s">
        <v>763</v>
      </c>
      <c r="U562" s="40" t="s">
        <v>564</v>
      </c>
      <c r="V562" s="41">
        <v>8.1000000000000003E-2</v>
      </c>
    </row>
    <row r="563" spans="17:22">
      <c r="Q563" s="39">
        <v>11</v>
      </c>
      <c r="R563" s="40" t="s">
        <v>5</v>
      </c>
      <c r="S563" s="40" t="s">
        <v>761</v>
      </c>
      <c r="T563" s="40" t="s">
        <v>763</v>
      </c>
      <c r="U563" s="40" t="s">
        <v>568</v>
      </c>
      <c r="V563" s="41">
        <v>0.16600000000000001</v>
      </c>
    </row>
    <row r="564" spans="17:22">
      <c r="Q564" s="39">
        <v>11</v>
      </c>
      <c r="R564" s="40" t="s">
        <v>6</v>
      </c>
      <c r="S564" s="40" t="s">
        <v>761</v>
      </c>
      <c r="T564" s="40" t="s">
        <v>763</v>
      </c>
      <c r="U564" s="40" t="s">
        <v>572</v>
      </c>
      <c r="V564" s="41">
        <v>9.5000000000000001E-2</v>
      </c>
    </row>
    <row r="565" spans="17:22">
      <c r="Q565" s="39">
        <v>11</v>
      </c>
      <c r="R565" s="40" t="s">
        <v>7</v>
      </c>
      <c r="S565" s="40" t="s">
        <v>761</v>
      </c>
      <c r="T565" s="40" t="s">
        <v>763</v>
      </c>
      <c r="U565" s="40" t="s">
        <v>576</v>
      </c>
      <c r="V565" s="41">
        <v>0.114</v>
      </c>
    </row>
    <row r="566" spans="17:22">
      <c r="Q566" s="39">
        <v>11</v>
      </c>
      <c r="R566" s="40" t="s">
        <v>8</v>
      </c>
      <c r="S566" s="40" t="s">
        <v>761</v>
      </c>
      <c r="T566" s="40" t="s">
        <v>763</v>
      </c>
      <c r="U566" s="40" t="s">
        <v>580</v>
      </c>
      <c r="V566" s="41">
        <v>0.104</v>
      </c>
    </row>
    <row r="567" spans="17:22">
      <c r="Q567" s="39">
        <v>11</v>
      </c>
      <c r="R567" s="40" t="s">
        <v>9</v>
      </c>
      <c r="S567" s="40" t="s">
        <v>761</v>
      </c>
      <c r="T567" s="40" t="s">
        <v>763</v>
      </c>
      <c r="U567" s="40" t="s">
        <v>584</v>
      </c>
      <c r="V567" s="41">
        <v>0.20200000000000001</v>
      </c>
    </row>
    <row r="568" spans="17:22">
      <c r="Q568" s="39">
        <v>11</v>
      </c>
      <c r="R568" s="40" t="s">
        <v>10</v>
      </c>
      <c r="S568" s="40" t="s">
        <v>761</v>
      </c>
      <c r="T568" s="40" t="s">
        <v>763</v>
      </c>
      <c r="U568" s="40" t="s">
        <v>588</v>
      </c>
      <c r="V568" s="41">
        <v>0.13100000000000001</v>
      </c>
    </row>
    <row r="569" spans="17:22">
      <c r="Q569" s="39">
        <v>11</v>
      </c>
      <c r="R569" s="40" t="s">
        <v>11</v>
      </c>
      <c r="S569" s="40" t="s">
        <v>761</v>
      </c>
      <c r="T569" s="40" t="s">
        <v>763</v>
      </c>
      <c r="U569" s="40" t="s">
        <v>592</v>
      </c>
      <c r="V569" s="41">
        <v>0.254</v>
      </c>
    </row>
    <row r="570" spans="17:22">
      <c r="Q570" s="39">
        <v>11</v>
      </c>
      <c r="R570" s="40" t="s">
        <v>12</v>
      </c>
      <c r="S570" s="40" t="s">
        <v>761</v>
      </c>
      <c r="T570" s="40" t="s">
        <v>763</v>
      </c>
      <c r="U570" s="40" t="s">
        <v>596</v>
      </c>
      <c r="V570" s="41">
        <v>0.309</v>
      </c>
    </row>
    <row r="571" spans="17:22">
      <c r="Q571" s="39">
        <v>11</v>
      </c>
      <c r="R571" s="40" t="s">
        <v>13</v>
      </c>
      <c r="S571" s="40" t="s">
        <v>761</v>
      </c>
      <c r="T571" s="40" t="s">
        <v>763</v>
      </c>
      <c r="U571" s="40" t="s">
        <v>600</v>
      </c>
      <c r="V571" s="41">
        <v>5.0999999999999997E-2</v>
      </c>
    </row>
    <row r="572" spans="17:22">
      <c r="Q572" s="39">
        <v>12</v>
      </c>
      <c r="R572" s="40" t="s">
        <v>759</v>
      </c>
      <c r="S572" s="40" t="s">
        <v>761</v>
      </c>
      <c r="T572" s="40" t="s">
        <v>763</v>
      </c>
      <c r="U572" s="40" t="s">
        <v>604</v>
      </c>
      <c r="V572" s="41">
        <v>0.151</v>
      </c>
    </row>
    <row r="573" spans="17:22">
      <c r="Q573" s="39">
        <v>12</v>
      </c>
      <c r="R573" s="40" t="s">
        <v>3</v>
      </c>
      <c r="S573" s="40" t="s">
        <v>761</v>
      </c>
      <c r="T573" s="40" t="s">
        <v>763</v>
      </c>
      <c r="U573" s="40" t="s">
        <v>608</v>
      </c>
      <c r="V573" s="41">
        <v>0.156</v>
      </c>
    </row>
    <row r="574" spans="17:22">
      <c r="Q574" s="39">
        <v>12</v>
      </c>
      <c r="R574" s="40" t="s">
        <v>4</v>
      </c>
      <c r="S574" s="40" t="s">
        <v>761</v>
      </c>
      <c r="T574" s="40" t="s">
        <v>763</v>
      </c>
      <c r="U574" s="40" t="s">
        <v>612</v>
      </c>
      <c r="V574" s="41">
        <v>0.191</v>
      </c>
    </row>
    <row r="575" spans="17:22">
      <c r="Q575" s="39">
        <v>12</v>
      </c>
      <c r="R575" s="40" t="s">
        <v>5</v>
      </c>
      <c r="S575" s="40" t="s">
        <v>761</v>
      </c>
      <c r="T575" s="40" t="s">
        <v>763</v>
      </c>
      <c r="U575" s="40" t="s">
        <v>616</v>
      </c>
      <c r="V575" s="41">
        <v>0.316</v>
      </c>
    </row>
    <row r="576" spans="17:22">
      <c r="Q576" s="39">
        <v>12</v>
      </c>
      <c r="R576" s="40" t="s">
        <v>6</v>
      </c>
      <c r="S576" s="40" t="s">
        <v>761</v>
      </c>
      <c r="T576" s="40" t="s">
        <v>763</v>
      </c>
      <c r="U576" s="40" t="s">
        <v>620</v>
      </c>
      <c r="V576" s="41">
        <v>0.16900000000000001</v>
      </c>
    </row>
    <row r="577" spans="17:22">
      <c r="Q577" s="39">
        <v>12</v>
      </c>
      <c r="R577" s="40" t="s">
        <v>7</v>
      </c>
      <c r="S577" s="40" t="s">
        <v>761</v>
      </c>
      <c r="T577" s="40" t="s">
        <v>763</v>
      </c>
      <c r="U577" s="40" t="s">
        <v>624</v>
      </c>
      <c r="V577" s="41">
        <v>0.16600000000000001</v>
      </c>
    </row>
    <row r="578" spans="17:22">
      <c r="Q578" s="39">
        <v>12</v>
      </c>
      <c r="R578" s="40" t="s">
        <v>8</v>
      </c>
      <c r="S578" s="40" t="s">
        <v>761</v>
      </c>
      <c r="T578" s="40" t="s">
        <v>763</v>
      </c>
      <c r="U578" s="40" t="s">
        <v>628</v>
      </c>
      <c r="V578" s="41">
        <v>0.156</v>
      </c>
    </row>
    <row r="579" spans="17:22">
      <c r="Q579" s="39">
        <v>12</v>
      </c>
      <c r="R579" s="40" t="s">
        <v>9</v>
      </c>
      <c r="S579" s="40" t="s">
        <v>761</v>
      </c>
      <c r="T579" s="40" t="s">
        <v>763</v>
      </c>
      <c r="U579" s="40" t="s">
        <v>632</v>
      </c>
      <c r="V579" s="41">
        <v>0.27600000000000002</v>
      </c>
    </row>
    <row r="580" spans="17:22">
      <c r="Q580" s="39">
        <v>12</v>
      </c>
      <c r="R580" s="40" t="s">
        <v>10</v>
      </c>
      <c r="S580" s="40" t="s">
        <v>761</v>
      </c>
      <c r="T580" s="40" t="s">
        <v>763</v>
      </c>
      <c r="U580" s="40" t="s">
        <v>636</v>
      </c>
      <c r="V580" s="41">
        <v>0.224</v>
      </c>
    </row>
    <row r="581" spans="17:22">
      <c r="Q581" s="39">
        <v>12</v>
      </c>
      <c r="R581" s="40" t="s">
        <v>11</v>
      </c>
      <c r="S581" s="40" t="s">
        <v>761</v>
      </c>
      <c r="T581" s="40" t="s">
        <v>763</v>
      </c>
      <c r="U581" s="40" t="s">
        <v>640</v>
      </c>
      <c r="V581" s="41">
        <v>0.42199999999999999</v>
      </c>
    </row>
    <row r="582" spans="17:22">
      <c r="Q582" s="39">
        <v>12</v>
      </c>
      <c r="R582" s="40" t="s">
        <v>12</v>
      </c>
      <c r="S582" s="40" t="s">
        <v>761</v>
      </c>
      <c r="T582" s="40" t="s">
        <v>763</v>
      </c>
      <c r="U582" s="40" t="s">
        <v>644</v>
      </c>
      <c r="V582" s="41">
        <v>0.52800000000000002</v>
      </c>
    </row>
    <row r="583" spans="17:22">
      <c r="Q583" s="39">
        <v>12</v>
      </c>
      <c r="R583" s="40" t="s">
        <v>13</v>
      </c>
      <c r="S583" s="40" t="s">
        <v>761</v>
      </c>
      <c r="T583" s="40" t="s">
        <v>763</v>
      </c>
      <c r="U583" s="40" t="s">
        <v>648</v>
      </c>
      <c r="V583" s="41">
        <v>0.13300000000000001</v>
      </c>
    </row>
  </sheetData>
  <sheetProtection selectLockedCells="1"/>
  <mergeCells count="8">
    <mergeCell ref="X22:X23"/>
    <mergeCell ref="AG22:AG23"/>
    <mergeCell ref="AF22:AF23"/>
    <mergeCell ref="Z22:Z23"/>
    <mergeCell ref="Y22:Y23"/>
    <mergeCell ref="AA22:AA23"/>
    <mergeCell ref="AB22:AC22"/>
    <mergeCell ref="AD22:AE22"/>
  </mergeCells>
  <phoneticPr fontId="1"/>
  <pageMargins left="0.31496062992125984" right="0.31496062992125984" top="0" bottom="0" header="0.31496062992125984" footer="0.31496062992125984"/>
  <pageSetup paperSize="9" scale="4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showGridLines="0" workbookViewId="0">
      <selection activeCell="D6" sqref="D6"/>
    </sheetView>
  </sheetViews>
  <sheetFormatPr defaultRowHeight="13.5"/>
  <cols>
    <col min="1" max="1" width="2.25" style="32" customWidth="1"/>
    <col min="2" max="2" width="7.375" style="32" customWidth="1"/>
    <col min="3" max="3" width="9" style="32"/>
    <col min="4" max="6" width="16.5" style="32" customWidth="1"/>
    <col min="7" max="7" width="16.5" style="32" bestFit="1" customWidth="1"/>
  </cols>
  <sheetData>
    <row r="2" spans="2:7" s="32" customFormat="1" ht="17.25">
      <c r="B2" s="300" t="s">
        <v>797</v>
      </c>
    </row>
    <row r="3" spans="2:7" s="32" customFormat="1"/>
    <row r="4" spans="2:7">
      <c r="B4" s="293" t="s">
        <v>789</v>
      </c>
      <c r="C4" s="291" t="s">
        <v>66</v>
      </c>
      <c r="D4" s="291" t="s">
        <v>792</v>
      </c>
      <c r="E4" s="138" t="s">
        <v>793</v>
      </c>
      <c r="F4" s="138" t="s">
        <v>794</v>
      </c>
      <c r="G4" s="130" t="s">
        <v>674</v>
      </c>
    </row>
    <row r="5" spans="2:7">
      <c r="B5" s="293"/>
      <c r="C5" s="292"/>
      <c r="D5" s="292"/>
      <c r="E5" s="131" t="s">
        <v>795</v>
      </c>
      <c r="F5" s="131" t="s">
        <v>796</v>
      </c>
      <c r="G5" s="131" t="s">
        <v>791</v>
      </c>
    </row>
    <row r="6" spans="2:7">
      <c r="B6" s="293"/>
      <c r="C6" s="132">
        <v>4</v>
      </c>
      <c r="D6" s="294" t="str">
        <f>既存設備・導入予定!H34</f>
        <v>冷房</v>
      </c>
      <c r="E6" s="295">
        <f>既存設備・導入予定!Q34</f>
        <v>0.16</v>
      </c>
      <c r="F6" s="135">
        <f>既存設備・導入予定!T34</f>
        <v>50</v>
      </c>
      <c r="G6" s="135">
        <f>既存設備・導入予定!W34</f>
        <v>32.635999999999996</v>
      </c>
    </row>
    <row r="7" spans="2:7">
      <c r="B7" s="293"/>
      <c r="C7" s="132">
        <v>5</v>
      </c>
      <c r="D7" s="294" t="str">
        <f>既存設備・導入予定!H35</f>
        <v>冷房</v>
      </c>
      <c r="E7" s="295">
        <f>既存設備・導入予定!Q35</f>
        <v>0.25700000000000001</v>
      </c>
      <c r="F7" s="135">
        <f>既存設備・導入予定!T35</f>
        <v>150</v>
      </c>
      <c r="G7" s="135">
        <f>既存設備・導入予定!W35</f>
        <v>145.86699999999999</v>
      </c>
    </row>
    <row r="8" spans="2:7">
      <c r="B8" s="293"/>
      <c r="C8" s="132">
        <v>6</v>
      </c>
      <c r="D8" s="294" t="str">
        <f>既存設備・導入予定!H36</f>
        <v>冷房</v>
      </c>
      <c r="E8" s="295">
        <f>既存設備・導入予定!Q36</f>
        <v>0.317</v>
      </c>
      <c r="F8" s="135">
        <f>既存設備・導入予定!T36</f>
        <v>150</v>
      </c>
      <c r="G8" s="135">
        <f>既存設備・導入予定!W36</f>
        <v>181.488</v>
      </c>
    </row>
    <row r="9" spans="2:7">
      <c r="B9" s="293"/>
      <c r="C9" s="132">
        <v>7</v>
      </c>
      <c r="D9" s="294" t="str">
        <f>既存設備・導入予定!H37</f>
        <v>冷房</v>
      </c>
      <c r="E9" s="295">
        <f>既存設備・導入予定!Q37</f>
        <v>0.57299999999999995</v>
      </c>
      <c r="F9" s="135">
        <f>既存設備・導入予定!T37</f>
        <v>50</v>
      </c>
      <c r="G9" s="135">
        <f>既存設備・導入予定!W37</f>
        <v>116.017</v>
      </c>
    </row>
    <row r="10" spans="2:7">
      <c r="B10" s="293"/>
      <c r="C10" s="132">
        <v>8</v>
      </c>
      <c r="D10" s="294" t="str">
        <f>既存設備・導入予定!H38</f>
        <v>冷房</v>
      </c>
      <c r="E10" s="295">
        <f>既存設備・導入予定!Q38</f>
        <v>0.61499999999999999</v>
      </c>
      <c r="F10" s="135">
        <f>既存設備・導入予定!T38</f>
        <v>130</v>
      </c>
      <c r="G10" s="135">
        <f>既存設備・導入予定!W38</f>
        <v>327.15600000000001</v>
      </c>
    </row>
    <row r="11" spans="2:7">
      <c r="B11" s="293"/>
      <c r="C11" s="132">
        <v>9</v>
      </c>
      <c r="D11" s="294" t="str">
        <f>既存設備・導入予定!H39</f>
        <v>冷房</v>
      </c>
      <c r="E11" s="295">
        <f>既存設備・導入予定!Q39</f>
        <v>0.48399999999999999</v>
      </c>
      <c r="F11" s="135">
        <f>既存設備・導入予定!T39</f>
        <v>260</v>
      </c>
      <c r="G11" s="135">
        <f>既存設備・導入予定!W39</f>
        <v>499.68899999999996</v>
      </c>
    </row>
    <row r="12" spans="2:7">
      <c r="B12" s="293"/>
      <c r="C12" s="132">
        <v>10</v>
      </c>
      <c r="D12" s="294" t="str">
        <f>既存設備・導入予定!H40</f>
        <v>冷房</v>
      </c>
      <c r="E12" s="295">
        <f>既存設備・導入予定!Q40</f>
        <v>0.23499999999999999</v>
      </c>
      <c r="F12" s="135">
        <f>既存設備・導入予定!T40</f>
        <v>260</v>
      </c>
      <c r="G12" s="135">
        <f>既存設備・導入予定!W40</f>
        <v>233.42699999999999</v>
      </c>
    </row>
    <row r="13" spans="2:7">
      <c r="B13" s="293"/>
      <c r="C13" s="132">
        <v>11</v>
      </c>
      <c r="D13" s="294" t="str">
        <f>既存設備・導入予定!H41</f>
        <v>冷房</v>
      </c>
      <c r="E13" s="295">
        <f>既存設備・導入予定!Q41</f>
        <v>0.13600000000000001</v>
      </c>
      <c r="F13" s="135">
        <f>既存設備・導入予定!T41</f>
        <v>260</v>
      </c>
      <c r="G13" s="135">
        <f>既存設備・導入予定!W41</f>
        <v>147.65800000000002</v>
      </c>
    </row>
    <row r="14" spans="2:7">
      <c r="B14" s="293"/>
      <c r="C14" s="132">
        <v>12</v>
      </c>
      <c r="D14" s="294" t="str">
        <f>既存設備・導入予定!H42</f>
        <v>暖房</v>
      </c>
      <c r="E14" s="295">
        <f>既存設備・導入予定!Q42</f>
        <v>0.151</v>
      </c>
      <c r="F14" s="135">
        <f>既存設備・導入予定!T42</f>
        <v>260</v>
      </c>
      <c r="G14" s="135">
        <f>既存設備・導入予定!W42</f>
        <v>169.74699999999999</v>
      </c>
    </row>
    <row r="15" spans="2:7">
      <c r="B15" s="293"/>
      <c r="C15" s="132">
        <v>1</v>
      </c>
      <c r="D15" s="294" t="str">
        <f>既存設備・導入予定!H43</f>
        <v>暖房</v>
      </c>
      <c r="E15" s="295">
        <f>既存設備・導入予定!Q43</f>
        <v>0.19900000000000001</v>
      </c>
      <c r="F15" s="135">
        <f>既存設備・導入予定!T43</f>
        <v>130</v>
      </c>
      <c r="G15" s="135">
        <f>既存設備・導入予定!W43</f>
        <v>106.863</v>
      </c>
    </row>
    <row r="16" spans="2:7">
      <c r="B16" s="293"/>
      <c r="C16" s="132">
        <v>2</v>
      </c>
      <c r="D16" s="294" t="str">
        <f>既存設備・導入予定!H44</f>
        <v>暖房</v>
      </c>
      <c r="E16" s="295">
        <f>既存設備・導入予定!Q44</f>
        <v>0.193</v>
      </c>
      <c r="F16" s="135">
        <f>既存設備・導入予定!T44</f>
        <v>50</v>
      </c>
      <c r="G16" s="135">
        <f>既存設備・導入予定!W44</f>
        <v>39.799999999999997</v>
      </c>
    </row>
    <row r="17" spans="2:7" ht="14.25" thickBot="1">
      <c r="B17" s="293"/>
      <c r="C17" s="133">
        <v>3</v>
      </c>
      <c r="D17" s="296" t="str">
        <f>既存設備・導入予定!H45</f>
        <v>冷房</v>
      </c>
      <c r="E17" s="297">
        <f>既存設備・導入予定!Q45</f>
        <v>0.188</v>
      </c>
      <c r="F17" s="136">
        <f>既存設備・導入予定!T45</f>
        <v>150</v>
      </c>
      <c r="G17" s="136">
        <f>既存設備・導入予定!W45</f>
        <v>111.83800000000001</v>
      </c>
    </row>
    <row r="18" spans="2:7" ht="14.25" thickTop="1">
      <c r="B18" s="293"/>
      <c r="C18" s="134" t="s">
        <v>651</v>
      </c>
      <c r="D18" s="298"/>
      <c r="E18" s="299"/>
      <c r="F18" s="137">
        <f>既存設備・導入予定!T46</f>
        <v>1900</v>
      </c>
      <c r="G18" s="137">
        <f>既存設備・導入予定!W46</f>
        <v>2112.1860000000001</v>
      </c>
    </row>
    <row r="20" spans="2:7">
      <c r="B20" s="293" t="s">
        <v>790</v>
      </c>
      <c r="C20" s="291" t="s">
        <v>66</v>
      </c>
      <c r="D20" s="291" t="s">
        <v>792</v>
      </c>
      <c r="E20" s="138" t="s">
        <v>793</v>
      </c>
      <c r="F20" s="138" t="s">
        <v>794</v>
      </c>
      <c r="G20" s="130" t="s">
        <v>674</v>
      </c>
    </row>
    <row r="21" spans="2:7">
      <c r="B21" s="293"/>
      <c r="C21" s="292"/>
      <c r="D21" s="292"/>
      <c r="E21" s="131" t="s">
        <v>795</v>
      </c>
      <c r="F21" s="131" t="s">
        <v>796</v>
      </c>
      <c r="G21" s="131" t="s">
        <v>788</v>
      </c>
    </row>
    <row r="22" spans="2:7">
      <c r="B22" s="293"/>
      <c r="C22" s="132">
        <v>4</v>
      </c>
      <c r="D22" s="294" t="str">
        <f>既存設備・導入予定!H50</f>
        <v>冷房</v>
      </c>
      <c r="E22" s="295">
        <f>既存設備・導入予定!Q50</f>
        <v>0.16</v>
      </c>
      <c r="F22" s="135">
        <f>既存設備・導入予定!T50</f>
        <v>50</v>
      </c>
      <c r="G22" s="135">
        <f>既存設備・導入予定!W50</f>
        <v>8.6</v>
      </c>
    </row>
    <row r="23" spans="2:7">
      <c r="B23" s="293"/>
      <c r="C23" s="132">
        <v>5</v>
      </c>
      <c r="D23" s="294" t="str">
        <f>既存設備・導入予定!H51</f>
        <v>冷房</v>
      </c>
      <c r="E23" s="295">
        <f>既存設備・導入予定!Q51</f>
        <v>0.25700000000000001</v>
      </c>
      <c r="F23" s="135">
        <f>既存設備・導入予定!T51</f>
        <v>150</v>
      </c>
      <c r="G23" s="135">
        <f>既存設備・導入予定!W51</f>
        <v>38.6</v>
      </c>
    </row>
    <row r="24" spans="2:7">
      <c r="B24" s="293"/>
      <c r="C24" s="132">
        <v>6</v>
      </c>
      <c r="D24" s="294" t="str">
        <f>既存設備・導入予定!H52</f>
        <v>冷房</v>
      </c>
      <c r="E24" s="295">
        <f>既存設備・導入予定!Q52</f>
        <v>0.317</v>
      </c>
      <c r="F24" s="135">
        <f>既存設備・導入予定!T52</f>
        <v>150</v>
      </c>
      <c r="G24" s="135">
        <f>既存設備・導入予定!W52</f>
        <v>48.2</v>
      </c>
    </row>
    <row r="25" spans="2:7">
      <c r="B25" s="293"/>
      <c r="C25" s="132">
        <v>7</v>
      </c>
      <c r="D25" s="294" t="str">
        <f>既存設備・導入予定!H53</f>
        <v>冷房</v>
      </c>
      <c r="E25" s="295">
        <f>既存設備・導入予定!Q53</f>
        <v>0.57299999999999995</v>
      </c>
      <c r="F25" s="135">
        <f>既存設備・導入予定!T53</f>
        <v>50</v>
      </c>
      <c r="G25" s="135">
        <f>既存設備・導入予定!W53</f>
        <v>30.7</v>
      </c>
    </row>
    <row r="26" spans="2:7">
      <c r="B26" s="293"/>
      <c r="C26" s="132">
        <v>8</v>
      </c>
      <c r="D26" s="294" t="str">
        <f>既存設備・導入予定!H54</f>
        <v>冷房</v>
      </c>
      <c r="E26" s="295">
        <f>既存設備・導入予定!Q54</f>
        <v>0.61499999999999999</v>
      </c>
      <c r="F26" s="135">
        <f>既存設備・導入予定!T54</f>
        <v>130</v>
      </c>
      <c r="G26" s="135">
        <f>既存設備・導入予定!W54</f>
        <v>86.7</v>
      </c>
    </row>
    <row r="27" spans="2:7">
      <c r="B27" s="293"/>
      <c r="C27" s="132">
        <v>9</v>
      </c>
      <c r="D27" s="294" t="str">
        <f>既存設備・導入予定!H55</f>
        <v>冷房</v>
      </c>
      <c r="E27" s="295">
        <f>既存設備・導入予定!Q55</f>
        <v>0.48399999999999999</v>
      </c>
      <c r="F27" s="135">
        <f>既存設備・導入予定!T55</f>
        <v>260</v>
      </c>
      <c r="G27" s="135">
        <f>既存設備・導入予定!W55</f>
        <v>132.80000000000001</v>
      </c>
    </row>
    <row r="28" spans="2:7">
      <c r="B28" s="293"/>
      <c r="C28" s="132">
        <v>10</v>
      </c>
      <c r="D28" s="294" t="str">
        <f>既存設備・導入予定!H56</f>
        <v>冷房</v>
      </c>
      <c r="E28" s="295">
        <f>既存設備・導入予定!Q56</f>
        <v>0.23499999999999999</v>
      </c>
      <c r="F28" s="135">
        <f>既存設備・導入予定!T56</f>
        <v>260</v>
      </c>
      <c r="G28" s="135">
        <f>既存設備・導入予定!W56</f>
        <v>62</v>
      </c>
    </row>
    <row r="29" spans="2:7">
      <c r="B29" s="293"/>
      <c r="C29" s="132">
        <v>11</v>
      </c>
      <c r="D29" s="294" t="str">
        <f>既存設備・導入予定!H57</f>
        <v>冷房</v>
      </c>
      <c r="E29" s="295">
        <f>既存設備・導入予定!Q57</f>
        <v>0.13600000000000001</v>
      </c>
      <c r="F29" s="135">
        <f>既存設備・導入予定!T57</f>
        <v>260</v>
      </c>
      <c r="G29" s="135">
        <f>既存設備・導入予定!W57</f>
        <v>39.200000000000003</v>
      </c>
    </row>
    <row r="30" spans="2:7">
      <c r="B30" s="293"/>
      <c r="C30" s="132">
        <v>12</v>
      </c>
      <c r="D30" s="294" t="str">
        <f>既存設備・導入予定!H58</f>
        <v>暖房</v>
      </c>
      <c r="E30" s="295">
        <f>既存設備・導入予定!Q58</f>
        <v>0.151</v>
      </c>
      <c r="F30" s="135">
        <f>既存設備・導入予定!T58</f>
        <v>260</v>
      </c>
      <c r="G30" s="135">
        <f>既存設備・導入予定!W58</f>
        <v>57.2</v>
      </c>
    </row>
    <row r="31" spans="2:7">
      <c r="B31" s="293"/>
      <c r="C31" s="132">
        <v>1</v>
      </c>
      <c r="D31" s="294" t="str">
        <f>既存設備・導入予定!H59</f>
        <v>暖房</v>
      </c>
      <c r="E31" s="295">
        <f>既存設備・導入予定!Q59</f>
        <v>0.19900000000000001</v>
      </c>
      <c r="F31" s="135">
        <f>既存設備・導入予定!T59</f>
        <v>130</v>
      </c>
      <c r="G31" s="135">
        <f>既存設備・導入予定!W59</f>
        <v>35.700000000000003</v>
      </c>
    </row>
    <row r="32" spans="2:7">
      <c r="B32" s="293"/>
      <c r="C32" s="132">
        <v>2</v>
      </c>
      <c r="D32" s="294" t="str">
        <f>既存設備・導入予定!H60</f>
        <v>暖房</v>
      </c>
      <c r="E32" s="295">
        <f>既存設備・導入予定!Q60</f>
        <v>0.193</v>
      </c>
      <c r="F32" s="135">
        <f>既存設備・導入予定!T60</f>
        <v>50</v>
      </c>
      <c r="G32" s="135">
        <f>既存設備・導入予定!W60</f>
        <v>13.4</v>
      </c>
    </row>
    <row r="33" spans="2:7" ht="14.25" thickBot="1">
      <c r="B33" s="293"/>
      <c r="C33" s="133">
        <v>3</v>
      </c>
      <c r="D33" s="296" t="str">
        <f>既存設備・導入予定!H61</f>
        <v>冷房</v>
      </c>
      <c r="E33" s="297">
        <f>既存設備・導入予定!Q61</f>
        <v>0.188</v>
      </c>
      <c r="F33" s="136">
        <f>既存設備・導入予定!T61</f>
        <v>150</v>
      </c>
      <c r="G33" s="136">
        <f>既存設備・導入予定!W61</f>
        <v>29.8</v>
      </c>
    </row>
    <row r="34" spans="2:7" ht="14.25" thickTop="1">
      <c r="B34" s="293"/>
      <c r="C34" s="134" t="s">
        <v>651</v>
      </c>
      <c r="D34" s="137"/>
      <c r="E34" s="137"/>
      <c r="F34" s="137">
        <f>既存設備・導入予定!T62</f>
        <v>1900</v>
      </c>
      <c r="G34" s="137">
        <f>既存設備・導入予定!W62</f>
        <v>582.9</v>
      </c>
    </row>
  </sheetData>
  <sheetProtection password="B6C9" sheet="1" objects="1" scenarios="1"/>
  <mergeCells count="6">
    <mergeCell ref="C4:C5"/>
    <mergeCell ref="B4:B18"/>
    <mergeCell ref="B20:B34"/>
    <mergeCell ref="C20:C21"/>
    <mergeCell ref="D4:D5"/>
    <mergeCell ref="D20:D2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既存設備・導入予定</vt:lpstr>
      <vt:lpstr>&lt;GHP&gt;マスタ</vt:lpstr>
      <vt:lpstr>コピー用</vt:lpstr>
      <vt:lpstr>'&lt;GHP&gt;マスタ'!Print_Area</vt:lpstr>
      <vt:lpstr>既存設備・導入予定!Print_Area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2017-05-18T09:18:57Z</dcterms:created>
  <dcterms:modified xsi:type="dcterms:W3CDTF">2019-06-20T04:19:02Z</dcterms:modified>
</cp:coreProperties>
</file>