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2000" windowHeight="10050"/>
  </bookViews>
  <sheets>
    <sheet name="Ⅱ" sheetId="6" r:id="rId1"/>
    <sheet name="総括" sheetId="2" r:id="rId2"/>
  </sheets>
  <definedNames>
    <definedName name="_xlnm.Print_Area" localSheetId="0">Ⅱ!$A$1:$M$67</definedName>
    <definedName name="_xlnm.Print_Area" localSheetId="1">総括!$A$1:$M$65</definedName>
  </definedNames>
  <calcPr calcId="145621"/>
</workbook>
</file>

<file path=xl/calcChain.xml><?xml version="1.0" encoding="utf-8"?>
<calcChain xmlns="http://schemas.openxmlformats.org/spreadsheetml/2006/main">
  <c r="M44" i="6" l="1"/>
  <c r="G62" i="2" l="1"/>
  <c r="G62" i="6" l="1"/>
  <c r="I43" i="6"/>
  <c r="L41" i="2" l="1"/>
  <c r="I44" i="2" l="1"/>
  <c r="I44" i="6"/>
  <c r="H39" i="6" l="1"/>
  <c r="G39" i="6"/>
  <c r="G61" i="6" l="1"/>
  <c r="H7" i="2"/>
  <c r="L43" i="2"/>
  <c r="K8" i="2"/>
  <c r="L8" i="2"/>
  <c r="K9" i="2"/>
  <c r="L9" i="2"/>
  <c r="K10" i="2"/>
  <c r="L10" i="2"/>
  <c r="K11" i="2"/>
  <c r="L11" i="2"/>
  <c r="K12" i="2"/>
  <c r="L12" i="2"/>
  <c r="K13" i="2"/>
  <c r="L13" i="2"/>
  <c r="K14" i="2"/>
  <c r="L14" i="2"/>
  <c r="K15" i="2"/>
  <c r="L15" i="2"/>
  <c r="K16" i="2"/>
  <c r="L16" i="2"/>
  <c r="K17" i="2"/>
  <c r="L17" i="2"/>
  <c r="K18" i="2"/>
  <c r="L18" i="2"/>
  <c r="K19" i="2"/>
  <c r="L19" i="2"/>
  <c r="K20" i="2"/>
  <c r="L20" i="2"/>
  <c r="K21" i="2"/>
  <c r="L21" i="2"/>
  <c r="K22" i="2"/>
  <c r="L22" i="2"/>
  <c r="K23" i="2"/>
  <c r="L23" i="2"/>
  <c r="K24" i="2"/>
  <c r="L24" i="2"/>
  <c r="K25" i="2"/>
  <c r="L25" i="2"/>
  <c r="K26" i="2"/>
  <c r="L26" i="2"/>
  <c r="K27" i="2"/>
  <c r="L27" i="2"/>
  <c r="K28" i="2"/>
  <c r="L28" i="2"/>
  <c r="K29" i="2"/>
  <c r="L29" i="2"/>
  <c r="K30" i="2"/>
  <c r="L30" i="2"/>
  <c r="K31" i="2"/>
  <c r="L31" i="2"/>
  <c r="K32" i="2"/>
  <c r="L32" i="2"/>
  <c r="K33" i="2"/>
  <c r="L33" i="2"/>
  <c r="K34" i="2"/>
  <c r="L34" i="2"/>
  <c r="K35" i="2"/>
  <c r="L35" i="2"/>
  <c r="K36" i="2"/>
  <c r="L36" i="2"/>
  <c r="K37" i="2"/>
  <c r="K43" i="2" s="1"/>
  <c r="L37" i="2"/>
  <c r="K38" i="2"/>
  <c r="L38" i="2"/>
  <c r="K40" i="2"/>
  <c r="L40" i="2"/>
  <c r="K41" i="2"/>
  <c r="K42" i="2"/>
  <c r="L42" i="2"/>
  <c r="G8" i="2"/>
  <c r="H8" i="2"/>
  <c r="G9" i="2"/>
  <c r="H9" i="2"/>
  <c r="G10" i="2"/>
  <c r="H10" i="2"/>
  <c r="G11" i="2"/>
  <c r="H11" i="2"/>
  <c r="G12" i="2"/>
  <c r="H12" i="2"/>
  <c r="G13" i="2"/>
  <c r="H13" i="2"/>
  <c r="G14" i="2"/>
  <c r="H14" i="2"/>
  <c r="G15" i="2"/>
  <c r="H15" i="2"/>
  <c r="G16" i="2"/>
  <c r="H16" i="2"/>
  <c r="G17" i="2"/>
  <c r="H17" i="2"/>
  <c r="G18" i="2"/>
  <c r="H18" i="2"/>
  <c r="G19" i="2"/>
  <c r="H19" i="2"/>
  <c r="G20" i="2"/>
  <c r="H20" i="2"/>
  <c r="G21" i="2"/>
  <c r="H21" i="2"/>
  <c r="G22" i="2"/>
  <c r="H22" i="2"/>
  <c r="G23" i="2"/>
  <c r="H23" i="2"/>
  <c r="G24" i="2"/>
  <c r="H24" i="2"/>
  <c r="G25" i="2"/>
  <c r="H25" i="2"/>
  <c r="G26" i="2"/>
  <c r="H26" i="2"/>
  <c r="G27" i="2"/>
  <c r="H27" i="2"/>
  <c r="G28" i="2"/>
  <c r="H28" i="2"/>
  <c r="G29" i="2"/>
  <c r="H29" i="2"/>
  <c r="G30" i="2"/>
  <c r="H30" i="2"/>
  <c r="G31" i="2"/>
  <c r="H31" i="2"/>
  <c r="G32" i="2"/>
  <c r="H32" i="2"/>
  <c r="G33" i="2"/>
  <c r="H33" i="2"/>
  <c r="G34" i="2"/>
  <c r="H34" i="2"/>
  <c r="G35" i="2"/>
  <c r="H35" i="2"/>
  <c r="G36" i="2"/>
  <c r="H36" i="2"/>
  <c r="G37" i="2"/>
  <c r="H37" i="2"/>
  <c r="G38" i="2"/>
  <c r="H38" i="2"/>
  <c r="G39" i="2"/>
  <c r="H39" i="2"/>
  <c r="G40" i="2"/>
  <c r="H40" i="2"/>
  <c r="G41" i="2"/>
  <c r="H41" i="2"/>
  <c r="G42" i="2"/>
  <c r="H42" i="2"/>
  <c r="K39" i="6" l="1"/>
  <c r="K39" i="2" s="1"/>
  <c r="L39" i="6" l="1"/>
  <c r="L39" i="2" s="1"/>
  <c r="M38" i="6"/>
  <c r="I38" i="6"/>
  <c r="G61" i="2" l="1"/>
  <c r="M39" i="6"/>
  <c r="I39" i="6" l="1"/>
  <c r="L43" i="6" l="1"/>
  <c r="K43" i="6"/>
  <c r="M26" i="2" l="1"/>
  <c r="M29" i="2"/>
  <c r="M42" i="2"/>
  <c r="I37" i="2"/>
  <c r="I41" i="2"/>
  <c r="I42" i="2"/>
  <c r="I42" i="6"/>
  <c r="E47" i="6"/>
  <c r="E46" i="6"/>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L7" i="2"/>
  <c r="M21" i="2"/>
  <c r="M13" i="2"/>
  <c r="I13" i="2"/>
  <c r="E47" i="2"/>
  <c r="E46" i="2"/>
  <c r="I33" i="2" l="1"/>
  <c r="I31" i="2"/>
  <c r="I21" i="2"/>
  <c r="I19" i="2"/>
  <c r="M41" i="2"/>
  <c r="I25" i="2"/>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M20" i="2"/>
  <c r="I36" i="2"/>
  <c r="I34" i="2"/>
  <c r="I32" i="2"/>
  <c r="I30" i="2"/>
  <c r="I28" i="2"/>
  <c r="I26" i="2"/>
  <c r="I22" i="2"/>
  <c r="I16" i="2"/>
  <c r="I14" i="2"/>
  <c r="I10" i="2"/>
  <c r="I8" i="2"/>
  <c r="I20" i="2"/>
  <c r="M45" i="6"/>
  <c r="M43" i="6"/>
  <c r="I41" i="6"/>
  <c r="I36" i="6"/>
  <c r="I34" i="6"/>
  <c r="I32" i="6"/>
  <c r="I30" i="6"/>
  <c r="I28" i="6"/>
  <c r="I26" i="6"/>
  <c r="I24" i="6"/>
  <c r="I22" i="6"/>
  <c r="I20" i="6"/>
  <c r="I18" i="6"/>
  <c r="I16" i="6"/>
  <c r="I14" i="6"/>
  <c r="I12" i="6"/>
  <c r="I10" i="6"/>
  <c r="I8" i="6"/>
  <c r="H43" i="6"/>
  <c r="H43" i="2" s="1"/>
  <c r="G59" i="2" s="1"/>
  <c r="G58" i="2" s="1"/>
  <c r="I35" i="6"/>
  <c r="I33" i="6"/>
  <c r="I31" i="6"/>
  <c r="I29" i="6"/>
  <c r="I27" i="6"/>
  <c r="I25" i="6"/>
  <c r="I23" i="6"/>
  <c r="I21" i="6"/>
  <c r="I19" i="6"/>
  <c r="I17" i="6"/>
  <c r="I15" i="6"/>
  <c r="I13" i="6"/>
  <c r="I11" i="6"/>
  <c r="I9" i="6"/>
  <c r="I15" i="2"/>
  <c r="I37" i="6"/>
  <c r="G43" i="6"/>
  <c r="G43" i="2" s="1"/>
  <c r="I40" i="6"/>
  <c r="M46" i="6" l="1"/>
  <c r="M47" i="6" s="1"/>
  <c r="M44" i="2"/>
  <c r="M45" i="2" s="1"/>
  <c r="I45" i="2"/>
  <c r="I46" i="2" s="1"/>
  <c r="I47" i="2" s="1"/>
  <c r="G59" i="6"/>
  <c r="G58" i="6" s="1"/>
  <c r="I45" i="6"/>
  <c r="G55" i="6" s="1"/>
  <c r="I46" i="6" l="1"/>
  <c r="I47" i="6" s="1"/>
  <c r="M46" i="2"/>
  <c r="M47" i="2" s="1"/>
  <c r="G55" i="2"/>
  <c r="G56" i="6"/>
  <c r="G56" i="2"/>
  <c r="O65" i="6"/>
  <c r="G65" i="6"/>
  <c r="G64" i="6" s="1"/>
</calcChain>
</file>

<file path=xl/sharedStrings.xml><?xml version="1.0" encoding="utf-8"?>
<sst xmlns="http://schemas.openxmlformats.org/spreadsheetml/2006/main" count="285" uniqueCount="109">
  <si>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</si>
  <si>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</si>
  <si>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</si>
  <si>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</si>
  <si>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</si>
  <si>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</si>
  <si>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</si>
  <si>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</si>
  <si>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</si>
  <si>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</si>
  <si>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</si>
  <si>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</si>
  <si>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</si>
  <si>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</si>
  <si>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</si>
  <si>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</si>
  <si>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</si>
  <si>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</si>
  <si>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</si>
  <si>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</si>
  <si>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</si>
  <si>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</si>
  <si>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</si>
  <si>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</si>
  <si>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</si>
  <si>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</si>
  <si>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</si>
  <si>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</si>
  <si>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</si>
  <si>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</si>
  <si>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</si>
  <si>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</si>
  <si>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</si>
  <si>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</si>
  <si>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</si>
  <si>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</si>
  <si>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</si>
  <si>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</si>
  <si>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</si>
  <si>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</si>
  <si>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</si>
  <si>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</si>
  <si>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</si>
  <si>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</si>
  <si>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</si>
  <si>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</si>
  <si>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</si>
  <si>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</si>
  <si>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</si>
  <si>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</si>
  <si>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</si>
  <si>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</si>
  <si>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</si>
  <si>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</si>
  <si>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</si>
  <si>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</si>
  <si>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</si>
  <si>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</si>
  <si>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</si>
  <si>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</si>
  <si>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</si>
  <si>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</si>
  <si>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</si>
  <si>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</si>
  <si>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</si>
  <si>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</si>
  <si>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</si>
  <si>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</si>
  <si>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</si>
  <si>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</si>
  <si>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</si>
  <si>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</si>
  <si>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</si>
  <si>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</si>
  <si>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</si>
  <si>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</si>
  <si>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</si>
  <si>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</si>
  <si>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</si>
  <si>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</si>
  <si>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</si>
  <si>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</si>
  <si>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</si>
  <si>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</si>
  <si>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</si>
  <si>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</si>
  <si>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</si>
  <si>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</si>
  <si>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ｚ</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</si>
  <si>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</si>
  <si>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</si>
  <si>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</si>
  <si>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３－２－４ エネルギー使用量の原油換算表(区分Ⅱ)</t>
    <rPh sb="11" eb="14">
      <t>シヨウリョウ</t>
    </rPh>
    <rPh sb="15" eb="17">
      <t>ゲンユ</t>
    </rPh>
    <rPh sb="17" eb="19">
      <t>カンザン</t>
    </rPh>
    <rPh sb="19" eb="20">
      <t>ヒョウ</t>
    </rPh>
    <rPh sb="21" eb="23">
      <t>クブン</t>
    </rPh>
    <phoneticPr fontId="3"/>
  </si>
  <si>
    <t>（</t>
    <phoneticPr fontId="3"/>
  </si>
  <si>
    <t>【電力削減効果】</t>
  </si>
  <si>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</si>
  <si>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</si>
  <si>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</si>
  <si>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</si>
  <si>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｛（ｋ－ｌ）－（ｍ－ｎ）｝/（ｋ－ｌ）</t>
    <phoneticPr fontId="3"/>
  </si>
  <si>
    <t>増エネでない(申請可)　又は　増エネ(申請不可)</t>
    <rPh sb="0" eb="1">
      <t>ゾウ</t>
    </rPh>
    <rPh sb="7" eb="9">
      <t>シンセイ</t>
    </rPh>
    <rPh sb="9" eb="10">
      <t>カ</t>
    </rPh>
    <rPh sb="12" eb="13">
      <t>マタ</t>
    </rPh>
    <rPh sb="15" eb="16">
      <t>ゾウ</t>
    </rPh>
    <rPh sb="19" eb="21">
      <t>シンセイ</t>
    </rPh>
    <rPh sb="21" eb="23">
      <t>フカ</t>
    </rPh>
    <phoneticPr fontId="3"/>
  </si>
  <si>
    <t>【区分Ⅱが増エネでないか】</t>
    <rPh sb="1" eb="3">
      <t>クブン</t>
    </rPh>
    <rPh sb="5" eb="6">
      <t>ゾウ</t>
    </rPh>
    <phoneticPr fontId="3"/>
  </si>
  <si>
    <r>
      <t>（ｂ－ｃ）／</t>
    </r>
    <r>
      <rPr>
        <sz val="10"/>
        <rFont val="ＭＳ 明朝"/>
        <family val="1"/>
        <charset val="128"/>
      </rPr>
      <t>ｂ</t>
    </r>
    <phoneticPr fontId="3"/>
  </si>
  <si>
    <r>
      <t>　ｉ／（</t>
    </r>
    <r>
      <rPr>
        <sz val="9"/>
        <rFont val="ＭＳ 明朝"/>
        <family val="1"/>
        <charset val="128"/>
      </rPr>
      <t>Ａｈ－</t>
    </r>
    <r>
      <rPr>
        <sz val="9"/>
        <rFont val="ＭＳ 明朝"/>
        <family val="1"/>
        <charset val="128"/>
      </rPr>
      <t>Ｂｈ）</t>
    </r>
    <phoneticPr fontId="3"/>
  </si>
  <si>
    <r>
      <t>{（ｋ－ｌ）－（ｍ－ｎ）} /（</t>
    </r>
    <r>
      <rPr>
        <sz val="10"/>
        <color theme="1"/>
        <rFont val="ＭＳ 明朝"/>
        <family val="1"/>
        <charset val="128"/>
      </rPr>
      <t>ｋ－</t>
    </r>
    <r>
      <rPr>
        <sz val="10"/>
        <color theme="1"/>
        <rFont val="ＭＳ 明朝"/>
        <family val="1"/>
        <charset val="128"/>
      </rPr>
      <t>ｌ）</t>
    </r>
    <phoneticPr fontId="3"/>
  </si>
  <si>
    <r>
      <t>平成</t>
    </r>
    <r>
      <rPr>
        <sz val="10"/>
        <color rgb="FF0000FF"/>
        <rFont val="ＭＳ 明朝"/>
        <family val="1"/>
        <charset val="128"/>
      </rPr>
      <t>27</t>
    </r>
    <r>
      <rPr>
        <sz val="10"/>
        <rFont val="ＭＳ 明朝"/>
        <family val="1"/>
        <charset val="128"/>
      </rPr>
      <t>年度（実績）</t>
    </r>
    <rPh sb="4" eb="6">
      <t>ネンド</t>
    </rPh>
    <rPh sb="7" eb="9">
      <t>ジッセキ</t>
    </rPh>
    <phoneticPr fontId="3"/>
  </si>
  <si>
    <r>
      <t>平成</t>
    </r>
    <r>
      <rPr>
        <sz val="10"/>
        <color rgb="FF0000FF"/>
        <rFont val="ＭＳ 明朝"/>
        <family val="1"/>
        <charset val="128"/>
      </rPr>
      <t>29</t>
    </r>
    <r>
      <rPr>
        <sz val="10"/>
        <rFont val="ＭＳ 明朝"/>
        <family val="1"/>
        <charset val="128"/>
      </rPr>
      <t>年度（導入後）</t>
    </r>
    <rPh sb="4" eb="6">
      <t>ネンド</t>
    </rPh>
    <rPh sb="7" eb="9">
      <t>ドウニュウ</t>
    </rPh>
    <rPh sb="9" eb="10">
      <t>ゴ</t>
    </rPh>
    <phoneticPr fontId="3"/>
  </si>
  <si>
    <t>一般送配電事業者</t>
    <phoneticPr fontId="3"/>
  </si>
  <si>
    <t>一般送配電事業者</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</si>
</sst>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_ ;[Red]\-#,##0.0\ "/>
    <numFmt numFmtId="184" formatCode="#,##0.0"/>
    <numFmt numFmtId="185" formatCode="0.00_ "/>
    <numFmt numFmtId="186" formatCode="0.000000000000000000000000000000_ "/>
    <numFmt numFmtId="187" formatCode="0.000000000000000&quot;）無単位&quot;\ "/>
    <numFmt numFmtId="188" formatCode="0.0_ "/>
    <numFmt numFmtId="189" formatCode="#,###,###,##0.00####"/>
    <numFmt numFmtId="190" formatCode="#,##0.00_ "/>
    <numFmt numFmtId="191" formatCode="#,###,###,##0.0####"/>
  </numFmts>
  <fonts count="21"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10"/>
      <color theme="1"/>
      <name val="ＭＳ 明朝"/>
      <family val="1"/>
      <charset val="128"/>
    </font>
    <font>
      <sz val="9"/>
      <color theme="0"/>
      <name val="ＭＳ 明朝"/>
      <family val="1"/>
      <charset val="128"/>
    </font>
    <font>
      <sz val="11"/>
      <color theme="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2">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1" fontId="11" fillId="3" borderId="14" xfId="3" applyNumberFormat="1" applyFont="1" applyFill="1" applyBorder="1" applyAlignment="1" applyProtection="1">
      <alignment horizontal="center"/>
      <protection locked="0"/>
    </xf>
    <xf numFmtId="181" fontId="11" fillId="3" borderId="29" xfId="3" applyNumberFormat="1" applyFont="1" applyFill="1" applyBorder="1" applyAlignment="1" applyProtection="1">
      <alignment horizontal="center"/>
      <protection locked="0"/>
    </xf>
    <xf numFmtId="0" fontId="12" fillId="2" borderId="0" xfId="0" applyFont="1" applyFill="1"/>
    <xf numFmtId="0" fontId="4" fillId="2" borderId="0" xfId="0" applyFont="1" applyFill="1" applyBorder="1" applyAlignment="1">
      <alignment horizontal="center" wrapText="1"/>
    </xf>
    <xf numFmtId="182" fontId="13" fillId="2" borderId="35" xfId="0" applyNumberFormat="1" applyFont="1" applyFill="1" applyBorder="1" applyAlignment="1">
      <alignment vertical="center"/>
    </xf>
    <xf numFmtId="182" fontId="13" fillId="2" borderId="16" xfId="3" applyNumberFormat="1" applyFont="1" applyFill="1" applyBorder="1" applyAlignment="1">
      <alignment vertical="center"/>
    </xf>
    <xf numFmtId="184" fontId="4" fillId="0" borderId="8" xfId="3" applyNumberFormat="1" applyFont="1" applyBorder="1" applyAlignment="1">
      <alignment horizontal="left"/>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183" fontId="13" fillId="2" borderId="35" xfId="1" applyNumberFormat="1" applyFont="1" applyFill="1" applyBorder="1" applyAlignment="1">
      <alignment vertical="center"/>
    </xf>
    <xf numFmtId="183" fontId="13" fillId="2" borderId="16" xfId="3" applyNumberFormat="1" applyFont="1" applyFill="1" applyBorder="1" applyAlignment="1">
      <alignment vertical="center"/>
    </xf>
    <xf numFmtId="0" fontId="16" fillId="2" borderId="0" xfId="0" applyFont="1" applyFill="1" applyBorder="1" applyAlignment="1">
      <alignment horizontal="left" vertical="center"/>
    </xf>
    <xf numFmtId="181" fontId="11" fillId="0" borderId="33" xfId="3" applyNumberFormat="1" applyFont="1" applyBorder="1" applyAlignment="1">
      <alignment horizontal="center"/>
    </xf>
    <xf numFmtId="0" fontId="17"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3" fontId="4" fillId="2" borderId="8" xfId="3" applyNumberFormat="1" applyFont="1" applyFill="1" applyBorder="1" applyAlignment="1">
      <alignment horizontal="left"/>
    </xf>
    <xf numFmtId="184" fontId="4" fillId="2" borderId="8" xfId="3" applyNumberFormat="1" applyFont="1" applyFill="1" applyBorder="1" applyAlignment="1">
      <alignment horizontal="left"/>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1" fontId="11" fillId="2" borderId="14" xfId="3" applyNumberFormat="1" applyFont="1" applyFill="1" applyBorder="1" applyAlignment="1" applyProtection="1">
      <alignment horizontal="center"/>
      <protection locked="0"/>
    </xf>
    <xf numFmtId="181" fontId="11" fillId="2" borderId="29" xfId="3" applyNumberFormat="1" applyFont="1" applyFill="1" applyBorder="1" applyAlignment="1" applyProtection="1">
      <alignment horizontal="center"/>
      <protection locked="0"/>
    </xf>
    <xf numFmtId="181"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3"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3" applyNumberFormat="1" applyFont="1" applyFill="1" applyBorder="1" applyAlignment="1">
      <alignment horizontal="center"/>
    </xf>
    <xf numFmtId="181"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3" fontId="4" fillId="2" borderId="14" xfId="0" applyNumberFormat="1" applyFont="1" applyFill="1" applyBorder="1" applyAlignment="1">
      <alignment vertical="center"/>
    </xf>
    <xf numFmtId="3" fontId="4" fillId="2" borderId="13" xfId="0" applyNumberFormat="1" applyFont="1" applyFill="1" applyBorder="1" applyAlignment="1">
      <alignment vertical="center"/>
    </xf>
    <xf numFmtId="181"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4" xfId="0" applyNumberFormat="1" applyFont="1" applyFill="1" applyBorder="1" applyAlignment="1">
      <alignment horizontal="left" vertical="center"/>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77" fontId="4" fillId="2" borderId="17" xfId="0" applyNumberFormat="1" applyFont="1" applyFill="1" applyBorder="1" applyAlignment="1">
      <alignment horizontal="left" vertical="center"/>
    </xf>
    <xf numFmtId="177" fontId="4" fillId="2" borderId="16" xfId="0" applyNumberFormat="1" applyFont="1" applyFill="1" applyBorder="1" applyAlignment="1">
      <alignment horizontal="left" vertical="center"/>
    </xf>
    <xf numFmtId="0" fontId="4" fillId="2" borderId="17" xfId="0" applyNumberFormat="1" applyFont="1" applyFill="1" applyBorder="1" applyAlignment="1">
      <alignment horizontal="left" vertical="center"/>
    </xf>
    <xf numFmtId="0" fontId="4" fillId="2" borderId="16" xfId="0" applyNumberFormat="1" applyFont="1" applyFill="1" applyBorder="1" applyAlignment="1">
      <alignment vertical="center"/>
    </xf>
    <xf numFmtId="181" fontId="11" fillId="2" borderId="28" xfId="0" applyNumberFormat="1" applyFont="1" applyFill="1" applyBorder="1" applyAlignment="1">
      <alignment horizontal="center" vertical="center"/>
    </xf>
    <xf numFmtId="190" fontId="13" fillId="2" borderId="16" xfId="0" applyNumberFormat="1" applyFont="1" applyFill="1" applyBorder="1" applyAlignment="1">
      <alignment vertical="center"/>
    </xf>
    <xf numFmtId="188" fontId="13" fillId="2" borderId="35" xfId="2" applyNumberFormat="1" applyFont="1" applyFill="1" applyBorder="1" applyAlignment="1">
      <alignment vertical="center"/>
    </xf>
    <xf numFmtId="181" fontId="11" fillId="2" borderId="32" xfId="0" applyNumberFormat="1" applyFont="1" applyFill="1" applyBorder="1" applyAlignment="1">
      <alignment horizontal="right" vertical="center"/>
    </xf>
    <xf numFmtId="185" fontId="14" fillId="2" borderId="35" xfId="2"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applyBorder="1" applyAlignment="1">
      <alignment vertical="center"/>
    </xf>
    <xf numFmtId="0" fontId="19" fillId="2" borderId="0" xfId="0" applyFont="1" applyFill="1"/>
    <xf numFmtId="0" fontId="20" fillId="2" borderId="0" xfId="0" applyFont="1" applyFill="1"/>
    <xf numFmtId="181" fontId="20" fillId="2" borderId="20" xfId="3" applyNumberFormat="1" applyFont="1" applyFill="1" applyBorder="1" applyAlignment="1"/>
    <xf numFmtId="0" fontId="20" fillId="2" borderId="0" xfId="0" applyFont="1" applyFill="1" applyBorder="1"/>
    <xf numFmtId="0" fontId="20" fillId="2" borderId="0" xfId="0" applyFont="1" applyFill="1" applyAlignment="1"/>
    <xf numFmtId="0" fontId="20" fillId="2" borderId="0" xfId="0" applyFont="1" applyFill="1" applyAlignment="1">
      <alignment vertical="center"/>
    </xf>
    <xf numFmtId="186" fontId="20" fillId="2" borderId="0" xfId="0" applyNumberFormat="1" applyFont="1" applyFill="1" applyAlignment="1">
      <alignment vertical="center"/>
    </xf>
    <xf numFmtId="181" fontId="11" fillId="3" borderId="2" xfId="3" applyNumberFormat="1" applyFont="1" applyFill="1" applyBorder="1" applyAlignment="1" applyProtection="1">
      <alignment horizontal="center"/>
      <protection locked="0"/>
    </xf>
    <xf numFmtId="181" fontId="11" fillId="0" borderId="1" xfId="3" applyNumberFormat="1" applyFont="1" applyBorder="1" applyAlignment="1">
      <alignment horizontal="center"/>
    </xf>
    <xf numFmtId="181" fontId="11" fillId="0" borderId="30" xfId="3" applyNumberFormat="1" applyFont="1" applyBorder="1" applyAlignment="1">
      <alignment horizontal="center"/>
    </xf>
    <xf numFmtId="181" fontId="11" fillId="2" borderId="2" xfId="3" applyNumberFormat="1" applyFont="1" applyFill="1" applyBorder="1" applyAlignment="1" applyProtection="1">
      <alignment horizontal="center"/>
      <protection locked="0"/>
    </xf>
    <xf numFmtId="181" fontId="11" fillId="2" borderId="63" xfId="3" applyNumberFormat="1" applyFont="1" applyFill="1" applyBorder="1" applyAlignment="1">
      <alignment horizontal="center"/>
    </xf>
    <xf numFmtId="181" fontId="2" fillId="2" borderId="34" xfId="3" applyNumberFormat="1" applyFont="1" applyFill="1" applyBorder="1" applyAlignment="1">
      <alignment horizontal="center"/>
    </xf>
    <xf numFmtId="191" fontId="11" fillId="2" borderId="14" xfId="3" applyNumberFormat="1" applyFont="1" applyFill="1" applyBorder="1" applyAlignment="1" applyProtection="1">
      <alignment horizontal="center"/>
      <protection locked="0"/>
    </xf>
    <xf numFmtId="181" fontId="11" fillId="0" borderId="6" xfId="3" applyNumberFormat="1" applyFont="1" applyBorder="1" applyAlignment="1">
      <alignment horizontal="center"/>
    </xf>
    <xf numFmtId="182" fontId="11" fillId="2" borderId="31" xfId="0" applyNumberFormat="1" applyFont="1" applyFill="1" applyBorder="1" applyAlignment="1">
      <alignment horizontal="center" vertical="center"/>
    </xf>
    <xf numFmtId="187" fontId="15" fillId="2" borderId="16" xfId="0" applyNumberFormat="1" applyFont="1" applyFill="1" applyBorder="1" applyAlignment="1">
      <alignment horizontal="left" vertical="center" shrinkToFit="1"/>
    </xf>
    <xf numFmtId="187" fontId="15" fillId="2" borderId="28" xfId="0" applyNumberFormat="1" applyFont="1" applyFill="1" applyBorder="1" applyAlignment="1">
      <alignment horizontal="left" vertical="center" shrinkToFit="1"/>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1" fontId="11" fillId="3" borderId="11" xfId="3" applyNumberFormat="1" applyFont="1" applyFill="1" applyBorder="1" applyAlignment="1" applyProtection="1">
      <alignment horizontal="center"/>
      <protection locked="0"/>
    </xf>
    <xf numFmtId="181" fontId="11" fillId="3" borderId="41" xfId="3" applyNumberFormat="1" applyFont="1" applyFill="1" applyBorder="1" applyAlignment="1" applyProtection="1">
      <alignment horizontal="center"/>
      <protection locked="0"/>
    </xf>
    <xf numFmtId="181" fontId="11" fillId="3" borderId="3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0" fontId="5" fillId="2" borderId="2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181" fontId="11" fillId="2" borderId="29" xfId="3" applyNumberFormat="1" applyFont="1" applyFill="1" applyBorder="1" applyAlignment="1">
      <alignment horizontal="center"/>
    </xf>
    <xf numFmtId="181" fontId="11" fillId="2" borderId="43" xfId="3" applyNumberFormat="1" applyFont="1" applyFill="1" applyBorder="1" applyAlignment="1">
      <alignment horizontal="center"/>
    </xf>
    <xf numFmtId="0" fontId="5" fillId="2" borderId="2"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1" fontId="11" fillId="2" borderId="16" xfId="0" applyNumberFormat="1" applyFont="1" applyFill="1" applyBorder="1" applyAlignment="1" applyProtection="1">
      <alignment horizontal="center" vertical="center"/>
      <protection hidden="1"/>
    </xf>
    <xf numFmtId="181"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11" fillId="2" borderId="13" xfId="3" applyNumberFormat="1" applyFont="1" applyFill="1" applyBorder="1" applyAlignment="1">
      <alignment horizontal="center" vertical="center"/>
    </xf>
    <xf numFmtId="181" fontId="11" fillId="2" borderId="43" xfId="3" applyNumberFormat="1" applyFont="1" applyFill="1" applyBorder="1" applyAlignment="1">
      <alignment horizontal="center" vertical="center"/>
    </xf>
    <xf numFmtId="181" fontId="11" fillId="2" borderId="13" xfId="0" applyNumberFormat="1" applyFont="1" applyFill="1" applyBorder="1" applyAlignment="1">
      <alignment horizontal="right" vertical="center"/>
    </xf>
    <xf numFmtId="181" fontId="11" fillId="2" borderId="43" xfId="0" applyNumberFormat="1" applyFont="1" applyFill="1" applyBorder="1" applyAlignment="1">
      <alignment horizontal="right" vertical="center"/>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xf numFmtId="181" fontId="11" fillId="2" borderId="11" xfId="3" applyNumberFormat="1" applyFont="1" applyFill="1" applyBorder="1" applyAlignment="1" applyProtection="1">
      <alignment horizontal="center"/>
      <protection locked="0"/>
    </xf>
    <xf numFmtId="181" fontId="11" fillId="2" borderId="41" xfId="3" applyNumberFormat="1" applyFont="1" applyFill="1" applyBorder="1" applyAlignment="1" applyProtection="1">
      <alignment horizontal="center"/>
      <protection locked="0"/>
    </xf>
    <xf numFmtId="181" fontId="11" fillId="2" borderId="31" xfId="3" applyNumberFormat="1" applyFont="1" applyFill="1" applyBorder="1" applyAlignment="1" applyProtection="1">
      <alignment horizontal="center"/>
      <protection locked="0"/>
    </xf>
    <xf numFmtId="189" fontId="11" fillId="2" borderId="61" xfId="3" applyNumberFormat="1" applyFont="1" applyFill="1" applyBorder="1" applyAlignment="1">
      <alignment horizontal="center"/>
    </xf>
    <xf numFmtId="189" fontId="11" fillId="2" borderId="62" xfId="3" applyNumberFormat="1" applyFont="1" applyFill="1" applyBorder="1" applyAlignment="1">
      <alignment horizontal="center"/>
    </xf>
    <xf numFmtId="179" fontId="2" fillId="2" borderId="54" xfId="3" applyNumberFormat="1" applyFont="1" applyFill="1" applyBorder="1" applyAlignment="1">
      <alignment horizontal="center"/>
    </xf>
    <xf numFmtId="179" fontId="2" fillId="2" borderId="55" xfId="3" applyNumberFormat="1" applyFont="1" applyFill="1" applyBorder="1" applyAlignment="1">
      <alignment horizontal="center"/>
    </xf>
    <xf numFmtId="181" fontId="11" fillId="2" borderId="13" xfId="0" applyNumberFormat="1" applyFont="1" applyFill="1" applyBorder="1" applyAlignment="1">
      <alignment horizontal="center" vertical="center"/>
    </xf>
    <xf numFmtId="181" fontId="11" fillId="2" borderId="43" xfId="0" applyNumberFormat="1" applyFont="1" applyFill="1" applyBorder="1" applyAlignment="1">
      <alignment horizontal="center" vertical="center"/>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882735</xdr:colOff>
      <xdr:row>37</xdr:row>
      <xdr:rowOff>0</xdr:rowOff>
    </xdr:from>
    <xdr:to>
      <xdr:col>12</xdr:col>
      <xdr:colOff>251987</xdr:colOff>
      <xdr:row>43</xdr:row>
      <xdr:rowOff>210943</xdr:rowOff>
    </xdr:to>
    <xdr:grpSp>
      <xdr:nvGrpSpPr>
        <xdr:cNvPr id="10" name="グループ化 9"/>
        <xdr:cNvGrpSpPr/>
      </xdr:nvGrpSpPr>
      <xdr:grpSpPr>
        <a:xfrm>
          <a:off x="7886411" y="9693088"/>
          <a:ext cx="288135" cy="174614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869115</xdr:colOff>
      <xdr:row>36</xdr:row>
      <xdr:rowOff>214783</xdr:rowOff>
    </xdr:from>
    <xdr:to>
      <xdr:col>8</xdr:col>
      <xdr:colOff>238367</xdr:colOff>
      <xdr:row>43</xdr:row>
      <xdr:rowOff>211416</xdr:rowOff>
    </xdr:to>
    <xdr:grpSp>
      <xdr:nvGrpSpPr>
        <xdr:cNvPr id="11" name="グループ化 10"/>
        <xdr:cNvGrpSpPr/>
      </xdr:nvGrpSpPr>
      <xdr:grpSpPr>
        <a:xfrm>
          <a:off x="4925644" y="9661342"/>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22366" y="9680355"/>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38188" y="9680355"/>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28005" y="9680355"/>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51977" y="9680355"/>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605118</xdr:colOff>
      <xdr:row>1</xdr:row>
      <xdr:rowOff>11206</xdr:rowOff>
    </xdr:from>
    <xdr:ext cx="4331758" cy="374461"/>
    <xdr:sp macro="" textlink="">
      <xdr:nvSpPr>
        <xdr:cNvPr id="38" name="テキスト ボックス 37"/>
        <xdr:cNvSpPr txBox="1"/>
      </xdr:nvSpPr>
      <xdr:spPr>
        <a:xfrm>
          <a:off x="4661647" y="112059"/>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4</xdr:col>
      <xdr:colOff>459442</xdr:colOff>
      <xdr:row>29</xdr:row>
      <xdr:rowOff>22415</xdr:rowOff>
    </xdr:from>
    <xdr:to>
      <xdr:col>7</xdr:col>
      <xdr:colOff>563704</xdr:colOff>
      <xdr:row>30</xdr:row>
      <xdr:rowOff>221003</xdr:rowOff>
    </xdr:to>
    <xdr:sp macro="" textlink="">
      <xdr:nvSpPr>
        <xdr:cNvPr id="45" name="四角形吹き出し 44"/>
        <xdr:cNvSpPr/>
      </xdr:nvSpPr>
      <xdr:spPr bwMode="auto">
        <a:xfrm>
          <a:off x="2554942" y="7743268"/>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772085</xdr:colOff>
      <xdr:row>32</xdr:row>
      <xdr:rowOff>129990</xdr:rowOff>
    </xdr:from>
    <xdr:to>
      <xdr:col>9</xdr:col>
      <xdr:colOff>733630</xdr:colOff>
      <xdr:row>34</xdr:row>
      <xdr:rowOff>15358</xdr:rowOff>
    </xdr:to>
    <xdr:sp macro="" textlink="">
      <xdr:nvSpPr>
        <xdr:cNvPr id="46" name="四角形吹き出し 45"/>
        <xdr:cNvSpPr/>
      </xdr:nvSpPr>
      <xdr:spPr bwMode="auto">
        <a:xfrm>
          <a:off x="3909732" y="8590431"/>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406773</xdr:colOff>
      <xdr:row>40</xdr:row>
      <xdr:rowOff>71157</xdr:rowOff>
    </xdr:from>
    <xdr:to>
      <xdr:col>7</xdr:col>
      <xdr:colOff>56030</xdr:colOff>
      <xdr:row>42</xdr:row>
      <xdr:rowOff>67235</xdr:rowOff>
    </xdr:to>
    <xdr:sp macro="" textlink="">
      <xdr:nvSpPr>
        <xdr:cNvPr id="64" name="四角形吹き出し 63"/>
        <xdr:cNvSpPr/>
      </xdr:nvSpPr>
      <xdr:spPr bwMode="auto">
        <a:xfrm>
          <a:off x="3096185" y="10503833"/>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68"/>
  <sheetViews>
    <sheetView showGridLines="0" tabSelected="1" zoomScale="85" zoomScaleNormal="85" zoomScaleSheetLayoutView="70" workbookViewId="0">
      <selection activeCell="B37" sqref="B37:B40"/>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5.375"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51" t="s">
        <v>92</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125" t="s">
        <v>0</v>
      </c>
      <c r="F4" s="128" t="s">
        <v>1</v>
      </c>
      <c r="G4" s="131" t="s">
        <v>105</v>
      </c>
      <c r="H4" s="132"/>
      <c r="I4" s="132"/>
      <c r="J4" s="133"/>
      <c r="K4" s="131" t="s">
        <v>106</v>
      </c>
      <c r="L4" s="132"/>
      <c r="M4" s="134"/>
    </row>
    <row r="5" spans="1:13" ht="51" customHeight="1" x14ac:dyDescent="0.15">
      <c r="A5" s="22"/>
      <c r="B5" s="9"/>
      <c r="C5" s="9"/>
      <c r="D5" s="9"/>
      <c r="E5" s="126"/>
      <c r="F5" s="129"/>
      <c r="G5" s="2" t="s">
        <v>2</v>
      </c>
      <c r="H5" s="3" t="s">
        <v>3</v>
      </c>
      <c r="I5" s="135" t="s">
        <v>4</v>
      </c>
      <c r="J5" s="136"/>
      <c r="K5" s="2" t="s">
        <v>5</v>
      </c>
      <c r="L5" s="3" t="s">
        <v>6</v>
      </c>
      <c r="M5" s="4" t="s">
        <v>7</v>
      </c>
    </row>
    <row r="6" spans="1:13" ht="32.25" customHeight="1" thickBot="1" x14ac:dyDescent="0.2">
      <c r="A6" s="22"/>
      <c r="B6" s="9"/>
      <c r="C6" s="9"/>
      <c r="D6" s="9"/>
      <c r="E6" s="127"/>
      <c r="F6" s="130"/>
      <c r="G6" s="5" t="s">
        <v>8</v>
      </c>
      <c r="H6" s="6" t="s">
        <v>8</v>
      </c>
      <c r="I6" s="137" t="s">
        <v>9</v>
      </c>
      <c r="J6" s="138"/>
      <c r="K6" s="5" t="s">
        <v>8</v>
      </c>
      <c r="L6" s="6" t="s">
        <v>8</v>
      </c>
      <c r="M6" s="7" t="s">
        <v>9</v>
      </c>
    </row>
    <row r="7" spans="1:13" ht="24.75" customHeight="1" thickTop="1" x14ac:dyDescent="0.15">
      <c r="A7" s="139" t="s">
        <v>10</v>
      </c>
      <c r="B7" s="140"/>
      <c r="C7" s="141"/>
      <c r="D7" s="52"/>
      <c r="E7" s="66" t="s">
        <v>11</v>
      </c>
      <c r="F7" s="67"/>
      <c r="G7" s="58" t="s">
        <v>12</v>
      </c>
      <c r="H7" s="142">
        <v>3000</v>
      </c>
      <c r="I7" s="142"/>
      <c r="J7" s="143"/>
      <c r="K7" s="41"/>
      <c r="L7" s="142">
        <v>3000</v>
      </c>
      <c r="M7" s="144"/>
    </row>
    <row r="8" spans="1:13" ht="19.5" customHeight="1" x14ac:dyDescent="0.15">
      <c r="A8" s="145" t="s">
        <v>13</v>
      </c>
      <c r="B8" s="148" t="s">
        <v>14</v>
      </c>
      <c r="C8" s="149"/>
      <c r="D8" s="150"/>
      <c r="E8" s="68" t="s">
        <v>15</v>
      </c>
      <c r="F8" s="69">
        <v>38.200000000000003</v>
      </c>
      <c r="G8" s="35">
        <v>0</v>
      </c>
      <c r="H8" s="36">
        <v>0</v>
      </c>
      <c r="I8" s="151">
        <f>(G8-H8)*$F8</f>
        <v>0</v>
      </c>
      <c r="J8" s="152"/>
      <c r="K8" s="35">
        <v>0</v>
      </c>
      <c r="L8" s="36">
        <v>0</v>
      </c>
      <c r="M8" s="50">
        <f>(K8-L8)*$F8</f>
        <v>0</v>
      </c>
    </row>
    <row r="9" spans="1:13" ht="19.5" customHeight="1" x14ac:dyDescent="0.15">
      <c r="A9" s="146"/>
      <c r="B9" s="148" t="s">
        <v>96</v>
      </c>
      <c r="C9" s="149"/>
      <c r="D9" s="150"/>
      <c r="E9" s="68" t="s">
        <v>15</v>
      </c>
      <c r="F9" s="69">
        <v>35.299999999999997</v>
      </c>
      <c r="G9" s="35">
        <v>0</v>
      </c>
      <c r="H9" s="36">
        <v>0</v>
      </c>
      <c r="I9" s="151">
        <f t="shared" ref="I9:I41" si="0">(G9-H9)*$F9</f>
        <v>0</v>
      </c>
      <c r="J9" s="152"/>
      <c r="K9" s="35">
        <v>0</v>
      </c>
      <c r="L9" s="36">
        <v>0</v>
      </c>
      <c r="M9" s="50">
        <f>(K9-L9)*$F9</f>
        <v>0</v>
      </c>
    </row>
    <row r="10" spans="1:13" ht="19.5" customHeight="1" x14ac:dyDescent="0.15">
      <c r="A10" s="146"/>
      <c r="B10" s="148" t="s">
        <v>16</v>
      </c>
      <c r="C10" s="149"/>
      <c r="D10" s="150"/>
      <c r="E10" s="68" t="s">
        <v>15</v>
      </c>
      <c r="F10" s="69">
        <v>34.6</v>
      </c>
      <c r="G10" s="35">
        <v>0</v>
      </c>
      <c r="H10" s="36">
        <v>0</v>
      </c>
      <c r="I10" s="151">
        <f t="shared" si="0"/>
        <v>0</v>
      </c>
      <c r="J10" s="152"/>
      <c r="K10" s="35">
        <v>0</v>
      </c>
      <c r="L10" s="36">
        <v>0</v>
      </c>
      <c r="M10" s="50">
        <f t="shared" ref="M10:M41" si="1">(K10-L10)*$F10</f>
        <v>0</v>
      </c>
    </row>
    <row r="11" spans="1:13" ht="19.5" customHeight="1" x14ac:dyDescent="0.15">
      <c r="A11" s="146"/>
      <c r="B11" s="148" t="s">
        <v>17</v>
      </c>
      <c r="C11" s="149"/>
      <c r="D11" s="150"/>
      <c r="E11" s="68" t="s">
        <v>15</v>
      </c>
      <c r="F11" s="69">
        <v>33.6</v>
      </c>
      <c r="G11" s="35">
        <v>0</v>
      </c>
      <c r="H11" s="36">
        <v>0</v>
      </c>
      <c r="I11" s="151">
        <f t="shared" si="0"/>
        <v>0</v>
      </c>
      <c r="J11" s="152"/>
      <c r="K11" s="35">
        <v>0</v>
      </c>
      <c r="L11" s="36">
        <v>0</v>
      </c>
      <c r="M11" s="50">
        <f t="shared" si="1"/>
        <v>0</v>
      </c>
    </row>
    <row r="12" spans="1:13" ht="19.5" customHeight="1" x14ac:dyDescent="0.15">
      <c r="A12" s="146"/>
      <c r="B12" s="148" t="s">
        <v>18</v>
      </c>
      <c r="C12" s="149"/>
      <c r="D12" s="150"/>
      <c r="E12" s="68" t="s">
        <v>15</v>
      </c>
      <c r="F12" s="69">
        <v>36.700000000000003</v>
      </c>
      <c r="G12" s="35">
        <v>0</v>
      </c>
      <c r="H12" s="36">
        <v>0</v>
      </c>
      <c r="I12" s="151">
        <f t="shared" si="0"/>
        <v>0</v>
      </c>
      <c r="J12" s="152"/>
      <c r="K12" s="35">
        <v>0</v>
      </c>
      <c r="L12" s="36">
        <v>0</v>
      </c>
      <c r="M12" s="50">
        <f t="shared" si="1"/>
        <v>0</v>
      </c>
    </row>
    <row r="13" spans="1:13" ht="19.5" customHeight="1" x14ac:dyDescent="0.15">
      <c r="A13" s="146"/>
      <c r="B13" s="148" t="s">
        <v>19</v>
      </c>
      <c r="C13" s="149"/>
      <c r="D13" s="150"/>
      <c r="E13" s="68" t="s">
        <v>15</v>
      </c>
      <c r="F13" s="69">
        <v>37.700000000000003</v>
      </c>
      <c r="G13" s="35">
        <v>0</v>
      </c>
      <c r="H13" s="36">
        <v>0</v>
      </c>
      <c r="I13" s="151">
        <f t="shared" si="0"/>
        <v>0</v>
      </c>
      <c r="J13" s="152"/>
      <c r="K13" s="35">
        <v>0</v>
      </c>
      <c r="L13" s="36">
        <v>0</v>
      </c>
      <c r="M13" s="50">
        <f t="shared" si="1"/>
        <v>0</v>
      </c>
    </row>
    <row r="14" spans="1:13" ht="19.5" customHeight="1" x14ac:dyDescent="0.15">
      <c r="A14" s="146"/>
      <c r="B14" s="148" t="s">
        <v>20</v>
      </c>
      <c r="C14" s="149"/>
      <c r="D14" s="150"/>
      <c r="E14" s="68" t="s">
        <v>15</v>
      </c>
      <c r="F14" s="69">
        <v>39.1</v>
      </c>
      <c r="G14" s="35">
        <v>0</v>
      </c>
      <c r="H14" s="36">
        <v>0</v>
      </c>
      <c r="I14" s="151">
        <f t="shared" si="0"/>
        <v>0</v>
      </c>
      <c r="J14" s="152"/>
      <c r="K14" s="35">
        <v>0</v>
      </c>
      <c r="L14" s="36">
        <v>0</v>
      </c>
      <c r="M14" s="50">
        <f t="shared" si="1"/>
        <v>0</v>
      </c>
    </row>
    <row r="15" spans="1:13" ht="19.5" customHeight="1" x14ac:dyDescent="0.15">
      <c r="A15" s="146"/>
      <c r="B15" s="148" t="s">
        <v>21</v>
      </c>
      <c r="C15" s="149"/>
      <c r="D15" s="150"/>
      <c r="E15" s="68" t="s">
        <v>15</v>
      </c>
      <c r="F15" s="69">
        <v>41.9</v>
      </c>
      <c r="G15" s="35">
        <v>20906</v>
      </c>
      <c r="H15" s="36">
        <v>0</v>
      </c>
      <c r="I15" s="151">
        <f t="shared" si="0"/>
        <v>875961.4</v>
      </c>
      <c r="J15" s="152"/>
      <c r="K15" s="35">
        <v>20906</v>
      </c>
      <c r="L15" s="36">
        <v>0</v>
      </c>
      <c r="M15" s="50">
        <f>(K15-L15)*$F15</f>
        <v>875961.4</v>
      </c>
    </row>
    <row r="16" spans="1:13" ht="19.5" customHeight="1" x14ac:dyDescent="0.15">
      <c r="A16" s="146"/>
      <c r="B16" s="148" t="s">
        <v>22</v>
      </c>
      <c r="C16" s="149"/>
      <c r="D16" s="150"/>
      <c r="E16" s="68" t="s">
        <v>23</v>
      </c>
      <c r="F16" s="69">
        <v>40.9</v>
      </c>
      <c r="G16" s="35">
        <v>0</v>
      </c>
      <c r="H16" s="36">
        <v>0</v>
      </c>
      <c r="I16" s="151">
        <f t="shared" si="0"/>
        <v>0</v>
      </c>
      <c r="J16" s="152"/>
      <c r="K16" s="35">
        <v>0</v>
      </c>
      <c r="L16" s="36">
        <v>0</v>
      </c>
      <c r="M16" s="50">
        <f t="shared" si="1"/>
        <v>0</v>
      </c>
    </row>
    <row r="17" spans="1:13" ht="19.5" customHeight="1" x14ac:dyDescent="0.15">
      <c r="A17" s="146"/>
      <c r="B17" s="148" t="s">
        <v>24</v>
      </c>
      <c r="C17" s="149"/>
      <c r="D17" s="150"/>
      <c r="E17" s="68" t="s">
        <v>23</v>
      </c>
      <c r="F17" s="69">
        <v>29.9</v>
      </c>
      <c r="G17" s="35">
        <v>0</v>
      </c>
      <c r="H17" s="36">
        <v>0</v>
      </c>
      <c r="I17" s="151">
        <f t="shared" si="0"/>
        <v>0</v>
      </c>
      <c r="J17" s="152"/>
      <c r="K17" s="35">
        <v>0</v>
      </c>
      <c r="L17" s="36">
        <v>0</v>
      </c>
      <c r="M17" s="50">
        <f t="shared" si="1"/>
        <v>0</v>
      </c>
    </row>
    <row r="18" spans="1:13" ht="19.5" customHeight="1" x14ac:dyDescent="0.15">
      <c r="A18" s="146"/>
      <c r="B18" s="153" t="s">
        <v>25</v>
      </c>
      <c r="C18" s="148" t="s">
        <v>26</v>
      </c>
      <c r="D18" s="150"/>
      <c r="E18" s="73" t="s">
        <v>23</v>
      </c>
      <c r="F18" s="69">
        <v>50.8</v>
      </c>
      <c r="G18" s="35">
        <v>0</v>
      </c>
      <c r="H18" s="36">
        <v>0</v>
      </c>
      <c r="I18" s="151">
        <f t="shared" si="0"/>
        <v>0</v>
      </c>
      <c r="J18" s="152"/>
      <c r="K18" s="35">
        <v>0</v>
      </c>
      <c r="L18" s="36">
        <v>0</v>
      </c>
      <c r="M18" s="50">
        <f t="shared" si="1"/>
        <v>0</v>
      </c>
    </row>
    <row r="19" spans="1:13" ht="19.5" customHeight="1" x14ac:dyDescent="0.15">
      <c r="A19" s="146"/>
      <c r="B19" s="153"/>
      <c r="C19" s="148" t="s">
        <v>27</v>
      </c>
      <c r="D19" s="150"/>
      <c r="E19" s="73" t="s">
        <v>28</v>
      </c>
      <c r="F19" s="69">
        <v>44.9</v>
      </c>
      <c r="G19" s="35">
        <v>0</v>
      </c>
      <c r="H19" s="36">
        <v>0</v>
      </c>
      <c r="I19" s="151">
        <f t="shared" si="0"/>
        <v>0</v>
      </c>
      <c r="J19" s="152"/>
      <c r="K19" s="35">
        <v>0</v>
      </c>
      <c r="L19" s="36">
        <v>0</v>
      </c>
      <c r="M19" s="50">
        <f t="shared" si="1"/>
        <v>0</v>
      </c>
    </row>
    <row r="20" spans="1:13" ht="19.5" customHeight="1" x14ac:dyDescent="0.15">
      <c r="A20" s="146"/>
      <c r="B20" s="153" t="s">
        <v>29</v>
      </c>
      <c r="C20" s="148" t="s">
        <v>30</v>
      </c>
      <c r="D20" s="150"/>
      <c r="E20" s="73" t="s">
        <v>23</v>
      </c>
      <c r="F20" s="69">
        <v>54.6</v>
      </c>
      <c r="G20" s="35">
        <v>1753</v>
      </c>
      <c r="H20" s="36">
        <v>0</v>
      </c>
      <c r="I20" s="151">
        <f t="shared" si="0"/>
        <v>95713.8</v>
      </c>
      <c r="J20" s="152"/>
      <c r="K20" s="35">
        <v>1753</v>
      </c>
      <c r="L20" s="36">
        <v>0</v>
      </c>
      <c r="M20" s="50">
        <f t="shared" si="1"/>
        <v>95713.8</v>
      </c>
    </row>
    <row r="21" spans="1:13" ht="19.5" customHeight="1" x14ac:dyDescent="0.15">
      <c r="A21" s="146"/>
      <c r="B21" s="153"/>
      <c r="C21" s="148" t="s">
        <v>31</v>
      </c>
      <c r="D21" s="150"/>
      <c r="E21" s="73" t="s">
        <v>28</v>
      </c>
      <c r="F21" s="69">
        <v>43.5</v>
      </c>
      <c r="G21" s="35">
        <v>0</v>
      </c>
      <c r="H21" s="36">
        <v>0</v>
      </c>
      <c r="I21" s="151">
        <f t="shared" si="0"/>
        <v>0</v>
      </c>
      <c r="J21" s="152"/>
      <c r="K21" s="35">
        <v>0</v>
      </c>
      <c r="L21" s="36">
        <v>0</v>
      </c>
      <c r="M21" s="50">
        <f t="shared" si="1"/>
        <v>0</v>
      </c>
    </row>
    <row r="22" spans="1:13" ht="19.5" customHeight="1" x14ac:dyDescent="0.15">
      <c r="A22" s="146"/>
      <c r="B22" s="153" t="s">
        <v>32</v>
      </c>
      <c r="C22" s="148" t="s">
        <v>33</v>
      </c>
      <c r="D22" s="150"/>
      <c r="E22" s="73" t="s">
        <v>23</v>
      </c>
      <c r="F22" s="69">
        <v>29</v>
      </c>
      <c r="G22" s="35">
        <v>0</v>
      </c>
      <c r="H22" s="36">
        <v>0</v>
      </c>
      <c r="I22" s="151">
        <f t="shared" si="0"/>
        <v>0</v>
      </c>
      <c r="J22" s="152"/>
      <c r="K22" s="35">
        <v>0</v>
      </c>
      <c r="L22" s="36">
        <v>0</v>
      </c>
      <c r="M22" s="50">
        <f t="shared" si="1"/>
        <v>0</v>
      </c>
    </row>
    <row r="23" spans="1:13" ht="19.5" customHeight="1" x14ac:dyDescent="0.15">
      <c r="A23" s="146"/>
      <c r="B23" s="153"/>
      <c r="C23" s="148" t="s">
        <v>34</v>
      </c>
      <c r="D23" s="150"/>
      <c r="E23" s="73" t="s">
        <v>23</v>
      </c>
      <c r="F23" s="69">
        <v>25.7</v>
      </c>
      <c r="G23" s="35">
        <v>0</v>
      </c>
      <c r="H23" s="36">
        <v>0</v>
      </c>
      <c r="I23" s="151">
        <f t="shared" si="0"/>
        <v>0</v>
      </c>
      <c r="J23" s="152"/>
      <c r="K23" s="35">
        <v>0</v>
      </c>
      <c r="L23" s="36">
        <v>0</v>
      </c>
      <c r="M23" s="50">
        <f t="shared" si="1"/>
        <v>0</v>
      </c>
    </row>
    <row r="24" spans="1:13" ht="19.5" customHeight="1" x14ac:dyDescent="0.15">
      <c r="A24" s="146"/>
      <c r="B24" s="153"/>
      <c r="C24" s="148" t="s">
        <v>35</v>
      </c>
      <c r="D24" s="150"/>
      <c r="E24" s="73" t="s">
        <v>23</v>
      </c>
      <c r="F24" s="69">
        <v>26.9</v>
      </c>
      <c r="G24" s="35">
        <v>0</v>
      </c>
      <c r="H24" s="36">
        <v>0</v>
      </c>
      <c r="I24" s="151">
        <f t="shared" si="0"/>
        <v>0</v>
      </c>
      <c r="J24" s="152"/>
      <c r="K24" s="35">
        <v>0</v>
      </c>
      <c r="L24" s="36">
        <v>0</v>
      </c>
      <c r="M24" s="50">
        <f t="shared" si="1"/>
        <v>0</v>
      </c>
    </row>
    <row r="25" spans="1:13" ht="19.5" customHeight="1" x14ac:dyDescent="0.15">
      <c r="A25" s="146"/>
      <c r="B25" s="148" t="s">
        <v>36</v>
      </c>
      <c r="C25" s="149"/>
      <c r="D25" s="150"/>
      <c r="E25" s="74" t="s">
        <v>23</v>
      </c>
      <c r="F25" s="69">
        <v>29.4</v>
      </c>
      <c r="G25" s="35">
        <v>0</v>
      </c>
      <c r="H25" s="36">
        <v>0</v>
      </c>
      <c r="I25" s="151">
        <f t="shared" si="0"/>
        <v>0</v>
      </c>
      <c r="J25" s="152"/>
      <c r="K25" s="35">
        <v>0</v>
      </c>
      <c r="L25" s="36">
        <v>0</v>
      </c>
      <c r="M25" s="50">
        <f t="shared" si="1"/>
        <v>0</v>
      </c>
    </row>
    <row r="26" spans="1:13" ht="19.5" customHeight="1" x14ac:dyDescent="0.15">
      <c r="A26" s="146"/>
      <c r="B26" s="148" t="s">
        <v>37</v>
      </c>
      <c r="C26" s="149"/>
      <c r="D26" s="150"/>
      <c r="E26" s="68" t="s">
        <v>23</v>
      </c>
      <c r="F26" s="69">
        <v>37.299999999999997</v>
      </c>
      <c r="G26" s="35">
        <v>0</v>
      </c>
      <c r="H26" s="36">
        <v>0</v>
      </c>
      <c r="I26" s="151">
        <f t="shared" si="0"/>
        <v>0</v>
      </c>
      <c r="J26" s="152"/>
      <c r="K26" s="35">
        <v>0</v>
      </c>
      <c r="L26" s="36">
        <v>0</v>
      </c>
      <c r="M26" s="50">
        <f t="shared" si="1"/>
        <v>0</v>
      </c>
    </row>
    <row r="27" spans="1:13" ht="19.5" customHeight="1" x14ac:dyDescent="0.15">
      <c r="A27" s="146"/>
      <c r="B27" s="148" t="s">
        <v>38</v>
      </c>
      <c r="C27" s="149"/>
      <c r="D27" s="150"/>
      <c r="E27" s="68" t="s">
        <v>28</v>
      </c>
      <c r="F27" s="69">
        <v>21.1</v>
      </c>
      <c r="G27" s="35">
        <v>0</v>
      </c>
      <c r="H27" s="36">
        <v>0</v>
      </c>
      <c r="I27" s="151">
        <f t="shared" si="0"/>
        <v>0</v>
      </c>
      <c r="J27" s="152"/>
      <c r="K27" s="35">
        <v>0</v>
      </c>
      <c r="L27" s="36">
        <v>0</v>
      </c>
      <c r="M27" s="50">
        <f t="shared" si="1"/>
        <v>0</v>
      </c>
    </row>
    <row r="28" spans="1:13" ht="19.5" customHeight="1" x14ac:dyDescent="0.15">
      <c r="A28" s="146"/>
      <c r="B28" s="148" t="s">
        <v>39</v>
      </c>
      <c r="C28" s="149"/>
      <c r="D28" s="150"/>
      <c r="E28" s="68" t="s">
        <v>28</v>
      </c>
      <c r="F28" s="69">
        <v>3.41</v>
      </c>
      <c r="G28" s="35">
        <v>0</v>
      </c>
      <c r="H28" s="36">
        <v>0</v>
      </c>
      <c r="I28" s="151">
        <f t="shared" si="0"/>
        <v>0</v>
      </c>
      <c r="J28" s="152"/>
      <c r="K28" s="35">
        <v>0</v>
      </c>
      <c r="L28" s="36">
        <v>0</v>
      </c>
      <c r="M28" s="50">
        <f t="shared" si="1"/>
        <v>0</v>
      </c>
    </row>
    <row r="29" spans="1:13" ht="19.5" customHeight="1" x14ac:dyDescent="0.15">
      <c r="A29" s="146"/>
      <c r="B29" s="148" t="s">
        <v>40</v>
      </c>
      <c r="C29" s="149"/>
      <c r="D29" s="150"/>
      <c r="E29" s="68" t="s">
        <v>28</v>
      </c>
      <c r="F29" s="69">
        <v>8.41</v>
      </c>
      <c r="G29" s="35">
        <v>0</v>
      </c>
      <c r="H29" s="36">
        <v>0</v>
      </c>
      <c r="I29" s="151">
        <f t="shared" si="0"/>
        <v>0</v>
      </c>
      <c r="J29" s="152"/>
      <c r="K29" s="35">
        <v>0</v>
      </c>
      <c r="L29" s="36">
        <v>0</v>
      </c>
      <c r="M29" s="50">
        <f t="shared" si="1"/>
        <v>0</v>
      </c>
    </row>
    <row r="30" spans="1:13" ht="19.5" customHeight="1" x14ac:dyDescent="0.15">
      <c r="A30" s="146"/>
      <c r="B30" s="154" t="s">
        <v>41</v>
      </c>
      <c r="C30" s="148" t="s">
        <v>42</v>
      </c>
      <c r="D30" s="150"/>
      <c r="E30" s="68" t="s">
        <v>28</v>
      </c>
      <c r="F30" s="75"/>
      <c r="G30" s="35">
        <v>0</v>
      </c>
      <c r="H30" s="36">
        <v>0</v>
      </c>
      <c r="I30" s="151">
        <f t="shared" si="0"/>
        <v>0</v>
      </c>
      <c r="J30" s="152"/>
      <c r="K30" s="35">
        <v>0</v>
      </c>
      <c r="L30" s="36">
        <v>0</v>
      </c>
      <c r="M30" s="50">
        <f t="shared" si="1"/>
        <v>0</v>
      </c>
    </row>
    <row r="31" spans="1:13" ht="19.5" customHeight="1" x14ac:dyDescent="0.15">
      <c r="A31" s="146"/>
      <c r="B31" s="155"/>
      <c r="C31" s="148"/>
      <c r="D31" s="150"/>
      <c r="E31" s="68"/>
      <c r="F31" s="75"/>
      <c r="G31" s="35">
        <v>0</v>
      </c>
      <c r="H31" s="36">
        <v>0</v>
      </c>
      <c r="I31" s="151">
        <f t="shared" si="0"/>
        <v>0</v>
      </c>
      <c r="J31" s="152"/>
      <c r="K31" s="35">
        <v>0</v>
      </c>
      <c r="L31" s="36">
        <v>0</v>
      </c>
      <c r="M31" s="50">
        <f t="shared" si="1"/>
        <v>0</v>
      </c>
    </row>
    <row r="32" spans="1:13" ht="19.5" customHeight="1" x14ac:dyDescent="0.15">
      <c r="A32" s="146"/>
      <c r="B32" s="156"/>
      <c r="C32" s="148"/>
      <c r="D32" s="150"/>
      <c r="E32" s="68"/>
      <c r="F32" s="75"/>
      <c r="G32" s="35">
        <v>0</v>
      </c>
      <c r="H32" s="36">
        <v>0</v>
      </c>
      <c r="I32" s="151">
        <f t="shared" si="0"/>
        <v>0</v>
      </c>
      <c r="J32" s="152"/>
      <c r="K32" s="35">
        <v>0</v>
      </c>
      <c r="L32" s="36">
        <v>0</v>
      </c>
      <c r="M32" s="50">
        <f t="shared" si="1"/>
        <v>0</v>
      </c>
    </row>
    <row r="33" spans="1:15" ht="19.5" customHeight="1" x14ac:dyDescent="0.15">
      <c r="A33" s="146"/>
      <c r="B33" s="148" t="s">
        <v>43</v>
      </c>
      <c r="C33" s="149"/>
      <c r="D33" s="150"/>
      <c r="E33" s="68" t="s">
        <v>44</v>
      </c>
      <c r="F33" s="69">
        <v>1.02</v>
      </c>
      <c r="G33" s="35">
        <v>0</v>
      </c>
      <c r="H33" s="36">
        <v>0</v>
      </c>
      <c r="I33" s="151">
        <f t="shared" si="0"/>
        <v>0</v>
      </c>
      <c r="J33" s="152"/>
      <c r="K33" s="35">
        <v>0</v>
      </c>
      <c r="L33" s="36">
        <v>0</v>
      </c>
      <c r="M33" s="50">
        <f t="shared" si="1"/>
        <v>0</v>
      </c>
    </row>
    <row r="34" spans="1:15" ht="19.5" customHeight="1" x14ac:dyDescent="0.15">
      <c r="A34" s="146"/>
      <c r="B34" s="148" t="s">
        <v>45</v>
      </c>
      <c r="C34" s="149"/>
      <c r="D34" s="150"/>
      <c r="E34" s="68" t="s">
        <v>44</v>
      </c>
      <c r="F34" s="69">
        <v>1.36</v>
      </c>
      <c r="G34" s="35">
        <v>0</v>
      </c>
      <c r="H34" s="36">
        <v>0</v>
      </c>
      <c r="I34" s="151">
        <f t="shared" si="0"/>
        <v>0</v>
      </c>
      <c r="J34" s="152"/>
      <c r="K34" s="35">
        <v>0</v>
      </c>
      <c r="L34" s="36">
        <v>0</v>
      </c>
      <c r="M34" s="50">
        <f t="shared" si="1"/>
        <v>0</v>
      </c>
    </row>
    <row r="35" spans="1:15" ht="19.5" customHeight="1" x14ac:dyDescent="0.15">
      <c r="A35" s="146"/>
      <c r="B35" s="148" t="s">
        <v>46</v>
      </c>
      <c r="C35" s="149"/>
      <c r="D35" s="150"/>
      <c r="E35" s="68" t="s">
        <v>44</v>
      </c>
      <c r="F35" s="69">
        <v>1.36</v>
      </c>
      <c r="G35" s="35">
        <v>0</v>
      </c>
      <c r="H35" s="36">
        <v>0</v>
      </c>
      <c r="I35" s="151">
        <f t="shared" si="0"/>
        <v>0</v>
      </c>
      <c r="J35" s="152"/>
      <c r="K35" s="35">
        <v>0</v>
      </c>
      <c r="L35" s="36">
        <v>0</v>
      </c>
      <c r="M35" s="50">
        <f t="shared" si="1"/>
        <v>0</v>
      </c>
    </row>
    <row r="36" spans="1:15" ht="19.5" customHeight="1" x14ac:dyDescent="0.15">
      <c r="A36" s="147"/>
      <c r="B36" s="148" t="s">
        <v>47</v>
      </c>
      <c r="C36" s="149"/>
      <c r="D36" s="150"/>
      <c r="E36" s="68" t="s">
        <v>44</v>
      </c>
      <c r="F36" s="69">
        <v>1.36</v>
      </c>
      <c r="G36" s="35">
        <v>0</v>
      </c>
      <c r="H36" s="36">
        <v>0</v>
      </c>
      <c r="I36" s="151">
        <f t="shared" si="0"/>
        <v>0</v>
      </c>
      <c r="J36" s="152"/>
      <c r="K36" s="35">
        <v>0</v>
      </c>
      <c r="L36" s="36">
        <v>0</v>
      </c>
      <c r="M36" s="50">
        <f t="shared" si="1"/>
        <v>0</v>
      </c>
    </row>
    <row r="37" spans="1:15" ht="19.5" customHeight="1" x14ac:dyDescent="0.15">
      <c r="A37" s="157" t="s">
        <v>48</v>
      </c>
      <c r="B37" s="154" t="s">
        <v>108</v>
      </c>
      <c r="C37" s="53" t="s">
        <v>49</v>
      </c>
      <c r="D37" s="54"/>
      <c r="E37" s="68" t="s">
        <v>50</v>
      </c>
      <c r="F37" s="69">
        <v>9.9700000000000006</v>
      </c>
      <c r="G37" s="35">
        <v>21530</v>
      </c>
      <c r="H37" s="36">
        <v>2000</v>
      </c>
      <c r="I37" s="151">
        <f t="shared" si="0"/>
        <v>194714.1</v>
      </c>
      <c r="J37" s="152"/>
      <c r="K37" s="35">
        <v>17520</v>
      </c>
      <c r="L37" s="36">
        <v>2000</v>
      </c>
      <c r="M37" s="50">
        <f t="shared" si="1"/>
        <v>154734.40000000002</v>
      </c>
    </row>
    <row r="38" spans="1:15" ht="19.5" customHeight="1" x14ac:dyDescent="0.15">
      <c r="A38" s="158"/>
      <c r="B38" s="155"/>
      <c r="C38" s="55"/>
      <c r="D38" s="56" t="s">
        <v>97</v>
      </c>
      <c r="E38" s="68" t="s">
        <v>50</v>
      </c>
      <c r="F38" s="69">
        <v>9.9700000000000006</v>
      </c>
      <c r="G38" s="35">
        <v>14952</v>
      </c>
      <c r="H38" s="114">
        <v>700</v>
      </c>
      <c r="I38" s="151">
        <f t="shared" si="0"/>
        <v>142092.44</v>
      </c>
      <c r="J38" s="152"/>
      <c r="K38" s="35">
        <v>11880</v>
      </c>
      <c r="L38" s="114">
        <v>700</v>
      </c>
      <c r="M38" s="72">
        <f t="shared" si="1"/>
        <v>111464.6</v>
      </c>
      <c r="N38" s="107" t="s">
        <v>89</v>
      </c>
      <c r="O38" s="107"/>
    </row>
    <row r="39" spans="1:15" ht="19.5" customHeight="1" x14ac:dyDescent="0.15">
      <c r="A39" s="158"/>
      <c r="B39" s="155"/>
      <c r="C39" s="57"/>
      <c r="D39" s="56" t="s">
        <v>90</v>
      </c>
      <c r="E39" s="68" t="s">
        <v>50</v>
      </c>
      <c r="F39" s="69">
        <v>9.9700000000000006</v>
      </c>
      <c r="G39" s="35">
        <f>G37-G38</f>
        <v>6578</v>
      </c>
      <c r="H39" s="114">
        <f>H37-H38</f>
        <v>1300</v>
      </c>
      <c r="I39" s="151">
        <f t="shared" si="0"/>
        <v>52621.66</v>
      </c>
      <c r="J39" s="152"/>
      <c r="K39" s="35">
        <f>K37-K38</f>
        <v>5640</v>
      </c>
      <c r="L39" s="114">
        <f>L37-L38</f>
        <v>1300</v>
      </c>
      <c r="M39" s="72">
        <f t="shared" si="1"/>
        <v>43269.8</v>
      </c>
      <c r="N39" s="107" t="s">
        <v>89</v>
      </c>
      <c r="O39" s="107"/>
    </row>
    <row r="40" spans="1:15" ht="19.5" customHeight="1" x14ac:dyDescent="0.15">
      <c r="A40" s="158"/>
      <c r="B40" s="156"/>
      <c r="C40" s="148" t="s">
        <v>51</v>
      </c>
      <c r="D40" s="150"/>
      <c r="E40" s="68" t="s">
        <v>50</v>
      </c>
      <c r="F40" s="69">
        <v>9.2799999999999994</v>
      </c>
      <c r="G40" s="35">
        <v>4500</v>
      </c>
      <c r="H40" s="36">
        <v>0</v>
      </c>
      <c r="I40" s="151">
        <f t="shared" si="0"/>
        <v>41760</v>
      </c>
      <c r="J40" s="152"/>
      <c r="K40" s="35">
        <v>8910</v>
      </c>
      <c r="L40" s="36">
        <v>0</v>
      </c>
      <c r="M40" s="50">
        <f t="shared" si="1"/>
        <v>82684.799999999988</v>
      </c>
      <c r="N40" s="108"/>
      <c r="O40" s="108"/>
    </row>
    <row r="41" spans="1:15" ht="19.5" customHeight="1" x14ac:dyDescent="0.15">
      <c r="A41" s="158"/>
      <c r="B41" s="154" t="s">
        <v>52</v>
      </c>
      <c r="C41" s="148" t="s">
        <v>53</v>
      </c>
      <c r="D41" s="150"/>
      <c r="E41" s="68" t="s">
        <v>50</v>
      </c>
      <c r="F41" s="69">
        <v>9.76</v>
      </c>
      <c r="G41" s="35">
        <v>0</v>
      </c>
      <c r="H41" s="36">
        <v>0</v>
      </c>
      <c r="I41" s="151">
        <f t="shared" si="0"/>
        <v>0</v>
      </c>
      <c r="J41" s="152"/>
      <c r="K41" s="35">
        <v>0</v>
      </c>
      <c r="L41" s="36">
        <v>0</v>
      </c>
      <c r="M41" s="50">
        <f t="shared" si="1"/>
        <v>0</v>
      </c>
      <c r="N41" s="108"/>
      <c r="O41" s="108"/>
    </row>
    <row r="42" spans="1:15" ht="20.100000000000001" customHeight="1" x14ac:dyDescent="0.15">
      <c r="A42" s="158"/>
      <c r="B42" s="156"/>
      <c r="C42" s="148" t="s">
        <v>74</v>
      </c>
      <c r="D42" s="150"/>
      <c r="E42" s="68" t="s">
        <v>50</v>
      </c>
      <c r="F42" s="76">
        <v>9.76</v>
      </c>
      <c r="G42" s="35">
        <v>0</v>
      </c>
      <c r="H42" s="36">
        <v>0</v>
      </c>
      <c r="I42" s="151">
        <f>(-H42)*$F42</f>
        <v>0</v>
      </c>
      <c r="J42" s="152"/>
      <c r="K42" s="35">
        <v>0</v>
      </c>
      <c r="L42" s="36">
        <v>0</v>
      </c>
      <c r="M42" s="50">
        <f>(-L42)*$F42</f>
        <v>0</v>
      </c>
      <c r="N42" s="108"/>
      <c r="O42" s="108"/>
    </row>
    <row r="43" spans="1:15" ht="24" customHeight="1" thickBot="1" x14ac:dyDescent="0.2">
      <c r="A43" s="159"/>
      <c r="B43" s="160" t="s">
        <v>54</v>
      </c>
      <c r="C43" s="160"/>
      <c r="D43" s="161"/>
      <c r="E43" s="68" t="s">
        <v>50</v>
      </c>
      <c r="F43" s="68" t="s">
        <v>55</v>
      </c>
      <c r="G43" s="77">
        <f>SUM(G37,G40,G41)</f>
        <v>26030</v>
      </c>
      <c r="H43" s="78">
        <f>SUM(H37,H40,H41)</f>
        <v>2000</v>
      </c>
      <c r="I43" s="151">
        <f>I37+I40+I41-I42</f>
        <v>236474.1</v>
      </c>
      <c r="J43" s="152"/>
      <c r="K43" s="115">
        <f>SUM(K37,K40,K41)</f>
        <v>26430</v>
      </c>
      <c r="L43" s="116">
        <f>SUM(L37,L40,L41)</f>
        <v>2000</v>
      </c>
      <c r="M43" s="121">
        <f>M37+M40+M41-M42</f>
        <v>237419.2</v>
      </c>
      <c r="N43" s="109"/>
      <c r="O43" s="110"/>
    </row>
    <row r="44" spans="1:15" ht="22.5" customHeight="1" thickTop="1" x14ac:dyDescent="0.15">
      <c r="A44" s="167" t="s">
        <v>69</v>
      </c>
      <c r="B44" s="168"/>
      <c r="C44" s="168"/>
      <c r="D44" s="169"/>
      <c r="E44" s="79" t="s">
        <v>56</v>
      </c>
      <c r="F44" s="80"/>
      <c r="G44" s="81"/>
      <c r="H44" s="82"/>
      <c r="I44" s="170">
        <f>SUM(I8:J36)+SUM(I38:J42)</f>
        <v>1208149.3</v>
      </c>
      <c r="J44" s="171"/>
      <c r="K44" s="81"/>
      <c r="L44" s="82"/>
      <c r="M44" s="122">
        <f>SUM(M8:M36)+SUM(M38:M42)</f>
        <v>1209094.4000000001</v>
      </c>
      <c r="N44" s="108"/>
      <c r="O44" s="108"/>
    </row>
    <row r="45" spans="1:15" ht="24" customHeight="1" x14ac:dyDescent="0.15">
      <c r="A45" s="172" t="s">
        <v>70</v>
      </c>
      <c r="B45" s="173"/>
      <c r="C45" s="173"/>
      <c r="D45" s="174"/>
      <c r="E45" s="83" t="s">
        <v>57</v>
      </c>
      <c r="F45" s="84"/>
      <c r="G45" s="85" t="s">
        <v>58</v>
      </c>
      <c r="H45" s="86"/>
      <c r="I45" s="175">
        <f>ROUND(I44*0.0258,1)</f>
        <v>31170.3</v>
      </c>
      <c r="J45" s="176"/>
      <c r="K45" s="85" t="s">
        <v>59</v>
      </c>
      <c r="L45" s="86"/>
      <c r="M45" s="87">
        <f>ROUND(M44*0.0258,1)</f>
        <v>31194.6</v>
      </c>
      <c r="N45" s="108"/>
      <c r="O45" s="108"/>
    </row>
    <row r="46" spans="1:15" s="8" customFormat="1" ht="23.25" hidden="1" customHeight="1" x14ac:dyDescent="0.15">
      <c r="A46" s="172" t="s">
        <v>71</v>
      </c>
      <c r="B46" s="173"/>
      <c r="C46" s="174"/>
      <c r="D46" s="88"/>
      <c r="E46" s="89" t="str">
        <f>"kl/"&amp;E7</f>
        <v>kl/トン</v>
      </c>
      <c r="F46" s="90"/>
      <c r="G46" s="91"/>
      <c r="H46" s="92"/>
      <c r="I46" s="177">
        <f>I45/H7</f>
        <v>10.3901</v>
      </c>
      <c r="J46" s="178"/>
      <c r="K46" s="91"/>
      <c r="L46" s="92"/>
      <c r="M46" s="103">
        <f>M45/L7</f>
        <v>10.398199999999999</v>
      </c>
      <c r="N46" s="111"/>
      <c r="O46" s="111"/>
    </row>
    <row r="47" spans="1:15" s="8" customFormat="1" ht="23.25" customHeight="1" thickBot="1" x14ac:dyDescent="0.2">
      <c r="A47" s="162" t="s">
        <v>71</v>
      </c>
      <c r="B47" s="163"/>
      <c r="C47" s="163"/>
      <c r="D47" s="164"/>
      <c r="E47" s="94" t="str">
        <f>"kl/"&amp;E7</f>
        <v>kl/トン</v>
      </c>
      <c r="F47" s="95"/>
      <c r="G47" s="96"/>
      <c r="H47" s="97"/>
      <c r="I47" s="165">
        <f>IF(I46&gt;1,ROUND(I46,2),--TEXT(I46,"0.0e+000"))</f>
        <v>10.39</v>
      </c>
      <c r="J47" s="166"/>
      <c r="K47" s="98"/>
      <c r="L47" s="99"/>
      <c r="M47" s="100">
        <f>IF(M46&gt;1,ROUND(M46,2),--TEXT(M46,"0.0e+000"))</f>
        <v>10.4</v>
      </c>
      <c r="N47" s="111"/>
      <c r="O47" s="111"/>
    </row>
    <row r="48" spans="1:15" ht="19.5" customHeight="1" x14ac:dyDescent="0.15">
      <c r="A48" s="9"/>
      <c r="B48" s="38" t="s">
        <v>83</v>
      </c>
      <c r="C48" s="10" t="s">
        <v>79</v>
      </c>
      <c r="D48" s="10"/>
      <c r="E48" s="11"/>
      <c r="F48" s="11"/>
      <c r="G48" s="11"/>
      <c r="H48" s="11"/>
      <c r="I48" s="11"/>
      <c r="J48" s="11"/>
      <c r="K48" s="12"/>
      <c r="L48" s="12"/>
      <c r="M48" s="12"/>
      <c r="N48" s="108"/>
      <c r="O48" s="108"/>
    </row>
    <row r="49" spans="1:15" ht="14.25" customHeight="1" x14ac:dyDescent="0.15">
      <c r="A49" s="13"/>
      <c r="B49" s="14" t="s">
        <v>76</v>
      </c>
      <c r="C49" s="14" t="s">
        <v>80</v>
      </c>
      <c r="D49" s="14"/>
      <c r="E49" s="13"/>
      <c r="F49" s="13"/>
      <c r="G49" s="13"/>
      <c r="H49" s="13"/>
      <c r="I49" s="13"/>
      <c r="J49" s="13"/>
      <c r="K49" s="13"/>
      <c r="L49" s="13"/>
      <c r="M49" s="13"/>
      <c r="N49" s="108"/>
      <c r="O49" s="108"/>
    </row>
    <row r="50" spans="1:15" ht="14.25" customHeight="1" x14ac:dyDescent="0.15">
      <c r="A50" s="15"/>
      <c r="B50" s="15" t="s">
        <v>76</v>
      </c>
      <c r="C50" s="15" t="s">
        <v>81</v>
      </c>
      <c r="D50" s="15"/>
      <c r="E50" s="15"/>
      <c r="F50" s="15"/>
      <c r="G50" s="15"/>
      <c r="H50" s="15"/>
      <c r="I50" s="15"/>
      <c r="J50" s="15"/>
      <c r="K50" s="15"/>
      <c r="L50" s="15"/>
      <c r="M50" s="15"/>
      <c r="N50" s="108"/>
      <c r="O50" s="108"/>
    </row>
    <row r="51" spans="1:15" ht="14.25" customHeight="1" x14ac:dyDescent="0.15">
      <c r="A51" s="15"/>
      <c r="B51" s="15" t="s">
        <v>76</v>
      </c>
      <c r="C51" s="15" t="s">
        <v>82</v>
      </c>
      <c r="D51" s="15"/>
      <c r="E51" s="15"/>
      <c r="F51" s="15"/>
      <c r="G51" s="15"/>
      <c r="H51" s="15"/>
      <c r="I51" s="15"/>
      <c r="J51" s="15"/>
      <c r="K51" s="15"/>
      <c r="L51" s="15"/>
      <c r="M51" s="15"/>
      <c r="N51" s="108"/>
      <c r="O51" s="108"/>
    </row>
    <row r="52" spans="1:15" ht="14.25" customHeight="1" x14ac:dyDescent="0.15">
      <c r="A52" s="15"/>
      <c r="B52" s="37" t="s">
        <v>76</v>
      </c>
      <c r="C52" s="15" t="s">
        <v>77</v>
      </c>
      <c r="D52" s="15"/>
      <c r="E52" s="15"/>
      <c r="F52" s="15"/>
      <c r="G52" s="15"/>
      <c r="H52" s="15"/>
      <c r="I52" s="15"/>
      <c r="J52" s="15"/>
      <c r="K52" s="15"/>
      <c r="L52" s="15"/>
      <c r="M52" s="15"/>
      <c r="N52" s="108"/>
      <c r="O52" s="108"/>
    </row>
    <row r="53" spans="1:15" ht="12" customHeight="1" x14ac:dyDescent="0.15">
      <c r="A53" s="15"/>
      <c r="B53" s="37" t="s">
        <v>76</v>
      </c>
      <c r="C53" s="15" t="s">
        <v>78</v>
      </c>
      <c r="D53" s="15"/>
      <c r="E53" s="15"/>
      <c r="F53" s="15"/>
      <c r="G53" s="15"/>
      <c r="H53" s="15"/>
      <c r="I53" s="15"/>
      <c r="J53" s="15"/>
      <c r="K53" s="15"/>
      <c r="L53" s="15"/>
      <c r="M53" s="15"/>
      <c r="N53" s="108"/>
      <c r="O53" s="108"/>
    </row>
    <row r="54" spans="1:15" ht="13.5" customHeight="1" thickBot="1" x14ac:dyDescent="0.2">
      <c r="A54" s="15"/>
      <c r="B54" s="15"/>
      <c r="C54" s="15"/>
      <c r="D54" s="15"/>
      <c r="E54" s="15"/>
      <c r="F54" s="15"/>
      <c r="G54" s="15"/>
      <c r="H54" s="15"/>
      <c r="I54" s="15"/>
      <c r="J54" s="15"/>
      <c r="K54" s="15"/>
      <c r="L54" s="15"/>
      <c r="M54" s="15"/>
      <c r="N54" s="108"/>
      <c r="O54" s="108"/>
    </row>
    <row r="55" spans="1:15" s="30" customFormat="1" ht="21" customHeight="1" x14ac:dyDescent="0.15">
      <c r="A55" s="23"/>
      <c r="B55" s="24" t="s">
        <v>60</v>
      </c>
      <c r="C55" s="24"/>
      <c r="D55" s="24"/>
      <c r="E55" s="24"/>
      <c r="F55" s="25" t="s">
        <v>61</v>
      </c>
      <c r="G55" s="39">
        <f>ROUND((I45-M45)/I45*100,1)</f>
        <v>-0.1</v>
      </c>
      <c r="H55" s="26" t="s">
        <v>62</v>
      </c>
      <c r="I55" s="24" t="s">
        <v>102</v>
      </c>
      <c r="J55" s="24"/>
      <c r="K55" s="27"/>
      <c r="L55" s="28"/>
      <c r="M55" s="29"/>
      <c r="N55" s="112"/>
      <c r="O55" s="112"/>
    </row>
    <row r="56" spans="1:15" s="30" customFormat="1" ht="21" customHeight="1" thickBot="1" x14ac:dyDescent="0.2">
      <c r="A56" s="23"/>
      <c r="B56" s="23"/>
      <c r="C56" s="23"/>
      <c r="D56" s="23"/>
      <c r="E56" s="23"/>
      <c r="F56" s="31" t="s">
        <v>63</v>
      </c>
      <c r="G56" s="40">
        <f>ROUND(I45-M45,1)</f>
        <v>-24.3</v>
      </c>
      <c r="H56" s="32" t="s">
        <v>57</v>
      </c>
      <c r="I56" s="24" t="s">
        <v>73</v>
      </c>
      <c r="J56" s="24"/>
      <c r="K56" s="33"/>
      <c r="L56" s="28"/>
      <c r="M56" s="28"/>
      <c r="N56" s="112"/>
      <c r="O56" s="112"/>
    </row>
    <row r="57" spans="1:15" ht="7.5" customHeight="1" thickBot="1" x14ac:dyDescent="0.2">
      <c r="A57" s="16"/>
      <c r="B57" s="16"/>
      <c r="C57" s="16"/>
      <c r="D57" s="16"/>
      <c r="E57" s="16"/>
      <c r="F57" s="17"/>
      <c r="G57" s="18"/>
      <c r="H57" s="19"/>
      <c r="I57" s="16"/>
      <c r="J57" s="16"/>
      <c r="K57" s="16"/>
      <c r="L57" s="16"/>
      <c r="M57" s="16"/>
      <c r="N57" s="108"/>
      <c r="O57" s="108"/>
    </row>
    <row r="58" spans="1:15" s="30" customFormat="1" ht="18" customHeight="1" x14ac:dyDescent="0.15">
      <c r="A58" s="28"/>
      <c r="B58" s="24" t="s">
        <v>64</v>
      </c>
      <c r="C58" s="28"/>
      <c r="D58" s="28"/>
      <c r="E58" s="28"/>
      <c r="F58" s="25" t="s">
        <v>67</v>
      </c>
      <c r="G58" s="47">
        <f>ROUND(G59/(G43-H43)*100,1)</f>
        <v>-1.7</v>
      </c>
      <c r="H58" s="26" t="s">
        <v>68</v>
      </c>
      <c r="I58" s="34" t="s">
        <v>103</v>
      </c>
      <c r="J58" s="28"/>
      <c r="K58" s="28"/>
      <c r="L58" s="28"/>
      <c r="M58" s="28"/>
      <c r="N58" s="112"/>
      <c r="O58" s="112"/>
    </row>
    <row r="59" spans="1:15" s="30" customFormat="1" ht="18" customHeight="1" thickBot="1" x14ac:dyDescent="0.2">
      <c r="A59" s="28"/>
      <c r="B59" s="24"/>
      <c r="C59" s="28"/>
      <c r="D59" s="28"/>
      <c r="E59" s="28"/>
      <c r="F59" s="31" t="s">
        <v>65</v>
      </c>
      <c r="G59" s="48">
        <f>ROUND((G43-H43)-(K43-L43),1)</f>
        <v>-400</v>
      </c>
      <c r="H59" s="32" t="s">
        <v>66</v>
      </c>
      <c r="I59" s="34" t="s">
        <v>84</v>
      </c>
      <c r="J59" s="28"/>
      <c r="K59" s="28"/>
      <c r="L59" s="28"/>
      <c r="M59" s="28"/>
      <c r="N59" s="112"/>
      <c r="O59" s="112"/>
    </row>
    <row r="60" spans="1:15" ht="7.5" customHeight="1" thickBot="1" x14ac:dyDescent="0.2">
      <c r="A60" s="15"/>
      <c r="B60" s="15"/>
      <c r="C60" s="15"/>
      <c r="D60" s="15"/>
      <c r="E60" s="15"/>
      <c r="F60" s="15"/>
      <c r="G60" s="15"/>
      <c r="H60" s="15"/>
      <c r="I60" s="15"/>
      <c r="J60" s="15"/>
      <c r="K60" s="15"/>
      <c r="L60" s="15"/>
      <c r="M60" s="15"/>
      <c r="N60" s="108"/>
      <c r="O60" s="108"/>
    </row>
    <row r="61" spans="1:15" s="30" customFormat="1" ht="21" customHeight="1" x14ac:dyDescent="0.15">
      <c r="A61" s="23"/>
      <c r="B61" s="24" t="s">
        <v>95</v>
      </c>
      <c r="C61" s="24"/>
      <c r="D61" s="24"/>
      <c r="E61" s="24"/>
      <c r="F61" s="25" t="s">
        <v>87</v>
      </c>
      <c r="G61" s="102">
        <f>ROUND((((G38-H38)-(K38-L38))/(G38-H38))*100,1)</f>
        <v>21.6</v>
      </c>
      <c r="H61" s="26" t="s">
        <v>68</v>
      </c>
      <c r="I61" s="106" t="s">
        <v>104</v>
      </c>
      <c r="J61" s="24"/>
      <c r="K61" s="27"/>
      <c r="L61" s="28"/>
      <c r="M61" s="29"/>
      <c r="N61" s="112"/>
      <c r="O61" s="112"/>
    </row>
    <row r="62" spans="1:15" s="30" customFormat="1" ht="21" customHeight="1" thickBot="1" x14ac:dyDescent="0.2">
      <c r="A62" s="23"/>
      <c r="B62" s="24"/>
      <c r="C62" s="24"/>
      <c r="D62" s="24"/>
      <c r="E62" s="24"/>
      <c r="F62" s="31" t="s">
        <v>86</v>
      </c>
      <c r="G62" s="101">
        <f>ROUND((G38-H38)-(K38-L38),2)</f>
        <v>3072</v>
      </c>
      <c r="H62" s="32" t="s">
        <v>66</v>
      </c>
      <c r="I62" s="24" t="s">
        <v>85</v>
      </c>
      <c r="J62" s="24"/>
      <c r="K62" s="27"/>
      <c r="L62" s="28"/>
      <c r="M62" s="29"/>
      <c r="N62" s="112"/>
      <c r="O62" s="112"/>
    </row>
    <row r="63" spans="1:15" ht="7.5" customHeight="1" thickBot="1" x14ac:dyDescent="0.2">
      <c r="A63" s="15"/>
      <c r="B63" s="15"/>
      <c r="C63" s="15"/>
      <c r="D63" s="15"/>
      <c r="E63" s="15"/>
      <c r="F63" s="15"/>
      <c r="G63" s="15"/>
      <c r="H63" s="15"/>
      <c r="I63" s="15"/>
      <c r="J63" s="15"/>
      <c r="K63" s="15"/>
      <c r="L63" s="15"/>
      <c r="M63" s="15"/>
      <c r="N63" s="108"/>
      <c r="O63" s="108"/>
    </row>
    <row r="64" spans="1:15" s="30" customFormat="1" ht="21" customHeight="1" x14ac:dyDescent="0.15">
      <c r="A64" s="42"/>
      <c r="B64" s="42" t="s">
        <v>101</v>
      </c>
      <c r="C64" s="23"/>
      <c r="D64" s="28"/>
      <c r="E64" s="28"/>
      <c r="F64" s="25" t="s">
        <v>88</v>
      </c>
      <c r="G64" s="104" t="str">
        <f>IF(G65&lt;=1,"増エネでない(申請可)","増エネ(申請不可)")</f>
        <v>増エネでない(申請可)</v>
      </c>
      <c r="H64" s="26"/>
      <c r="I64" s="34" t="s">
        <v>100</v>
      </c>
      <c r="J64" s="28"/>
      <c r="K64" s="28"/>
      <c r="L64" s="28"/>
      <c r="M64" s="28"/>
      <c r="N64" s="112"/>
      <c r="O64" s="112"/>
    </row>
    <row r="65" spans="1:15" s="30" customFormat="1" ht="15" customHeight="1" thickBot="1" x14ac:dyDescent="0.2">
      <c r="A65" s="42"/>
      <c r="B65" s="42"/>
      <c r="C65" s="24"/>
      <c r="D65" s="24"/>
      <c r="E65" s="24"/>
      <c r="F65" s="105" t="s">
        <v>93</v>
      </c>
      <c r="G65" s="123">
        <f>(M44+0.3*M38)/(I44+0.3*I38)</f>
        <v>0.99340949522648403</v>
      </c>
      <c r="H65" s="124"/>
      <c r="I65" s="42"/>
      <c r="J65" s="24"/>
      <c r="K65" s="33"/>
      <c r="L65" s="28"/>
      <c r="M65" s="29"/>
      <c r="N65" s="112"/>
      <c r="O65" s="113">
        <f>(((M44-M43)+1.3*M38+M39+M40)*0.0258)/(((I44-I43)+1.3*I38+I39+I40)*0.0258)</f>
        <v>0.99340949522648436</v>
      </c>
    </row>
    <row r="66" spans="1:15" s="46" customFormat="1" ht="20.25" customHeight="1" x14ac:dyDescent="0.15">
      <c r="A66" s="43"/>
      <c r="B66" s="49" t="s">
        <v>98</v>
      </c>
      <c r="C66" s="44"/>
      <c r="D66" s="43"/>
      <c r="E66" s="43"/>
      <c r="F66" s="43"/>
      <c r="G66" s="43"/>
      <c r="H66" s="43"/>
      <c r="I66" s="43"/>
      <c r="J66" s="43"/>
      <c r="K66" s="43"/>
      <c r="L66" s="43"/>
      <c r="M66" s="45"/>
      <c r="N66" s="43"/>
      <c r="O66" s="43"/>
    </row>
    <row r="67" spans="1:15" ht="7.5" customHeight="1" x14ac:dyDescent="0.15">
      <c r="A67" s="15"/>
      <c r="B67" s="15"/>
      <c r="C67" s="15"/>
      <c r="D67" s="15"/>
      <c r="E67" s="15"/>
      <c r="F67" s="15"/>
      <c r="G67" s="15"/>
      <c r="H67" s="15"/>
      <c r="I67" s="15"/>
      <c r="J67" s="15"/>
      <c r="K67" s="15"/>
      <c r="L67" s="15"/>
      <c r="M67" s="15"/>
    </row>
    <row r="68" spans="1:15" ht="10.5" customHeight="1" x14ac:dyDescent="0.15">
      <c r="A68" s="16"/>
      <c r="B68" s="16"/>
      <c r="C68" s="16"/>
      <c r="D68" s="16"/>
      <c r="E68" s="16"/>
      <c r="F68" s="15"/>
      <c r="G68" s="16"/>
      <c r="H68" s="16"/>
      <c r="I68" s="16"/>
      <c r="J68" s="16"/>
      <c r="K68" s="16"/>
      <c r="L68" s="16"/>
      <c r="M68" s="16"/>
    </row>
  </sheetData>
  <mergeCells count="95">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G65:H65"/>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K38 G39:H39"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zoomScale="85" zoomScaleNormal="85" zoomScaleSheetLayoutView="100" workbookViewId="0">
      <selection activeCell="O23" sqref="O23"/>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6" customWidth="1"/>
    <col min="15" max="15" width="14.625" style="16" customWidth="1"/>
    <col min="16" max="16384" width="9" style="1"/>
  </cols>
  <sheetData>
    <row r="1" spans="1:13" ht="8.25" customHeight="1" x14ac:dyDescent="0.15">
      <c r="A1" s="16"/>
      <c r="B1" s="16"/>
      <c r="C1" s="16"/>
      <c r="D1" s="16"/>
      <c r="E1" s="16"/>
      <c r="F1" s="16"/>
      <c r="G1" s="16"/>
      <c r="H1" s="16"/>
      <c r="I1" s="16"/>
      <c r="J1" s="16"/>
      <c r="K1" s="16"/>
      <c r="L1" s="16"/>
      <c r="M1" s="16"/>
    </row>
    <row r="2" spans="1:13" ht="17.25" x14ac:dyDescent="0.2">
      <c r="A2" s="51" t="s">
        <v>91</v>
      </c>
      <c r="B2" s="16"/>
      <c r="C2" s="16"/>
      <c r="D2" s="16"/>
      <c r="E2" s="16"/>
      <c r="F2" s="16"/>
      <c r="G2" s="16"/>
      <c r="H2" s="16"/>
      <c r="I2" s="16"/>
      <c r="J2" s="16"/>
      <c r="K2" s="16"/>
      <c r="L2" s="16"/>
      <c r="M2" s="16"/>
    </row>
    <row r="3" spans="1:13" ht="14.25" thickBot="1" x14ac:dyDescent="0.2">
      <c r="A3" s="16"/>
      <c r="B3" s="16"/>
      <c r="C3" s="16"/>
      <c r="D3" s="16"/>
      <c r="E3" s="16"/>
      <c r="F3" s="16"/>
      <c r="G3" s="16"/>
      <c r="H3" s="16"/>
      <c r="I3" s="16"/>
      <c r="J3" s="16"/>
      <c r="K3" s="16"/>
      <c r="L3" s="16"/>
      <c r="M3" s="16"/>
    </row>
    <row r="4" spans="1:13" ht="32.25" customHeight="1" x14ac:dyDescent="0.15">
      <c r="A4" s="20"/>
      <c r="B4" s="21"/>
      <c r="C4" s="21"/>
      <c r="D4" s="21"/>
      <c r="E4" s="179" t="s">
        <v>0</v>
      </c>
      <c r="F4" s="182" t="s">
        <v>1</v>
      </c>
      <c r="G4" s="185" t="s">
        <v>105</v>
      </c>
      <c r="H4" s="186"/>
      <c r="I4" s="186"/>
      <c r="J4" s="187"/>
      <c r="K4" s="185" t="s">
        <v>106</v>
      </c>
      <c r="L4" s="186"/>
      <c r="M4" s="188"/>
    </row>
    <row r="5" spans="1:13" ht="51" customHeight="1" x14ac:dyDescent="0.15">
      <c r="A5" s="22"/>
      <c r="B5" s="9"/>
      <c r="C5" s="9"/>
      <c r="D5" s="9"/>
      <c r="E5" s="180"/>
      <c r="F5" s="183"/>
      <c r="G5" s="60" t="s">
        <v>2</v>
      </c>
      <c r="H5" s="61" t="s">
        <v>3</v>
      </c>
      <c r="I5" s="189" t="s">
        <v>4</v>
      </c>
      <c r="J5" s="190"/>
      <c r="K5" s="60" t="s">
        <v>5</v>
      </c>
      <c r="L5" s="61" t="s">
        <v>6</v>
      </c>
      <c r="M5" s="62" t="s">
        <v>7</v>
      </c>
    </row>
    <row r="6" spans="1:13" ht="32.25" customHeight="1" thickBot="1" x14ac:dyDescent="0.2">
      <c r="A6" s="22"/>
      <c r="B6" s="9"/>
      <c r="C6" s="9"/>
      <c r="D6" s="9"/>
      <c r="E6" s="181"/>
      <c r="F6" s="184"/>
      <c r="G6" s="63" t="s">
        <v>8</v>
      </c>
      <c r="H6" s="64" t="s">
        <v>8</v>
      </c>
      <c r="I6" s="191" t="s">
        <v>9</v>
      </c>
      <c r="J6" s="192"/>
      <c r="K6" s="63" t="s">
        <v>8</v>
      </c>
      <c r="L6" s="64" t="s">
        <v>8</v>
      </c>
      <c r="M6" s="65" t="s">
        <v>9</v>
      </c>
    </row>
    <row r="7" spans="1:13" ht="24.75" customHeight="1" thickTop="1" x14ac:dyDescent="0.15">
      <c r="A7" s="139" t="s">
        <v>10</v>
      </c>
      <c r="B7" s="140"/>
      <c r="C7" s="141"/>
      <c r="D7" s="52"/>
      <c r="E7" s="66" t="s">
        <v>11</v>
      </c>
      <c r="F7" s="67"/>
      <c r="G7" s="58" t="s">
        <v>12</v>
      </c>
      <c r="H7" s="193">
        <f>Ⅱ!H7</f>
        <v>3000</v>
      </c>
      <c r="I7" s="193"/>
      <c r="J7" s="194"/>
      <c r="K7" s="59"/>
      <c r="L7" s="193">
        <f>Ⅱ!L7</f>
        <v>3000</v>
      </c>
      <c r="M7" s="195"/>
    </row>
    <row r="8" spans="1:13" ht="19.5" customHeight="1" x14ac:dyDescent="0.15">
      <c r="A8" s="145" t="s">
        <v>13</v>
      </c>
      <c r="B8" s="148" t="s">
        <v>14</v>
      </c>
      <c r="C8" s="149"/>
      <c r="D8" s="150"/>
      <c r="E8" s="68" t="s">
        <v>15</v>
      </c>
      <c r="F8" s="69">
        <v>38.200000000000003</v>
      </c>
      <c r="G8" s="70">
        <f>Ⅱ!G8</f>
        <v>0</v>
      </c>
      <c r="H8" s="71">
        <f>Ⅱ!H8</f>
        <v>0</v>
      </c>
      <c r="I8" s="151">
        <f>(G8-H8)*$F8</f>
        <v>0</v>
      </c>
      <c r="J8" s="152"/>
      <c r="K8" s="70">
        <f>Ⅱ!K8</f>
        <v>0</v>
      </c>
      <c r="L8" s="71">
        <f>Ⅱ!L8</f>
        <v>0</v>
      </c>
      <c r="M8" s="72">
        <f>(K8-L8)*$F8</f>
        <v>0</v>
      </c>
    </row>
    <row r="9" spans="1:13" ht="19.5" customHeight="1" x14ac:dyDescent="0.15">
      <c r="A9" s="146"/>
      <c r="B9" s="148" t="s">
        <v>96</v>
      </c>
      <c r="C9" s="149"/>
      <c r="D9" s="150"/>
      <c r="E9" s="68" t="s">
        <v>15</v>
      </c>
      <c r="F9" s="69">
        <v>35.299999999999997</v>
      </c>
      <c r="G9" s="70">
        <f>Ⅱ!G9</f>
        <v>0</v>
      </c>
      <c r="H9" s="71">
        <f>Ⅱ!H9</f>
        <v>0</v>
      </c>
      <c r="I9" s="151">
        <f t="shared" ref="I9:I41" si="0">(G9-H9)*$F9</f>
        <v>0</v>
      </c>
      <c r="J9" s="152"/>
      <c r="K9" s="70">
        <f>Ⅱ!K9</f>
        <v>0</v>
      </c>
      <c r="L9" s="71">
        <f>Ⅱ!L9</f>
        <v>0</v>
      </c>
      <c r="M9" s="72">
        <f>(K9-L9)*$F9</f>
        <v>0</v>
      </c>
    </row>
    <row r="10" spans="1:13" ht="19.5" customHeight="1" x14ac:dyDescent="0.15">
      <c r="A10" s="146"/>
      <c r="B10" s="148" t="s">
        <v>16</v>
      </c>
      <c r="C10" s="149"/>
      <c r="D10" s="150"/>
      <c r="E10" s="68" t="s">
        <v>15</v>
      </c>
      <c r="F10" s="69">
        <v>34.6</v>
      </c>
      <c r="G10" s="70">
        <f>Ⅱ!G10</f>
        <v>0</v>
      </c>
      <c r="H10" s="71">
        <f>Ⅱ!H10</f>
        <v>0</v>
      </c>
      <c r="I10" s="151">
        <f t="shared" si="0"/>
        <v>0</v>
      </c>
      <c r="J10" s="152"/>
      <c r="K10" s="70">
        <f>Ⅱ!K10</f>
        <v>0</v>
      </c>
      <c r="L10" s="71">
        <f>Ⅱ!L10</f>
        <v>0</v>
      </c>
      <c r="M10" s="72">
        <f t="shared" ref="M10:M41" si="1">(K10-L10)*$F10</f>
        <v>0</v>
      </c>
    </row>
    <row r="11" spans="1:13" ht="19.5" customHeight="1" x14ac:dyDescent="0.15">
      <c r="A11" s="146"/>
      <c r="B11" s="148" t="s">
        <v>17</v>
      </c>
      <c r="C11" s="149"/>
      <c r="D11" s="150"/>
      <c r="E11" s="68" t="s">
        <v>15</v>
      </c>
      <c r="F11" s="69">
        <v>33.6</v>
      </c>
      <c r="G11" s="70">
        <f>Ⅱ!G11</f>
        <v>0</v>
      </c>
      <c r="H11" s="71">
        <f>Ⅱ!H11</f>
        <v>0</v>
      </c>
      <c r="I11" s="151">
        <f t="shared" si="0"/>
        <v>0</v>
      </c>
      <c r="J11" s="152"/>
      <c r="K11" s="70">
        <f>Ⅱ!K11</f>
        <v>0</v>
      </c>
      <c r="L11" s="71">
        <f>Ⅱ!L11</f>
        <v>0</v>
      </c>
      <c r="M11" s="72">
        <f t="shared" si="1"/>
        <v>0</v>
      </c>
    </row>
    <row r="12" spans="1:13" ht="19.5" customHeight="1" x14ac:dyDescent="0.15">
      <c r="A12" s="146"/>
      <c r="B12" s="148" t="s">
        <v>18</v>
      </c>
      <c r="C12" s="149"/>
      <c r="D12" s="150"/>
      <c r="E12" s="68" t="s">
        <v>15</v>
      </c>
      <c r="F12" s="69">
        <v>36.700000000000003</v>
      </c>
      <c r="G12" s="70">
        <f>Ⅱ!G12</f>
        <v>0</v>
      </c>
      <c r="H12" s="71">
        <f>Ⅱ!H12</f>
        <v>0</v>
      </c>
      <c r="I12" s="151">
        <f t="shared" si="0"/>
        <v>0</v>
      </c>
      <c r="J12" s="152"/>
      <c r="K12" s="70">
        <f>Ⅱ!K12</f>
        <v>0</v>
      </c>
      <c r="L12" s="71">
        <f>Ⅱ!L12</f>
        <v>0</v>
      </c>
      <c r="M12" s="72">
        <f t="shared" si="1"/>
        <v>0</v>
      </c>
    </row>
    <row r="13" spans="1:13" ht="19.5" customHeight="1" x14ac:dyDescent="0.15">
      <c r="A13" s="146"/>
      <c r="B13" s="148" t="s">
        <v>19</v>
      </c>
      <c r="C13" s="149"/>
      <c r="D13" s="150"/>
      <c r="E13" s="68" t="s">
        <v>15</v>
      </c>
      <c r="F13" s="69">
        <v>37.700000000000003</v>
      </c>
      <c r="G13" s="70">
        <f>Ⅱ!G13</f>
        <v>0</v>
      </c>
      <c r="H13" s="71">
        <f>Ⅱ!H13</f>
        <v>0</v>
      </c>
      <c r="I13" s="151">
        <f t="shared" si="0"/>
        <v>0</v>
      </c>
      <c r="J13" s="152"/>
      <c r="K13" s="70">
        <f>Ⅱ!K13</f>
        <v>0</v>
      </c>
      <c r="L13" s="71">
        <f>Ⅱ!L13</f>
        <v>0</v>
      </c>
      <c r="M13" s="72">
        <f t="shared" si="1"/>
        <v>0</v>
      </c>
    </row>
    <row r="14" spans="1:13" ht="19.5" customHeight="1" x14ac:dyDescent="0.15">
      <c r="A14" s="146"/>
      <c r="B14" s="148" t="s">
        <v>20</v>
      </c>
      <c r="C14" s="149"/>
      <c r="D14" s="150"/>
      <c r="E14" s="68" t="s">
        <v>15</v>
      </c>
      <c r="F14" s="69">
        <v>39.1</v>
      </c>
      <c r="G14" s="70">
        <f>Ⅱ!G14</f>
        <v>0</v>
      </c>
      <c r="H14" s="71">
        <f>Ⅱ!H14</f>
        <v>0</v>
      </c>
      <c r="I14" s="151">
        <f t="shared" si="0"/>
        <v>0</v>
      </c>
      <c r="J14" s="152"/>
      <c r="K14" s="70">
        <f>Ⅱ!K14</f>
        <v>0</v>
      </c>
      <c r="L14" s="71">
        <f>Ⅱ!L14</f>
        <v>0</v>
      </c>
      <c r="M14" s="72">
        <f t="shared" si="1"/>
        <v>0</v>
      </c>
    </row>
    <row r="15" spans="1:13" ht="19.5" customHeight="1" x14ac:dyDescent="0.15">
      <c r="A15" s="146"/>
      <c r="B15" s="148" t="s">
        <v>21</v>
      </c>
      <c r="C15" s="149"/>
      <c r="D15" s="150"/>
      <c r="E15" s="68" t="s">
        <v>15</v>
      </c>
      <c r="F15" s="69">
        <v>41.9</v>
      </c>
      <c r="G15" s="70">
        <f>Ⅱ!G15</f>
        <v>20906</v>
      </c>
      <c r="H15" s="71">
        <f>Ⅱ!H15</f>
        <v>0</v>
      </c>
      <c r="I15" s="151">
        <f t="shared" si="0"/>
        <v>875961.4</v>
      </c>
      <c r="J15" s="152"/>
      <c r="K15" s="70">
        <f>Ⅱ!K15</f>
        <v>20906</v>
      </c>
      <c r="L15" s="71">
        <f>Ⅱ!L15</f>
        <v>0</v>
      </c>
      <c r="M15" s="72">
        <f>(K15-L15)*$F15</f>
        <v>875961.4</v>
      </c>
    </row>
    <row r="16" spans="1:13" ht="19.5" customHeight="1" x14ac:dyDescent="0.15">
      <c r="A16" s="146"/>
      <c r="B16" s="148" t="s">
        <v>22</v>
      </c>
      <c r="C16" s="149"/>
      <c r="D16" s="150"/>
      <c r="E16" s="68" t="s">
        <v>23</v>
      </c>
      <c r="F16" s="69">
        <v>40.9</v>
      </c>
      <c r="G16" s="70">
        <f>Ⅱ!G16</f>
        <v>0</v>
      </c>
      <c r="H16" s="71">
        <f>Ⅱ!H16</f>
        <v>0</v>
      </c>
      <c r="I16" s="151">
        <f t="shared" si="0"/>
        <v>0</v>
      </c>
      <c r="J16" s="152"/>
      <c r="K16" s="70">
        <f>Ⅱ!K16</f>
        <v>0</v>
      </c>
      <c r="L16" s="71">
        <f>Ⅱ!L16</f>
        <v>0</v>
      </c>
      <c r="M16" s="72">
        <f t="shared" si="1"/>
        <v>0</v>
      </c>
    </row>
    <row r="17" spans="1:13" ht="19.5" customHeight="1" x14ac:dyDescent="0.15">
      <c r="A17" s="146"/>
      <c r="B17" s="148" t="s">
        <v>24</v>
      </c>
      <c r="C17" s="149"/>
      <c r="D17" s="150"/>
      <c r="E17" s="68" t="s">
        <v>23</v>
      </c>
      <c r="F17" s="69">
        <v>29.9</v>
      </c>
      <c r="G17" s="70">
        <f>Ⅱ!G17</f>
        <v>0</v>
      </c>
      <c r="H17" s="71">
        <f>Ⅱ!H17</f>
        <v>0</v>
      </c>
      <c r="I17" s="151">
        <f t="shared" si="0"/>
        <v>0</v>
      </c>
      <c r="J17" s="152"/>
      <c r="K17" s="70">
        <f>Ⅱ!K17</f>
        <v>0</v>
      </c>
      <c r="L17" s="71">
        <f>Ⅱ!L17</f>
        <v>0</v>
      </c>
      <c r="M17" s="72">
        <f t="shared" si="1"/>
        <v>0</v>
      </c>
    </row>
    <row r="18" spans="1:13" ht="19.5" customHeight="1" x14ac:dyDescent="0.15">
      <c r="A18" s="146"/>
      <c r="B18" s="153" t="s">
        <v>25</v>
      </c>
      <c r="C18" s="148" t="s">
        <v>26</v>
      </c>
      <c r="D18" s="150"/>
      <c r="E18" s="73" t="s">
        <v>23</v>
      </c>
      <c r="F18" s="69">
        <v>50.8</v>
      </c>
      <c r="G18" s="70">
        <f>Ⅱ!G18</f>
        <v>0</v>
      </c>
      <c r="H18" s="71">
        <f>Ⅱ!H18</f>
        <v>0</v>
      </c>
      <c r="I18" s="151">
        <f t="shared" si="0"/>
        <v>0</v>
      </c>
      <c r="J18" s="152"/>
      <c r="K18" s="70">
        <f>Ⅱ!K18</f>
        <v>0</v>
      </c>
      <c r="L18" s="71">
        <f>Ⅱ!L18</f>
        <v>0</v>
      </c>
      <c r="M18" s="72">
        <f t="shared" si="1"/>
        <v>0</v>
      </c>
    </row>
    <row r="19" spans="1:13" ht="19.5" customHeight="1" x14ac:dyDescent="0.15">
      <c r="A19" s="146"/>
      <c r="B19" s="153"/>
      <c r="C19" s="148" t="s">
        <v>27</v>
      </c>
      <c r="D19" s="150"/>
      <c r="E19" s="73" t="s">
        <v>28</v>
      </c>
      <c r="F19" s="69">
        <v>44.9</v>
      </c>
      <c r="G19" s="70">
        <f>Ⅱ!G19</f>
        <v>0</v>
      </c>
      <c r="H19" s="71">
        <f>Ⅱ!H19</f>
        <v>0</v>
      </c>
      <c r="I19" s="151">
        <f t="shared" si="0"/>
        <v>0</v>
      </c>
      <c r="J19" s="152"/>
      <c r="K19" s="70">
        <f>Ⅱ!K19</f>
        <v>0</v>
      </c>
      <c r="L19" s="71">
        <f>Ⅱ!L19</f>
        <v>0</v>
      </c>
      <c r="M19" s="72">
        <f t="shared" si="1"/>
        <v>0</v>
      </c>
    </row>
    <row r="20" spans="1:13" ht="19.5" customHeight="1" x14ac:dyDescent="0.15">
      <c r="A20" s="146"/>
      <c r="B20" s="153" t="s">
        <v>29</v>
      </c>
      <c r="C20" s="148" t="s">
        <v>30</v>
      </c>
      <c r="D20" s="150"/>
      <c r="E20" s="73" t="s">
        <v>23</v>
      </c>
      <c r="F20" s="69">
        <v>54.6</v>
      </c>
      <c r="G20" s="70">
        <f>Ⅱ!G20</f>
        <v>1753</v>
      </c>
      <c r="H20" s="71">
        <f>Ⅱ!H20</f>
        <v>0</v>
      </c>
      <c r="I20" s="151">
        <f t="shared" si="0"/>
        <v>95713.8</v>
      </c>
      <c r="J20" s="152"/>
      <c r="K20" s="70">
        <f>Ⅱ!K20</f>
        <v>1753</v>
      </c>
      <c r="L20" s="71">
        <f>Ⅱ!L20</f>
        <v>0</v>
      </c>
      <c r="M20" s="72">
        <f t="shared" si="1"/>
        <v>95713.8</v>
      </c>
    </row>
    <row r="21" spans="1:13" ht="19.5" customHeight="1" x14ac:dyDescent="0.15">
      <c r="A21" s="146"/>
      <c r="B21" s="153"/>
      <c r="C21" s="148" t="s">
        <v>31</v>
      </c>
      <c r="D21" s="150"/>
      <c r="E21" s="73" t="s">
        <v>28</v>
      </c>
      <c r="F21" s="69">
        <v>43.5</v>
      </c>
      <c r="G21" s="70">
        <f>Ⅱ!G21</f>
        <v>0</v>
      </c>
      <c r="H21" s="71">
        <f>Ⅱ!H21</f>
        <v>0</v>
      </c>
      <c r="I21" s="151">
        <f t="shared" si="0"/>
        <v>0</v>
      </c>
      <c r="J21" s="152"/>
      <c r="K21" s="70">
        <f>Ⅱ!K21</f>
        <v>0</v>
      </c>
      <c r="L21" s="71">
        <f>Ⅱ!L21</f>
        <v>0</v>
      </c>
      <c r="M21" s="72">
        <f t="shared" si="1"/>
        <v>0</v>
      </c>
    </row>
    <row r="22" spans="1:13" ht="19.5" customHeight="1" x14ac:dyDescent="0.15">
      <c r="A22" s="146"/>
      <c r="B22" s="153" t="s">
        <v>32</v>
      </c>
      <c r="C22" s="148" t="s">
        <v>33</v>
      </c>
      <c r="D22" s="150"/>
      <c r="E22" s="73" t="s">
        <v>23</v>
      </c>
      <c r="F22" s="69">
        <v>29</v>
      </c>
      <c r="G22" s="70">
        <f>Ⅱ!G22</f>
        <v>0</v>
      </c>
      <c r="H22" s="71">
        <f>Ⅱ!H22</f>
        <v>0</v>
      </c>
      <c r="I22" s="151">
        <f t="shared" si="0"/>
        <v>0</v>
      </c>
      <c r="J22" s="152"/>
      <c r="K22" s="70">
        <f>Ⅱ!K22</f>
        <v>0</v>
      </c>
      <c r="L22" s="71">
        <f>Ⅱ!L22</f>
        <v>0</v>
      </c>
      <c r="M22" s="72">
        <f t="shared" si="1"/>
        <v>0</v>
      </c>
    </row>
    <row r="23" spans="1:13" ht="19.5" customHeight="1" x14ac:dyDescent="0.15">
      <c r="A23" s="146"/>
      <c r="B23" s="153"/>
      <c r="C23" s="148" t="s">
        <v>34</v>
      </c>
      <c r="D23" s="150"/>
      <c r="E23" s="73" t="s">
        <v>23</v>
      </c>
      <c r="F23" s="69">
        <v>25.7</v>
      </c>
      <c r="G23" s="70">
        <f>Ⅱ!G23</f>
        <v>0</v>
      </c>
      <c r="H23" s="71">
        <f>Ⅱ!H23</f>
        <v>0</v>
      </c>
      <c r="I23" s="151">
        <f t="shared" si="0"/>
        <v>0</v>
      </c>
      <c r="J23" s="152"/>
      <c r="K23" s="70">
        <f>Ⅱ!K23</f>
        <v>0</v>
      </c>
      <c r="L23" s="71">
        <f>Ⅱ!L23</f>
        <v>0</v>
      </c>
      <c r="M23" s="72">
        <f t="shared" si="1"/>
        <v>0</v>
      </c>
    </row>
    <row r="24" spans="1:13" ht="19.5" customHeight="1" x14ac:dyDescent="0.15">
      <c r="A24" s="146"/>
      <c r="B24" s="153"/>
      <c r="C24" s="148" t="s">
        <v>35</v>
      </c>
      <c r="D24" s="150"/>
      <c r="E24" s="73" t="s">
        <v>23</v>
      </c>
      <c r="F24" s="69">
        <v>26.9</v>
      </c>
      <c r="G24" s="70">
        <f>Ⅱ!G24</f>
        <v>0</v>
      </c>
      <c r="H24" s="71">
        <f>Ⅱ!H24</f>
        <v>0</v>
      </c>
      <c r="I24" s="151">
        <f t="shared" si="0"/>
        <v>0</v>
      </c>
      <c r="J24" s="152"/>
      <c r="K24" s="70">
        <f>Ⅱ!K24</f>
        <v>0</v>
      </c>
      <c r="L24" s="71">
        <f>Ⅱ!L24</f>
        <v>0</v>
      </c>
      <c r="M24" s="72">
        <f t="shared" si="1"/>
        <v>0</v>
      </c>
    </row>
    <row r="25" spans="1:13" ht="19.5" customHeight="1" x14ac:dyDescent="0.15">
      <c r="A25" s="146"/>
      <c r="B25" s="148" t="s">
        <v>36</v>
      </c>
      <c r="C25" s="149"/>
      <c r="D25" s="150"/>
      <c r="E25" s="74" t="s">
        <v>23</v>
      </c>
      <c r="F25" s="69">
        <v>29.4</v>
      </c>
      <c r="G25" s="70">
        <f>Ⅱ!G25</f>
        <v>0</v>
      </c>
      <c r="H25" s="71">
        <f>Ⅱ!H25</f>
        <v>0</v>
      </c>
      <c r="I25" s="151">
        <f t="shared" si="0"/>
        <v>0</v>
      </c>
      <c r="J25" s="152"/>
      <c r="K25" s="70">
        <f>Ⅱ!K25</f>
        <v>0</v>
      </c>
      <c r="L25" s="71">
        <f>Ⅱ!L25</f>
        <v>0</v>
      </c>
      <c r="M25" s="72">
        <f t="shared" si="1"/>
        <v>0</v>
      </c>
    </row>
    <row r="26" spans="1:13" ht="19.5" customHeight="1" x14ac:dyDescent="0.15">
      <c r="A26" s="146"/>
      <c r="B26" s="148" t="s">
        <v>37</v>
      </c>
      <c r="C26" s="149"/>
      <c r="D26" s="150"/>
      <c r="E26" s="68" t="s">
        <v>23</v>
      </c>
      <c r="F26" s="69">
        <v>37.299999999999997</v>
      </c>
      <c r="G26" s="70">
        <f>Ⅱ!G26</f>
        <v>0</v>
      </c>
      <c r="H26" s="71">
        <f>Ⅱ!H26</f>
        <v>0</v>
      </c>
      <c r="I26" s="151">
        <f t="shared" si="0"/>
        <v>0</v>
      </c>
      <c r="J26" s="152"/>
      <c r="K26" s="70">
        <f>Ⅱ!K26</f>
        <v>0</v>
      </c>
      <c r="L26" s="71">
        <f>Ⅱ!L26</f>
        <v>0</v>
      </c>
      <c r="M26" s="72">
        <f t="shared" si="1"/>
        <v>0</v>
      </c>
    </row>
    <row r="27" spans="1:13" ht="19.5" customHeight="1" x14ac:dyDescent="0.15">
      <c r="A27" s="146"/>
      <c r="B27" s="148" t="s">
        <v>38</v>
      </c>
      <c r="C27" s="149"/>
      <c r="D27" s="150"/>
      <c r="E27" s="68" t="s">
        <v>28</v>
      </c>
      <c r="F27" s="69">
        <v>21.1</v>
      </c>
      <c r="G27" s="70">
        <f>Ⅱ!G27</f>
        <v>0</v>
      </c>
      <c r="H27" s="71">
        <f>Ⅱ!H27</f>
        <v>0</v>
      </c>
      <c r="I27" s="151">
        <f t="shared" si="0"/>
        <v>0</v>
      </c>
      <c r="J27" s="152"/>
      <c r="K27" s="70">
        <f>Ⅱ!K27</f>
        <v>0</v>
      </c>
      <c r="L27" s="71">
        <f>Ⅱ!L27</f>
        <v>0</v>
      </c>
      <c r="M27" s="72">
        <f t="shared" si="1"/>
        <v>0</v>
      </c>
    </row>
    <row r="28" spans="1:13" ht="19.5" customHeight="1" x14ac:dyDescent="0.15">
      <c r="A28" s="146"/>
      <c r="B28" s="148" t="s">
        <v>39</v>
      </c>
      <c r="C28" s="149"/>
      <c r="D28" s="150"/>
      <c r="E28" s="68" t="s">
        <v>28</v>
      </c>
      <c r="F28" s="69">
        <v>3.41</v>
      </c>
      <c r="G28" s="70">
        <f>Ⅱ!G28</f>
        <v>0</v>
      </c>
      <c r="H28" s="71">
        <f>Ⅱ!H28</f>
        <v>0</v>
      </c>
      <c r="I28" s="151">
        <f t="shared" si="0"/>
        <v>0</v>
      </c>
      <c r="J28" s="152"/>
      <c r="K28" s="70">
        <f>Ⅱ!K28</f>
        <v>0</v>
      </c>
      <c r="L28" s="71">
        <f>Ⅱ!L28</f>
        <v>0</v>
      </c>
      <c r="M28" s="72">
        <f t="shared" si="1"/>
        <v>0</v>
      </c>
    </row>
    <row r="29" spans="1:13" ht="19.5" customHeight="1" x14ac:dyDescent="0.15">
      <c r="A29" s="146"/>
      <c r="B29" s="148" t="s">
        <v>40</v>
      </c>
      <c r="C29" s="149"/>
      <c r="D29" s="150"/>
      <c r="E29" s="68" t="s">
        <v>28</v>
      </c>
      <c r="F29" s="69">
        <v>8.41</v>
      </c>
      <c r="G29" s="70">
        <f>Ⅱ!G29</f>
        <v>0</v>
      </c>
      <c r="H29" s="71">
        <f>Ⅱ!H29</f>
        <v>0</v>
      </c>
      <c r="I29" s="151">
        <f t="shared" si="0"/>
        <v>0</v>
      </c>
      <c r="J29" s="152"/>
      <c r="K29" s="70">
        <f>Ⅱ!K29</f>
        <v>0</v>
      </c>
      <c r="L29" s="71">
        <f>Ⅱ!L29</f>
        <v>0</v>
      </c>
      <c r="M29" s="72">
        <f t="shared" si="1"/>
        <v>0</v>
      </c>
    </row>
    <row r="30" spans="1:13" ht="19.5" customHeight="1" x14ac:dyDescent="0.15">
      <c r="A30" s="146"/>
      <c r="B30" s="154" t="s">
        <v>41</v>
      </c>
      <c r="C30" s="148" t="s">
        <v>42</v>
      </c>
      <c r="D30" s="150"/>
      <c r="E30" s="68" t="s">
        <v>28</v>
      </c>
      <c r="F30" s="75"/>
      <c r="G30" s="70">
        <f>Ⅱ!G30</f>
        <v>0</v>
      </c>
      <c r="H30" s="71">
        <f>Ⅱ!H30</f>
        <v>0</v>
      </c>
      <c r="I30" s="151">
        <f t="shared" si="0"/>
        <v>0</v>
      </c>
      <c r="J30" s="152"/>
      <c r="K30" s="70">
        <f>Ⅱ!K30</f>
        <v>0</v>
      </c>
      <c r="L30" s="71">
        <f>Ⅱ!L30</f>
        <v>0</v>
      </c>
      <c r="M30" s="72">
        <f t="shared" si="1"/>
        <v>0</v>
      </c>
    </row>
    <row r="31" spans="1:13" ht="19.5" customHeight="1" x14ac:dyDescent="0.15">
      <c r="A31" s="146"/>
      <c r="B31" s="155"/>
      <c r="C31" s="148"/>
      <c r="D31" s="150"/>
      <c r="E31" s="68"/>
      <c r="F31" s="75"/>
      <c r="G31" s="70">
        <f>Ⅱ!G31</f>
        <v>0</v>
      </c>
      <c r="H31" s="71">
        <f>Ⅱ!H31</f>
        <v>0</v>
      </c>
      <c r="I31" s="151">
        <f t="shared" si="0"/>
        <v>0</v>
      </c>
      <c r="J31" s="152"/>
      <c r="K31" s="70">
        <f>Ⅱ!K31</f>
        <v>0</v>
      </c>
      <c r="L31" s="71">
        <f>Ⅱ!L31</f>
        <v>0</v>
      </c>
      <c r="M31" s="72">
        <f t="shared" si="1"/>
        <v>0</v>
      </c>
    </row>
    <row r="32" spans="1:13" ht="19.5" customHeight="1" x14ac:dyDescent="0.15">
      <c r="A32" s="146"/>
      <c r="B32" s="156"/>
      <c r="C32" s="148"/>
      <c r="D32" s="150"/>
      <c r="E32" s="68"/>
      <c r="F32" s="75"/>
      <c r="G32" s="70">
        <f>Ⅱ!G32</f>
        <v>0</v>
      </c>
      <c r="H32" s="71">
        <f>Ⅱ!H32</f>
        <v>0</v>
      </c>
      <c r="I32" s="151">
        <f t="shared" si="0"/>
        <v>0</v>
      </c>
      <c r="J32" s="152"/>
      <c r="K32" s="70">
        <f>Ⅱ!K32</f>
        <v>0</v>
      </c>
      <c r="L32" s="71">
        <f>Ⅱ!L32</f>
        <v>0</v>
      </c>
      <c r="M32" s="72">
        <f t="shared" si="1"/>
        <v>0</v>
      </c>
    </row>
    <row r="33" spans="1:15" ht="19.5" customHeight="1" x14ac:dyDescent="0.15">
      <c r="A33" s="146"/>
      <c r="B33" s="148" t="s">
        <v>43</v>
      </c>
      <c r="C33" s="149"/>
      <c r="D33" s="150"/>
      <c r="E33" s="68" t="s">
        <v>44</v>
      </c>
      <c r="F33" s="69">
        <v>1.02</v>
      </c>
      <c r="G33" s="70">
        <f>Ⅱ!G33</f>
        <v>0</v>
      </c>
      <c r="H33" s="71">
        <f>Ⅱ!H33</f>
        <v>0</v>
      </c>
      <c r="I33" s="151">
        <f t="shared" si="0"/>
        <v>0</v>
      </c>
      <c r="J33" s="152"/>
      <c r="K33" s="70">
        <f>Ⅱ!K33</f>
        <v>0</v>
      </c>
      <c r="L33" s="71">
        <f>Ⅱ!L33</f>
        <v>0</v>
      </c>
      <c r="M33" s="72">
        <f t="shared" si="1"/>
        <v>0</v>
      </c>
    </row>
    <row r="34" spans="1:15" ht="19.5" customHeight="1" x14ac:dyDescent="0.15">
      <c r="A34" s="146"/>
      <c r="B34" s="148" t="s">
        <v>45</v>
      </c>
      <c r="C34" s="149"/>
      <c r="D34" s="150"/>
      <c r="E34" s="68" t="s">
        <v>44</v>
      </c>
      <c r="F34" s="69">
        <v>1.36</v>
      </c>
      <c r="G34" s="120">
        <f>Ⅱ!G34</f>
        <v>0</v>
      </c>
      <c r="H34" s="71">
        <f>Ⅱ!H34</f>
        <v>0</v>
      </c>
      <c r="I34" s="151">
        <f t="shared" si="0"/>
        <v>0</v>
      </c>
      <c r="J34" s="152"/>
      <c r="K34" s="70">
        <f>Ⅱ!K34</f>
        <v>0</v>
      </c>
      <c r="L34" s="71">
        <f>Ⅱ!L34</f>
        <v>0</v>
      </c>
      <c r="M34" s="72">
        <f t="shared" si="1"/>
        <v>0</v>
      </c>
    </row>
    <row r="35" spans="1:15" ht="19.5" customHeight="1" x14ac:dyDescent="0.15">
      <c r="A35" s="146"/>
      <c r="B35" s="148" t="s">
        <v>46</v>
      </c>
      <c r="C35" s="149"/>
      <c r="D35" s="150"/>
      <c r="E35" s="68" t="s">
        <v>44</v>
      </c>
      <c r="F35" s="69">
        <v>1.36</v>
      </c>
      <c r="G35" s="70">
        <f>Ⅱ!G35</f>
        <v>0</v>
      </c>
      <c r="H35" s="71">
        <f>Ⅱ!H35</f>
        <v>0</v>
      </c>
      <c r="I35" s="151">
        <f t="shared" si="0"/>
        <v>0</v>
      </c>
      <c r="J35" s="152"/>
      <c r="K35" s="70">
        <f>Ⅱ!K35</f>
        <v>0</v>
      </c>
      <c r="L35" s="71">
        <f>Ⅱ!L35</f>
        <v>0</v>
      </c>
      <c r="M35" s="72">
        <f t="shared" si="1"/>
        <v>0</v>
      </c>
    </row>
    <row r="36" spans="1:15" ht="19.5" customHeight="1" x14ac:dyDescent="0.15">
      <c r="A36" s="147"/>
      <c r="B36" s="148" t="s">
        <v>47</v>
      </c>
      <c r="C36" s="149"/>
      <c r="D36" s="150"/>
      <c r="E36" s="68" t="s">
        <v>44</v>
      </c>
      <c r="F36" s="69">
        <v>1.36</v>
      </c>
      <c r="G36" s="70">
        <f>Ⅱ!G36</f>
        <v>0</v>
      </c>
      <c r="H36" s="71">
        <f>Ⅱ!H36</f>
        <v>0</v>
      </c>
      <c r="I36" s="151">
        <f t="shared" si="0"/>
        <v>0</v>
      </c>
      <c r="J36" s="152"/>
      <c r="K36" s="70">
        <f>Ⅱ!K36</f>
        <v>0</v>
      </c>
      <c r="L36" s="71">
        <f>Ⅱ!L36</f>
        <v>0</v>
      </c>
      <c r="M36" s="72">
        <f t="shared" si="1"/>
        <v>0</v>
      </c>
    </row>
    <row r="37" spans="1:15" ht="19.5" customHeight="1" x14ac:dyDescent="0.15">
      <c r="A37" s="157" t="s">
        <v>48</v>
      </c>
      <c r="B37" s="154" t="s">
        <v>107</v>
      </c>
      <c r="C37" s="53" t="s">
        <v>49</v>
      </c>
      <c r="D37" s="54"/>
      <c r="E37" s="68" t="s">
        <v>50</v>
      </c>
      <c r="F37" s="69">
        <v>9.9700000000000006</v>
      </c>
      <c r="G37" s="70">
        <f>Ⅱ!G37</f>
        <v>21530</v>
      </c>
      <c r="H37" s="71">
        <f>Ⅱ!H37</f>
        <v>2000</v>
      </c>
      <c r="I37" s="151">
        <f t="shared" si="0"/>
        <v>194714.1</v>
      </c>
      <c r="J37" s="152"/>
      <c r="K37" s="70">
        <f>Ⅱ!K37</f>
        <v>17520</v>
      </c>
      <c r="L37" s="71">
        <f>Ⅱ!L37</f>
        <v>2000</v>
      </c>
      <c r="M37" s="72">
        <f t="shared" si="1"/>
        <v>154734.40000000002</v>
      </c>
    </row>
    <row r="38" spans="1:15" ht="19.5" customHeight="1" x14ac:dyDescent="0.15">
      <c r="A38" s="158"/>
      <c r="B38" s="155"/>
      <c r="C38" s="55"/>
      <c r="D38" s="56" t="s">
        <v>97</v>
      </c>
      <c r="E38" s="68" t="s">
        <v>50</v>
      </c>
      <c r="F38" s="69">
        <v>9.9700000000000006</v>
      </c>
      <c r="G38" s="70">
        <f>Ⅱ!G38</f>
        <v>14952</v>
      </c>
      <c r="H38" s="117">
        <f>Ⅱ!H38</f>
        <v>700</v>
      </c>
      <c r="I38" s="196"/>
      <c r="J38" s="197"/>
      <c r="K38" s="70">
        <f>Ⅱ!K38</f>
        <v>11880</v>
      </c>
      <c r="L38" s="117">
        <f>Ⅱ!L38</f>
        <v>700</v>
      </c>
      <c r="M38" s="118"/>
    </row>
    <row r="39" spans="1:15" ht="19.5" customHeight="1" x14ac:dyDescent="0.15">
      <c r="A39" s="158"/>
      <c r="B39" s="155"/>
      <c r="C39" s="57"/>
      <c r="D39" s="56" t="s">
        <v>90</v>
      </c>
      <c r="E39" s="68" t="s">
        <v>50</v>
      </c>
      <c r="F39" s="69">
        <v>9.9700000000000006</v>
      </c>
      <c r="G39" s="70">
        <f>Ⅱ!G39</f>
        <v>6578</v>
      </c>
      <c r="H39" s="117">
        <f>Ⅱ!H39</f>
        <v>1300</v>
      </c>
      <c r="I39" s="196"/>
      <c r="J39" s="197"/>
      <c r="K39" s="70">
        <f>Ⅱ!K39</f>
        <v>5640</v>
      </c>
      <c r="L39" s="117">
        <f>Ⅱ!L39</f>
        <v>1300</v>
      </c>
      <c r="M39" s="118"/>
    </row>
    <row r="40" spans="1:15" ht="19.5" customHeight="1" x14ac:dyDescent="0.15">
      <c r="A40" s="158"/>
      <c r="B40" s="156"/>
      <c r="C40" s="148" t="s">
        <v>51</v>
      </c>
      <c r="D40" s="150"/>
      <c r="E40" s="68" t="s">
        <v>50</v>
      </c>
      <c r="F40" s="69">
        <v>9.2799999999999994</v>
      </c>
      <c r="G40" s="70">
        <f>Ⅱ!G40</f>
        <v>4500</v>
      </c>
      <c r="H40" s="71">
        <f>Ⅱ!H40</f>
        <v>0</v>
      </c>
      <c r="I40" s="151">
        <f t="shared" si="0"/>
        <v>41760</v>
      </c>
      <c r="J40" s="152"/>
      <c r="K40" s="70">
        <f>Ⅱ!K40</f>
        <v>8910</v>
      </c>
      <c r="L40" s="71">
        <f>Ⅱ!L40</f>
        <v>0</v>
      </c>
      <c r="M40" s="72">
        <f t="shared" si="1"/>
        <v>82684.799999999988</v>
      </c>
    </row>
    <row r="41" spans="1:15" ht="19.5" customHeight="1" x14ac:dyDescent="0.15">
      <c r="A41" s="158"/>
      <c r="B41" s="154" t="s">
        <v>52</v>
      </c>
      <c r="C41" s="148" t="s">
        <v>53</v>
      </c>
      <c r="D41" s="150"/>
      <c r="E41" s="68" t="s">
        <v>50</v>
      </c>
      <c r="F41" s="69">
        <v>9.76</v>
      </c>
      <c r="G41" s="70">
        <f>Ⅱ!G41</f>
        <v>0</v>
      </c>
      <c r="H41" s="71">
        <f>Ⅱ!H41</f>
        <v>0</v>
      </c>
      <c r="I41" s="151">
        <f t="shared" si="0"/>
        <v>0</v>
      </c>
      <c r="J41" s="152"/>
      <c r="K41" s="70">
        <f>Ⅱ!K41</f>
        <v>0</v>
      </c>
      <c r="L41" s="71">
        <f>Ⅱ!L41</f>
        <v>0</v>
      </c>
      <c r="M41" s="72">
        <f t="shared" si="1"/>
        <v>0</v>
      </c>
    </row>
    <row r="42" spans="1:15" ht="20.100000000000001" customHeight="1" x14ac:dyDescent="0.15">
      <c r="A42" s="158"/>
      <c r="B42" s="156"/>
      <c r="C42" s="148" t="s">
        <v>74</v>
      </c>
      <c r="D42" s="150"/>
      <c r="E42" s="68" t="s">
        <v>50</v>
      </c>
      <c r="F42" s="76">
        <v>9.76</v>
      </c>
      <c r="G42" s="70">
        <f>Ⅱ!G42</f>
        <v>0</v>
      </c>
      <c r="H42" s="71">
        <f>Ⅱ!H42</f>
        <v>0</v>
      </c>
      <c r="I42" s="151">
        <f>(-H42)*$F42</f>
        <v>0</v>
      </c>
      <c r="J42" s="152"/>
      <c r="K42" s="70">
        <f>Ⅱ!K42</f>
        <v>0</v>
      </c>
      <c r="L42" s="71">
        <f>Ⅱ!L42</f>
        <v>0</v>
      </c>
      <c r="M42" s="72">
        <f>(-L42)*$F42</f>
        <v>0</v>
      </c>
    </row>
    <row r="43" spans="1:15" ht="24" customHeight="1" thickBot="1" x14ac:dyDescent="0.2">
      <c r="A43" s="159"/>
      <c r="B43" s="160" t="s">
        <v>54</v>
      </c>
      <c r="C43" s="160"/>
      <c r="D43" s="161"/>
      <c r="E43" s="68" t="s">
        <v>50</v>
      </c>
      <c r="F43" s="68" t="s">
        <v>55</v>
      </c>
      <c r="G43" s="77">
        <f>Ⅱ!G43</f>
        <v>26030</v>
      </c>
      <c r="H43" s="78">
        <f>Ⅱ!H43</f>
        <v>2000</v>
      </c>
      <c r="I43" s="198" t="s">
        <v>55</v>
      </c>
      <c r="J43" s="199"/>
      <c r="K43" s="77">
        <f>SUM(K37,K40,K41)</f>
        <v>26430</v>
      </c>
      <c r="L43" s="78">
        <f>SUM(L37,L40,L41)</f>
        <v>2000</v>
      </c>
      <c r="M43" s="119" t="s">
        <v>55</v>
      </c>
    </row>
    <row r="44" spans="1:15" ht="22.5" customHeight="1" thickTop="1" x14ac:dyDescent="0.15">
      <c r="A44" s="167" t="s">
        <v>69</v>
      </c>
      <c r="B44" s="168"/>
      <c r="C44" s="168"/>
      <c r="D44" s="169"/>
      <c r="E44" s="79" t="s">
        <v>56</v>
      </c>
      <c r="F44" s="80"/>
      <c r="G44" s="81"/>
      <c r="H44" s="82"/>
      <c r="I44" s="170">
        <f>SUM(I8:J42)</f>
        <v>1208149.3</v>
      </c>
      <c r="J44" s="171"/>
      <c r="K44" s="81"/>
      <c r="L44" s="82"/>
      <c r="M44" s="122">
        <f>SUM(M8:M42)</f>
        <v>1209094.4000000001</v>
      </c>
    </row>
    <row r="45" spans="1:15" ht="24" customHeight="1" x14ac:dyDescent="0.15">
      <c r="A45" s="172" t="s">
        <v>70</v>
      </c>
      <c r="B45" s="173"/>
      <c r="C45" s="173"/>
      <c r="D45" s="174"/>
      <c r="E45" s="83" t="s">
        <v>57</v>
      </c>
      <c r="F45" s="84"/>
      <c r="G45" s="85" t="s">
        <v>58</v>
      </c>
      <c r="H45" s="86"/>
      <c r="I45" s="175">
        <f>ROUND(I44*0.0258,1)</f>
        <v>31170.3</v>
      </c>
      <c r="J45" s="176"/>
      <c r="K45" s="85" t="s">
        <v>59</v>
      </c>
      <c r="L45" s="86"/>
      <c r="M45" s="87">
        <f>ROUND(M44*0.0258,1)</f>
        <v>31194.6</v>
      </c>
    </row>
    <row r="46" spans="1:15" s="8" customFormat="1" ht="23.25" hidden="1" customHeight="1" x14ac:dyDescent="0.15">
      <c r="A46" s="172" t="s">
        <v>71</v>
      </c>
      <c r="B46" s="173"/>
      <c r="C46" s="174"/>
      <c r="D46" s="88"/>
      <c r="E46" s="89" t="str">
        <f>"kl/"&amp;E7</f>
        <v>kl/トン</v>
      </c>
      <c r="F46" s="90"/>
      <c r="G46" s="91"/>
      <c r="H46" s="92"/>
      <c r="I46" s="200">
        <f>I45/H7</f>
        <v>10.3901</v>
      </c>
      <c r="J46" s="201"/>
      <c r="K46" s="91"/>
      <c r="L46" s="92"/>
      <c r="M46" s="93">
        <f>M45/L7</f>
        <v>10.398199999999999</v>
      </c>
      <c r="N46" s="12"/>
      <c r="O46" s="12"/>
    </row>
    <row r="47" spans="1:15" s="8" customFormat="1" ht="23.25" customHeight="1" thickBot="1" x14ac:dyDescent="0.2">
      <c r="A47" s="162" t="s">
        <v>71</v>
      </c>
      <c r="B47" s="163"/>
      <c r="C47" s="163"/>
      <c r="D47" s="164"/>
      <c r="E47" s="94" t="str">
        <f>"kl/"&amp;E7</f>
        <v>kl/トン</v>
      </c>
      <c r="F47" s="95"/>
      <c r="G47" s="96"/>
      <c r="H47" s="97"/>
      <c r="I47" s="165">
        <f>IF(I46&gt;1,ROUND(I46,2),--TEXT(I46,"0.0e+000"))</f>
        <v>10.39</v>
      </c>
      <c r="J47" s="166"/>
      <c r="K47" s="98"/>
      <c r="L47" s="99"/>
      <c r="M47" s="100">
        <f>IF(M46&gt;1,ROUND(M46,2),--TEXT(M46,"0.0e+000"))</f>
        <v>10.4</v>
      </c>
      <c r="N47" s="12"/>
      <c r="O47" s="12"/>
    </row>
    <row r="48" spans="1:15" ht="19.5" customHeight="1" x14ac:dyDescent="0.15">
      <c r="A48" s="9"/>
      <c r="B48" s="38" t="s">
        <v>83</v>
      </c>
      <c r="C48" s="10" t="s">
        <v>79</v>
      </c>
      <c r="D48" s="10"/>
      <c r="E48" s="11"/>
      <c r="F48" s="11"/>
      <c r="G48" s="11"/>
      <c r="H48" s="11"/>
      <c r="I48" s="11"/>
      <c r="J48" s="11"/>
      <c r="K48" s="12"/>
      <c r="L48" s="12"/>
      <c r="M48" s="12"/>
    </row>
    <row r="49" spans="1:15" ht="14.25" customHeight="1" x14ac:dyDescent="0.15">
      <c r="A49" s="13"/>
      <c r="B49" s="14" t="s">
        <v>76</v>
      </c>
      <c r="C49" s="14" t="s">
        <v>80</v>
      </c>
      <c r="D49" s="14"/>
      <c r="E49" s="13"/>
      <c r="F49" s="13"/>
      <c r="G49" s="13"/>
      <c r="H49" s="13"/>
      <c r="I49" s="13"/>
      <c r="J49" s="13"/>
      <c r="K49" s="13"/>
      <c r="L49" s="13"/>
      <c r="M49" s="13"/>
    </row>
    <row r="50" spans="1:15" ht="14.25" customHeight="1" x14ac:dyDescent="0.15">
      <c r="A50" s="15"/>
      <c r="B50" s="15" t="s">
        <v>76</v>
      </c>
      <c r="C50" s="15" t="s">
        <v>81</v>
      </c>
      <c r="D50" s="15"/>
      <c r="E50" s="15"/>
      <c r="F50" s="15"/>
      <c r="G50" s="15"/>
      <c r="H50" s="15"/>
      <c r="I50" s="15"/>
      <c r="J50" s="15"/>
      <c r="K50" s="15"/>
      <c r="L50" s="15"/>
      <c r="M50" s="15"/>
    </row>
    <row r="51" spans="1:15" ht="14.25" customHeight="1" x14ac:dyDescent="0.15">
      <c r="A51" s="15"/>
      <c r="B51" s="15" t="s">
        <v>76</v>
      </c>
      <c r="C51" s="15" t="s">
        <v>82</v>
      </c>
      <c r="D51" s="15"/>
      <c r="E51" s="15"/>
      <c r="F51" s="15"/>
      <c r="G51" s="15"/>
      <c r="H51" s="15"/>
      <c r="I51" s="15"/>
      <c r="J51" s="15"/>
      <c r="K51" s="15"/>
      <c r="L51" s="15"/>
      <c r="M51" s="15"/>
    </row>
    <row r="52" spans="1:15" ht="14.25" customHeight="1" x14ac:dyDescent="0.15">
      <c r="A52" s="15"/>
      <c r="B52" s="37" t="s">
        <v>76</v>
      </c>
      <c r="C52" s="15" t="s">
        <v>77</v>
      </c>
      <c r="D52" s="15"/>
      <c r="E52" s="15"/>
      <c r="F52" s="15"/>
      <c r="G52" s="15"/>
      <c r="H52" s="15"/>
      <c r="I52" s="15"/>
      <c r="J52" s="15"/>
      <c r="K52" s="15"/>
      <c r="L52" s="15"/>
      <c r="M52" s="15"/>
    </row>
    <row r="53" spans="1:15" ht="12" customHeight="1" x14ac:dyDescent="0.15">
      <c r="A53" s="15"/>
      <c r="B53" s="37" t="s">
        <v>76</v>
      </c>
      <c r="C53" s="15" t="s">
        <v>78</v>
      </c>
      <c r="D53" s="15"/>
      <c r="E53" s="15"/>
      <c r="F53" s="15"/>
      <c r="G53" s="15"/>
      <c r="H53" s="15"/>
      <c r="I53" s="15"/>
      <c r="J53" s="15"/>
      <c r="K53" s="15"/>
      <c r="L53" s="15"/>
      <c r="M53" s="15"/>
    </row>
    <row r="54" spans="1:15" ht="13.5" customHeight="1" thickBot="1" x14ac:dyDescent="0.2">
      <c r="A54" s="15"/>
      <c r="B54" s="15"/>
      <c r="C54" s="15"/>
      <c r="D54" s="15"/>
      <c r="E54" s="15"/>
      <c r="F54" s="15"/>
      <c r="G54" s="15"/>
      <c r="H54" s="15"/>
      <c r="I54" s="15"/>
      <c r="J54" s="15"/>
      <c r="K54" s="15"/>
      <c r="L54" s="15"/>
      <c r="M54" s="15"/>
    </row>
    <row r="55" spans="1:15" s="30" customFormat="1" ht="21" customHeight="1" x14ac:dyDescent="0.15">
      <c r="A55" s="23"/>
      <c r="B55" s="24" t="s">
        <v>60</v>
      </c>
      <c r="C55" s="24"/>
      <c r="D55" s="24"/>
      <c r="E55" s="24"/>
      <c r="F55" s="25" t="s">
        <v>61</v>
      </c>
      <c r="G55" s="39">
        <f>ROUND((I45-M45)/I45*100,1)</f>
        <v>-0.1</v>
      </c>
      <c r="H55" s="26" t="s">
        <v>62</v>
      </c>
      <c r="I55" s="24" t="s">
        <v>72</v>
      </c>
      <c r="J55" s="24"/>
      <c r="K55" s="27"/>
      <c r="L55" s="28"/>
      <c r="M55" s="29"/>
      <c r="N55" s="28"/>
      <c r="O55" s="28"/>
    </row>
    <row r="56" spans="1:15" s="30" customFormat="1" ht="21" customHeight="1" thickBot="1" x14ac:dyDescent="0.2">
      <c r="A56" s="23"/>
      <c r="B56" s="23"/>
      <c r="C56" s="23"/>
      <c r="D56" s="23"/>
      <c r="E56" s="23"/>
      <c r="F56" s="31" t="s">
        <v>63</v>
      </c>
      <c r="G56" s="40">
        <f>ROUND(I45-M45,1)</f>
        <v>-24.3</v>
      </c>
      <c r="H56" s="32" t="s">
        <v>57</v>
      </c>
      <c r="I56" s="24" t="s">
        <v>73</v>
      </c>
      <c r="J56" s="24"/>
      <c r="K56" s="33"/>
      <c r="L56" s="28"/>
      <c r="M56" s="28"/>
      <c r="N56" s="28"/>
      <c r="O56" s="28"/>
    </row>
    <row r="57" spans="1:15" ht="8.25" customHeight="1" thickBot="1" x14ac:dyDescent="0.2">
      <c r="A57" s="16"/>
      <c r="B57" s="16"/>
      <c r="C57" s="16"/>
      <c r="D57" s="16"/>
      <c r="E57" s="16"/>
      <c r="F57" s="17"/>
      <c r="G57" s="18"/>
      <c r="H57" s="19"/>
      <c r="I57" s="16"/>
      <c r="J57" s="16"/>
      <c r="K57" s="16"/>
      <c r="L57" s="16"/>
      <c r="M57" s="16"/>
    </row>
    <row r="58" spans="1:15" s="30" customFormat="1" ht="18" customHeight="1" x14ac:dyDescent="0.15">
      <c r="A58" s="28"/>
      <c r="B58" s="23" t="s">
        <v>94</v>
      </c>
      <c r="C58" s="28"/>
      <c r="D58" s="28"/>
      <c r="E58" s="28"/>
      <c r="F58" s="25" t="s">
        <v>67</v>
      </c>
      <c r="G58" s="47">
        <f>ROUND(G59/(G43-H43)*100,1)</f>
        <v>-1.7</v>
      </c>
      <c r="H58" s="26" t="s">
        <v>68</v>
      </c>
      <c r="I58" s="34" t="s">
        <v>75</v>
      </c>
      <c r="J58" s="28"/>
      <c r="K58" s="28"/>
      <c r="L58" s="28"/>
      <c r="M58" s="28"/>
      <c r="N58" s="28"/>
      <c r="O58" s="28"/>
    </row>
    <row r="59" spans="1:15" s="30" customFormat="1" ht="18" customHeight="1" thickBot="1" x14ac:dyDescent="0.2">
      <c r="A59" s="28"/>
      <c r="B59" s="24"/>
      <c r="C59" s="28"/>
      <c r="D59" s="28"/>
      <c r="E59" s="28"/>
      <c r="F59" s="31" t="s">
        <v>65</v>
      </c>
      <c r="G59" s="48">
        <f>ROUND((G43-H43)-(K43-L43),1)</f>
        <v>-400</v>
      </c>
      <c r="H59" s="32" t="s">
        <v>66</v>
      </c>
      <c r="I59" s="34" t="s">
        <v>84</v>
      </c>
      <c r="J59" s="28"/>
      <c r="K59" s="28"/>
      <c r="L59" s="28"/>
      <c r="M59" s="28"/>
      <c r="N59" s="28"/>
      <c r="O59" s="28"/>
    </row>
    <row r="60" spans="1:15" ht="8.25" customHeight="1" thickBot="1" x14ac:dyDescent="0.2">
      <c r="A60" s="15"/>
      <c r="B60" s="15"/>
      <c r="C60" s="15"/>
      <c r="D60" s="15"/>
      <c r="E60" s="15"/>
      <c r="F60" s="15"/>
      <c r="G60" s="15"/>
      <c r="H60" s="15"/>
      <c r="I60" s="15"/>
      <c r="J60" s="15"/>
      <c r="K60" s="15"/>
      <c r="L60" s="15"/>
      <c r="M60" s="15"/>
    </row>
    <row r="61" spans="1:15" s="30" customFormat="1" ht="21" customHeight="1" x14ac:dyDescent="0.15">
      <c r="A61" s="23"/>
      <c r="B61" s="24" t="s">
        <v>95</v>
      </c>
      <c r="C61" s="24"/>
      <c r="D61" s="24"/>
      <c r="E61" s="24"/>
      <c r="F61" s="25" t="s">
        <v>87</v>
      </c>
      <c r="G61" s="102">
        <f>ROUND((((G38-H38)-(K38-L38))/(G38-H38))*100,1)</f>
        <v>21.6</v>
      </c>
      <c r="H61" s="26" t="s">
        <v>68</v>
      </c>
      <c r="I61" s="24" t="s">
        <v>99</v>
      </c>
      <c r="J61" s="24"/>
      <c r="K61" s="27"/>
      <c r="L61" s="28"/>
      <c r="M61" s="29"/>
      <c r="N61" s="28"/>
      <c r="O61" s="28"/>
    </row>
    <row r="62" spans="1:15" s="30" customFormat="1" ht="21" customHeight="1" thickBot="1" x14ac:dyDescent="0.2">
      <c r="A62" s="23"/>
      <c r="B62" s="24"/>
      <c r="C62" s="24"/>
      <c r="D62" s="24"/>
      <c r="E62" s="24"/>
      <c r="F62" s="31" t="s">
        <v>86</v>
      </c>
      <c r="G62" s="101">
        <f>ROUND((G38-H38)-(K38-L38),2)</f>
        <v>3072</v>
      </c>
      <c r="H62" s="32" t="s">
        <v>66</v>
      </c>
      <c r="I62" s="24" t="s">
        <v>85</v>
      </c>
      <c r="J62" s="24"/>
      <c r="K62" s="27"/>
      <c r="L62" s="28"/>
      <c r="M62" s="29"/>
      <c r="N62" s="28"/>
      <c r="O62" s="28"/>
    </row>
    <row r="63" spans="1:15" ht="13.5" customHeight="1" x14ac:dyDescent="0.15">
      <c r="A63" s="15"/>
      <c r="B63" s="15"/>
      <c r="C63" s="15"/>
      <c r="D63" s="15"/>
      <c r="E63" s="15"/>
      <c r="F63" s="15"/>
      <c r="G63" s="15"/>
      <c r="H63" s="15"/>
      <c r="I63" s="15"/>
      <c r="J63" s="15"/>
      <c r="K63" s="15"/>
      <c r="L63" s="15"/>
      <c r="M63" s="15"/>
    </row>
    <row r="64" spans="1:15" s="30" customFormat="1" ht="21" customHeight="1" x14ac:dyDescent="0.15">
      <c r="A64" s="23"/>
      <c r="B64" s="23"/>
      <c r="C64" s="23"/>
      <c r="D64" s="28"/>
      <c r="E64" s="28"/>
      <c r="F64" s="28"/>
      <c r="G64" s="28"/>
      <c r="H64" s="28"/>
      <c r="I64" s="28"/>
      <c r="J64" s="28"/>
      <c r="K64" s="28"/>
      <c r="L64" s="28"/>
      <c r="M64" s="28"/>
      <c r="N64" s="28"/>
      <c r="O64" s="28"/>
    </row>
    <row r="65" spans="1:15" s="30" customFormat="1" ht="21" customHeight="1" x14ac:dyDescent="0.15">
      <c r="A65" s="23"/>
      <c r="B65" s="23"/>
      <c r="C65" s="23"/>
      <c r="D65" s="28"/>
      <c r="E65" s="28"/>
      <c r="F65" s="28"/>
      <c r="G65" s="28"/>
      <c r="H65" s="28"/>
      <c r="I65" s="28"/>
      <c r="J65" s="28"/>
      <c r="K65" s="28"/>
      <c r="L65" s="28"/>
      <c r="M65" s="28"/>
      <c r="N65" s="28"/>
      <c r="O65" s="28"/>
    </row>
    <row r="66" spans="1:15" s="30" customFormat="1" ht="21" customHeight="1" x14ac:dyDescent="0.15">
      <c r="A66" s="23"/>
      <c r="B66" s="24"/>
      <c r="C66" s="24"/>
      <c r="D66" s="28"/>
      <c r="E66" s="28"/>
      <c r="F66" s="28"/>
      <c r="G66" s="28"/>
      <c r="H66" s="28"/>
      <c r="I66" s="28"/>
      <c r="J66" s="28"/>
      <c r="K66" s="28"/>
      <c r="L66" s="28"/>
      <c r="M66" s="29"/>
      <c r="N66" s="28"/>
      <c r="O66" s="28"/>
    </row>
    <row r="67" spans="1:15" x14ac:dyDescent="0.15">
      <c r="A67" s="16"/>
      <c r="B67" s="16"/>
      <c r="C67" s="16"/>
      <c r="D67" s="16"/>
      <c r="E67" s="16"/>
      <c r="F67" s="16"/>
      <c r="G67" s="16"/>
      <c r="H67" s="16"/>
      <c r="I67" s="16"/>
      <c r="J67" s="16"/>
      <c r="K67" s="16"/>
      <c r="L67" s="16"/>
      <c r="M67" s="16"/>
    </row>
  </sheetData>
  <mergeCells count="94">
    <mergeCell ref="A47:D47"/>
    <mergeCell ref="I47:J47"/>
    <mergeCell ref="I41:J41"/>
    <mergeCell ref="C42:D42"/>
    <mergeCell ref="I42:J42"/>
    <mergeCell ref="B43:D43"/>
    <mergeCell ref="I43:J43"/>
    <mergeCell ref="A44:D44"/>
    <mergeCell ref="I44:J44"/>
    <mergeCell ref="A45:D45"/>
    <mergeCell ref="I45:J45"/>
    <mergeCell ref="A46:C46"/>
    <mergeCell ref="I46:J46"/>
    <mergeCell ref="B36:D36"/>
    <mergeCell ref="I36:J36"/>
    <mergeCell ref="A37:A43"/>
    <mergeCell ref="B37:B40"/>
    <mergeCell ref="I37:J37"/>
    <mergeCell ref="I38:J38"/>
    <mergeCell ref="C40:D40"/>
    <mergeCell ref="I40:J40"/>
    <mergeCell ref="B41:B42"/>
    <mergeCell ref="C41:D41"/>
    <mergeCell ref="I39:J39"/>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I8:J34 G8:H42 J35 K8:L42 H7 L7" unlockedFormula="1"/>
    <ignoredError sqref="I38:J38 I39:J39 I40:J42 I36:J37 I35" evalError="1" unlockedFormula="1"/>
    <ignoredError sqref="I43:J43 M36:M47 G59:G61 G55:G56 I45:J47 J44"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Ⅱ</vt:lpstr>
      <vt:lpstr>総括</vt:lpstr>
      <vt:lpstr>Ⅱ!Print_Area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2016-05-27T07:38:42Z</dcterms:modified>
</cp:coreProperties>
</file>