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15" windowWidth="12000" windowHeight="10050"/>
  </bookViews>
  <sheets>
    <sheet name="Ⅰ" sheetId="5" r:id="rId1"/>
    <sheet name="Ⅱ" sheetId="6" r:id="rId2"/>
    <sheet name="総括" sheetId="2" r:id="rId3"/>
  </sheets>
  <definedNames>
    <definedName name="_xlnm.Print_Area" localSheetId="0">Ⅰ!$A$1:$M$65</definedName>
    <definedName name="_xlnm.Print_Area" localSheetId="1">Ⅱ!$A$1:$M$72</definedName>
    <definedName name="_xlnm.Print_Area" localSheetId="2">総括!$A$1:$M$65</definedName>
  </definedNames>
  <calcPr calcId="145621"/>
</workbook>
</file>

<file path=xl/calcChain.xml><?xml version="1.0" encoding="utf-8"?>
<calcChain xmlns="http://schemas.openxmlformats.org/spreadsheetml/2006/main">
  <c r="M44" i="6" l="1"/>
  <c r="G62" i="2" l="1"/>
  <c r="G62" i="5"/>
  <c r="I43" i="6" l="1"/>
  <c r="G62" i="6"/>
  <c r="E7" i="2" l="1"/>
  <c r="L7" i="2"/>
  <c r="H7" i="6"/>
  <c r="E7" i="6"/>
  <c r="I44" i="2" l="1"/>
  <c r="I44" i="6"/>
  <c r="H39" i="2" l="1"/>
  <c r="H38" i="2"/>
  <c r="H38" i="6"/>
  <c r="H7" i="2" l="1"/>
  <c r="K43" i="2"/>
  <c r="L43" i="2"/>
  <c r="K8" i="2"/>
  <c r="L8" i="2"/>
  <c r="K9" i="2"/>
  <c r="L9" i="2"/>
  <c r="K10" i="2"/>
  <c r="L10" i="2"/>
  <c r="K11" i="2"/>
  <c r="L11" i="2"/>
  <c r="K12" i="2"/>
  <c r="L12" i="2"/>
  <c r="K13" i="2"/>
  <c r="L13" i="2"/>
  <c r="K14" i="2"/>
  <c r="L14" i="2"/>
  <c r="K15" i="2"/>
  <c r="L15" i="2"/>
  <c r="K16" i="2"/>
  <c r="L16" i="2"/>
  <c r="K17" i="2"/>
  <c r="L17" i="2"/>
  <c r="K18" i="2"/>
  <c r="L18" i="2"/>
  <c r="K19" i="2"/>
  <c r="L19" i="2"/>
  <c r="K20" i="2"/>
  <c r="L20" i="2"/>
  <c r="K21" i="2"/>
  <c r="L21" i="2"/>
  <c r="K22" i="2"/>
  <c r="L22" i="2"/>
  <c r="K23" i="2"/>
  <c r="L23" i="2"/>
  <c r="K24" i="2"/>
  <c r="L24" i="2"/>
  <c r="K25" i="2"/>
  <c r="L25" i="2"/>
  <c r="K26" i="2"/>
  <c r="L26" i="2"/>
  <c r="K27" i="2"/>
  <c r="L27" i="2"/>
  <c r="K28" i="2"/>
  <c r="L28" i="2"/>
  <c r="K29" i="2"/>
  <c r="L29" i="2"/>
  <c r="K30" i="2"/>
  <c r="L30" i="2"/>
  <c r="K31" i="2"/>
  <c r="L31" i="2"/>
  <c r="K32" i="2"/>
  <c r="L32" i="2"/>
  <c r="K33" i="2"/>
  <c r="L33" i="2"/>
  <c r="K34" i="2"/>
  <c r="L34" i="2"/>
  <c r="K35" i="2"/>
  <c r="L35" i="2"/>
  <c r="K36" i="2"/>
  <c r="L36" i="2"/>
  <c r="K37" i="2"/>
  <c r="L37" i="2"/>
  <c r="K38" i="2"/>
  <c r="L38" i="2"/>
  <c r="K39" i="2"/>
  <c r="L39" i="2"/>
  <c r="K40" i="2"/>
  <c r="L40" i="2"/>
  <c r="K41" i="2"/>
  <c r="L41" i="2"/>
  <c r="K42" i="2"/>
  <c r="L42" i="2"/>
  <c r="K39" i="6" l="1"/>
  <c r="G39" i="2" l="1"/>
  <c r="G38" i="2"/>
  <c r="G39" i="5"/>
  <c r="G38" i="6" l="1"/>
  <c r="L39" i="6" l="1"/>
  <c r="M38" i="6"/>
  <c r="K39" i="5"/>
  <c r="G39" i="6" s="1"/>
  <c r="G72" i="6" l="1"/>
  <c r="M39" i="6"/>
  <c r="L39" i="5"/>
  <c r="H37" i="2"/>
  <c r="G37" i="2"/>
  <c r="H39" i="6" l="1"/>
  <c r="I39" i="6" s="1"/>
  <c r="G40" i="6"/>
  <c r="G37" i="6"/>
  <c r="I40" i="5" l="1"/>
  <c r="L43" i="6" l="1"/>
  <c r="K43" i="6"/>
  <c r="L43" i="5"/>
  <c r="K43" i="5"/>
  <c r="H43" i="5"/>
  <c r="G43" i="5"/>
  <c r="M26" i="2" l="1"/>
  <c r="M29" i="2"/>
  <c r="M42" i="2"/>
  <c r="G8" i="2"/>
  <c r="H8" i="2"/>
  <c r="G9" i="2"/>
  <c r="H9" i="2"/>
  <c r="G10" i="2"/>
  <c r="H10" i="2"/>
  <c r="G11" i="2"/>
  <c r="H11" i="2"/>
  <c r="G12" i="2"/>
  <c r="H12" i="2"/>
  <c r="G13" i="2"/>
  <c r="H13" i="2"/>
  <c r="G14" i="2"/>
  <c r="H14" i="2"/>
  <c r="G15" i="2"/>
  <c r="H15" i="2"/>
  <c r="G16" i="2"/>
  <c r="H16" i="2"/>
  <c r="G17" i="2"/>
  <c r="H17" i="2"/>
  <c r="G18" i="2"/>
  <c r="H18" i="2"/>
  <c r="G19" i="2"/>
  <c r="I19" i="2" s="1"/>
  <c r="H19" i="2"/>
  <c r="G20" i="2"/>
  <c r="H20" i="2"/>
  <c r="G21" i="2"/>
  <c r="I21" i="2" s="1"/>
  <c r="H21" i="2"/>
  <c r="G22" i="2"/>
  <c r="H22" i="2"/>
  <c r="G23" i="2"/>
  <c r="H23" i="2"/>
  <c r="G24" i="2"/>
  <c r="H24" i="2"/>
  <c r="G25" i="2"/>
  <c r="H25" i="2"/>
  <c r="G26" i="2"/>
  <c r="H26" i="2"/>
  <c r="G27" i="2"/>
  <c r="H27" i="2"/>
  <c r="G28" i="2"/>
  <c r="H28" i="2"/>
  <c r="G29" i="2"/>
  <c r="H29" i="2"/>
  <c r="G30" i="2"/>
  <c r="H30" i="2"/>
  <c r="G31" i="2"/>
  <c r="I31" i="2" s="1"/>
  <c r="H31" i="2"/>
  <c r="G32" i="2"/>
  <c r="H32" i="2"/>
  <c r="G33" i="2"/>
  <c r="I33" i="2" s="1"/>
  <c r="H33" i="2"/>
  <c r="G34" i="2"/>
  <c r="H34" i="2"/>
  <c r="G35" i="2"/>
  <c r="H35" i="2"/>
  <c r="G36" i="2"/>
  <c r="H36" i="2"/>
  <c r="I37" i="2"/>
  <c r="G40" i="2"/>
  <c r="H40" i="2"/>
  <c r="G41" i="2"/>
  <c r="H41" i="2"/>
  <c r="G42" i="2"/>
  <c r="H42" i="2"/>
  <c r="I42" i="2" s="1"/>
  <c r="H43" i="2"/>
  <c r="G8" i="6"/>
  <c r="H8" i="6"/>
  <c r="G9" i="6"/>
  <c r="H9" i="6"/>
  <c r="G10" i="6"/>
  <c r="H10" i="6"/>
  <c r="G11" i="6"/>
  <c r="H11" i="6"/>
  <c r="G12" i="6"/>
  <c r="H12" i="6"/>
  <c r="G13" i="6"/>
  <c r="H13" i="6"/>
  <c r="G14" i="6"/>
  <c r="H14" i="6"/>
  <c r="G15" i="6"/>
  <c r="H15" i="6"/>
  <c r="G16" i="6"/>
  <c r="H16" i="6"/>
  <c r="G17" i="6"/>
  <c r="H17" i="6"/>
  <c r="G18" i="6"/>
  <c r="H18" i="6"/>
  <c r="G19" i="6"/>
  <c r="H19" i="6"/>
  <c r="G20" i="6"/>
  <c r="H20" i="6"/>
  <c r="G21" i="6"/>
  <c r="H21" i="6"/>
  <c r="G22" i="6"/>
  <c r="H22" i="6"/>
  <c r="G23" i="6"/>
  <c r="H23" i="6"/>
  <c r="G24" i="6"/>
  <c r="H24" i="6"/>
  <c r="G25" i="6"/>
  <c r="H25" i="6"/>
  <c r="G26" i="6"/>
  <c r="H26" i="6"/>
  <c r="G27" i="6"/>
  <c r="H27" i="6"/>
  <c r="G28" i="6"/>
  <c r="H28" i="6"/>
  <c r="G29" i="6"/>
  <c r="H29" i="6"/>
  <c r="G30" i="6"/>
  <c r="H30" i="6"/>
  <c r="G31" i="6"/>
  <c r="H31" i="6"/>
  <c r="G32" i="6"/>
  <c r="H32" i="6"/>
  <c r="G33" i="6"/>
  <c r="H33" i="6"/>
  <c r="G34" i="6"/>
  <c r="H34" i="6"/>
  <c r="G35" i="6"/>
  <c r="H35" i="6"/>
  <c r="G36" i="6"/>
  <c r="H36" i="6"/>
  <c r="H37" i="6"/>
  <c r="H40" i="6"/>
  <c r="G41" i="6"/>
  <c r="H41" i="6"/>
  <c r="G42" i="6"/>
  <c r="H42" i="6"/>
  <c r="I42" i="6" s="1"/>
  <c r="E47" i="6"/>
  <c r="E46" i="6"/>
  <c r="M42" i="6"/>
  <c r="M41" i="6"/>
  <c r="M40" i="6"/>
  <c r="M37" i="6"/>
  <c r="M36" i="6"/>
  <c r="M35" i="6"/>
  <c r="M34" i="6"/>
  <c r="M33" i="6"/>
  <c r="M32" i="6"/>
  <c r="M31" i="6"/>
  <c r="M30" i="6"/>
  <c r="M29" i="6"/>
  <c r="M28" i="6"/>
  <c r="M27" i="6"/>
  <c r="M26" i="6"/>
  <c r="M25" i="6"/>
  <c r="M24" i="6"/>
  <c r="M23" i="6"/>
  <c r="M22" i="6"/>
  <c r="M21" i="6"/>
  <c r="M20" i="6"/>
  <c r="M19" i="6"/>
  <c r="M18" i="6"/>
  <c r="M17" i="6"/>
  <c r="M16" i="6"/>
  <c r="M15" i="6"/>
  <c r="M14" i="6"/>
  <c r="M13" i="6"/>
  <c r="M12" i="6"/>
  <c r="M11" i="6"/>
  <c r="M10" i="6"/>
  <c r="M9" i="6"/>
  <c r="M8" i="6"/>
  <c r="L7" i="6"/>
  <c r="E47" i="5"/>
  <c r="E46" i="5"/>
  <c r="G43" i="2"/>
  <c r="M42" i="5"/>
  <c r="I42" i="5"/>
  <c r="M41" i="5"/>
  <c r="I41" i="5"/>
  <c r="M40" i="5"/>
  <c r="M37" i="5"/>
  <c r="I37" i="5"/>
  <c r="M36" i="5"/>
  <c r="I36" i="5"/>
  <c r="M35" i="5"/>
  <c r="I35" i="5"/>
  <c r="M34" i="5"/>
  <c r="I34" i="5"/>
  <c r="M33" i="5"/>
  <c r="I33" i="5"/>
  <c r="M32" i="5"/>
  <c r="I32" i="5"/>
  <c r="M31" i="5"/>
  <c r="I31" i="5"/>
  <c r="M30" i="5"/>
  <c r="I30" i="5"/>
  <c r="M29" i="5"/>
  <c r="I29" i="5"/>
  <c r="M28" i="5"/>
  <c r="I28" i="5"/>
  <c r="M27" i="5"/>
  <c r="I27" i="5"/>
  <c r="M26" i="5"/>
  <c r="I26" i="5"/>
  <c r="M25" i="5"/>
  <c r="I25" i="5"/>
  <c r="M24" i="5"/>
  <c r="I24" i="5"/>
  <c r="M23" i="5"/>
  <c r="I23" i="5"/>
  <c r="M22" i="5"/>
  <c r="I22" i="5"/>
  <c r="M21" i="5"/>
  <c r="I21" i="5"/>
  <c r="M20" i="5"/>
  <c r="I20" i="5"/>
  <c r="M19" i="5"/>
  <c r="I19" i="5"/>
  <c r="M18" i="5"/>
  <c r="I18" i="5"/>
  <c r="M17" i="5"/>
  <c r="I17" i="5"/>
  <c r="M16" i="5"/>
  <c r="I16" i="5"/>
  <c r="M15" i="5"/>
  <c r="I15" i="5"/>
  <c r="M14" i="5"/>
  <c r="I14" i="5"/>
  <c r="M13" i="5"/>
  <c r="I13" i="5"/>
  <c r="M12" i="5"/>
  <c r="I12" i="5"/>
  <c r="M11" i="5"/>
  <c r="I11" i="5"/>
  <c r="M10" i="5"/>
  <c r="I10" i="5"/>
  <c r="M9" i="5"/>
  <c r="I9" i="5"/>
  <c r="M8" i="5"/>
  <c r="I8" i="5"/>
  <c r="I41" i="2"/>
  <c r="M21" i="2"/>
  <c r="M13" i="2"/>
  <c r="I13" i="2"/>
  <c r="E47" i="2"/>
  <c r="E46" i="2"/>
  <c r="M41" i="2" l="1"/>
  <c r="I25" i="2"/>
  <c r="I29" i="2"/>
  <c r="I17" i="2"/>
  <c r="I40" i="2"/>
  <c r="I24" i="2"/>
  <c r="I18" i="2"/>
  <c r="I12" i="2"/>
  <c r="I35" i="2"/>
  <c r="I27" i="2"/>
  <c r="I11" i="2"/>
  <c r="M30" i="2"/>
  <c r="M28" i="2"/>
  <c r="I23" i="2"/>
  <c r="I9" i="2"/>
  <c r="M34" i="2"/>
  <c r="M14" i="2"/>
  <c r="M40" i="2"/>
  <c r="M16" i="2"/>
  <c r="M36" i="2"/>
  <c r="M22" i="2"/>
  <c r="M37" i="2"/>
  <c r="M35" i="2"/>
  <c r="M33" i="2"/>
  <c r="M31" i="2"/>
  <c r="M27" i="2"/>
  <c r="M25" i="2"/>
  <c r="M23" i="2"/>
  <c r="M19" i="2"/>
  <c r="M17" i="2"/>
  <c r="M15" i="2"/>
  <c r="M11" i="2"/>
  <c r="M9" i="2"/>
  <c r="M32" i="2"/>
  <c r="M24" i="2"/>
  <c r="M18" i="2"/>
  <c r="M12" i="2"/>
  <c r="M10" i="2"/>
  <c r="M8" i="2"/>
  <c r="M20" i="2"/>
  <c r="I36" i="2"/>
  <c r="I34" i="2"/>
  <c r="I32" i="2"/>
  <c r="I30" i="2"/>
  <c r="I28" i="2"/>
  <c r="I26" i="2"/>
  <c r="I22" i="2"/>
  <c r="I16" i="2"/>
  <c r="I14" i="2"/>
  <c r="I10" i="2"/>
  <c r="I8" i="2"/>
  <c r="I20" i="2"/>
  <c r="M45" i="6"/>
  <c r="M43" i="6"/>
  <c r="I41" i="6"/>
  <c r="I36" i="6"/>
  <c r="I34" i="6"/>
  <c r="I32" i="6"/>
  <c r="I30" i="6"/>
  <c r="I28" i="6"/>
  <c r="I26" i="6"/>
  <c r="I24" i="6"/>
  <c r="I22" i="6"/>
  <c r="I20" i="6"/>
  <c r="I18" i="6"/>
  <c r="I16" i="6"/>
  <c r="I14" i="6"/>
  <c r="I12" i="6"/>
  <c r="I10" i="6"/>
  <c r="I8" i="6"/>
  <c r="H43" i="6"/>
  <c r="I35" i="6"/>
  <c r="I33" i="6"/>
  <c r="I31" i="6"/>
  <c r="I29" i="6"/>
  <c r="I27" i="6"/>
  <c r="I25" i="6"/>
  <c r="I23" i="6"/>
  <c r="I21" i="6"/>
  <c r="I19" i="6"/>
  <c r="I17" i="6"/>
  <c r="I15" i="6"/>
  <c r="I13" i="6"/>
  <c r="I11" i="6"/>
  <c r="I9" i="6"/>
  <c r="I44" i="5"/>
  <c r="I45" i="5" s="1"/>
  <c r="I46" i="5" s="1"/>
  <c r="I47" i="5" s="1"/>
  <c r="I15" i="2"/>
  <c r="I37" i="6"/>
  <c r="G43" i="6"/>
  <c r="M44" i="5"/>
  <c r="M45" i="5" s="1"/>
  <c r="I40" i="6"/>
  <c r="G59" i="2"/>
  <c r="G58" i="2" s="1"/>
  <c r="G59" i="5"/>
  <c r="G58" i="5" s="1"/>
  <c r="M46" i="5" l="1"/>
  <c r="M47" i="5" s="1"/>
  <c r="G55" i="5"/>
  <c r="M46" i="6"/>
  <c r="M47" i="6" s="1"/>
  <c r="M44" i="2"/>
  <c r="M45" i="2" s="1"/>
  <c r="I45" i="2"/>
  <c r="I46" i="2" s="1"/>
  <c r="I47" i="2" s="1"/>
  <c r="G59" i="6"/>
  <c r="G58" i="6" s="1"/>
  <c r="I45" i="6"/>
  <c r="G55" i="6" s="1"/>
  <c r="G56" i="5"/>
  <c r="I46" i="6" l="1"/>
  <c r="I47" i="6" s="1"/>
  <c r="M46" i="2"/>
  <c r="M47" i="2" s="1"/>
  <c r="G55" i="2"/>
  <c r="G56" i="6"/>
  <c r="G69" i="6" s="1"/>
  <c r="G68" i="6" s="1"/>
  <c r="G56" i="2"/>
  <c r="G61" i="5"/>
  <c r="H39" i="5"/>
  <c r="G71" i="6"/>
  <c r="G61" i="6"/>
  <c r="I38" i="6"/>
  <c r="O65" i="6" s="1"/>
  <c r="G61" i="2"/>
  <c r="G65" i="6" l="1"/>
  <c r="G64" i="6" s="1"/>
</calcChain>
</file>

<file path=xl/sharedStrings.xml><?xml version="1.0" encoding="utf-8"?>
<sst xmlns="http://schemas.openxmlformats.org/spreadsheetml/2006/main" count="437" uniqueCount="121">
  <si>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</si>
  <si>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</si>
  <si>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</si>
  <si>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</si>
  <si>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</si>
  <si>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</si>
  <si>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</si>
  <si>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</si>
  <si>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</si>
  <si>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</si>
  <si>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</si>
  <si>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</si>
  <si>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</si>
  <si>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</si>
  <si>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</si>
  <si>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</si>
  <si>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</si>
  <si>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</si>
  <si>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</si>
  <si>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</si>
  <si>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</si>
  <si>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</si>
  <si>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</si>
  <si>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</si>
  <si>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</si>
  <si>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</si>
  <si>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</si>
  <si>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</si>
  <si>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</si>
  <si>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</si>
  <si>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</si>
  <si>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</si>
  <si>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</si>
  <si>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</si>
  <si>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</si>
  <si>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</si>
  <si>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</si>
  <si>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</si>
  <si>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</si>
  <si>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</si>
  <si>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</si>
  <si>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</si>
  <si>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</si>
  <si>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</si>
  <si>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</si>
  <si>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</si>
  <si>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</si>
  <si>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</si>
  <si>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</si>
  <si>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</si>
  <si>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</si>
  <si>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</si>
  <si>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</si>
  <si>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</si>
  <si>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</si>
  <si>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</si>
  <si>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</si>
  <si>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kl</t>
    <phoneticPr fontId="3"/>
  </si>
  <si>
    <t>ｂ</t>
    <phoneticPr fontId="3"/>
  </si>
  <si>
    <t>c</t>
    <phoneticPr fontId="3"/>
  </si>
  <si>
    <t>【省エネルギー効果】</t>
    <rPh sb="1" eb="2">
      <t>ショウ</t>
    </rPh>
    <rPh sb="7" eb="9">
      <t>コウカ</t>
    </rPh>
    <phoneticPr fontId="3"/>
  </si>
  <si>
    <t>ｆ</t>
    <phoneticPr fontId="3"/>
  </si>
  <si>
    <t>%</t>
    <phoneticPr fontId="3"/>
  </si>
  <si>
    <t>ｇ</t>
    <phoneticPr fontId="3"/>
  </si>
  <si>
    <t>【電力削減効果】</t>
    <rPh sb="1" eb="3">
      <t>デンリョク</t>
    </rPh>
    <rPh sb="3" eb="5">
      <t>サクゲン</t>
    </rPh>
    <rPh sb="5" eb="7">
      <t>コウカ</t>
    </rPh>
    <phoneticPr fontId="3"/>
  </si>
  <si>
    <t>ｉ</t>
    <phoneticPr fontId="3"/>
  </si>
  <si>
    <t>千kWh</t>
    <rPh sb="0" eb="1">
      <t>セン</t>
    </rPh>
    <phoneticPr fontId="3"/>
  </si>
  <si>
    <t>ｊ</t>
    <phoneticPr fontId="3"/>
  </si>
  <si>
    <t>％</t>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</si>
  <si>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</si>
  <si>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</si>
  <si>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原油換算原単位</t>
    <phoneticPr fontId="3"/>
  </si>
  <si>
    <t>（ｂ－ｃ）／ｂ</t>
    <phoneticPr fontId="3"/>
  </si>
  <si>
    <t>　ｂ-ｃ</t>
    <phoneticPr fontId="3"/>
  </si>
  <si>
    <t>自家発電</t>
    <phoneticPr fontId="3"/>
  </si>
  <si>
    <t>　ｉ／（Ａｈ－Ｂｈ）</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</si>
  <si>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</si>
  <si>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</si>
  <si>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</si>
  <si>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</si>
  <si>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</si>
  <si>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</si>
  <si>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</si>
  <si>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</si>
  <si>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（Ａｈ－Ｂｈ）－(Ｃｈ－Ｄｈ）</t>
    <phoneticPr fontId="3"/>
  </si>
  <si>
    <t>（ｋ－ｌ）－（ｍ－ｎ）</t>
    <phoneticPr fontId="3"/>
  </si>
  <si>
    <t>ｗ</t>
    <phoneticPr fontId="3"/>
  </si>
  <si>
    <t>ｘ</t>
    <phoneticPr fontId="3"/>
  </si>
  <si>
    <t>ｚ</t>
    <phoneticPr fontId="3"/>
  </si>
  <si>
    <t>※内数の為、合計に含まず</t>
    <rPh sb="1" eb="2">
      <t>ウチ</t>
    </rPh>
    <rPh sb="2" eb="3">
      <t>スウ</t>
    </rPh>
    <rPh sb="4" eb="5">
      <t>タメ</t>
    </rPh>
    <rPh sb="6" eb="8">
      <t>ゴウケイ</t>
    </rPh>
    <rPh sb="9" eb="10">
      <t>フク</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</si>
  <si>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</si>
  <si>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１－２－２ エネルギー使用量の原油換算表【総括】</t>
    <rPh sb="11" eb="14">
      <t>シヨウリョウ</t>
    </rPh>
    <rPh sb="15" eb="17">
      <t>ゲンユ</t>
    </rPh>
    <rPh sb="17" eb="19">
      <t>カンザン</t>
    </rPh>
    <rPh sb="19" eb="20">
      <t>ヒョウ</t>
    </rPh>
    <rPh sb="21" eb="23">
      <t>ソウカツ</t>
    </rPh>
    <phoneticPr fontId="3"/>
  </si>
  <si>
    <t>２－２－４ エネルギー使用量の原油換算表(区分Ⅰ)</t>
    <rPh sb="11" eb="14">
      <t>シヨウリョウ</t>
    </rPh>
    <rPh sb="15" eb="17">
      <t>ゲンユ</t>
    </rPh>
    <rPh sb="17" eb="19">
      <t>カンザン</t>
    </rPh>
    <rPh sb="19" eb="20">
      <t>ヒョウ</t>
    </rPh>
    <rPh sb="21" eb="23">
      <t>クブン</t>
    </rPh>
    <phoneticPr fontId="3"/>
  </si>
  <si>
    <t>３－２－４ エネルギー使用量の原油換算表(区分Ⅱ)</t>
    <rPh sb="11" eb="14">
      <t>シヨウリョウ</t>
    </rPh>
    <rPh sb="15" eb="17">
      <t>ゲンユ</t>
    </rPh>
    <rPh sb="17" eb="19">
      <t>カンザン</t>
    </rPh>
    <rPh sb="19" eb="20">
      <t>ヒョウ</t>
    </rPh>
    <rPh sb="21" eb="23">
      <t>クブン</t>
    </rPh>
    <phoneticPr fontId="3"/>
  </si>
  <si>
    <t>（</t>
    <phoneticPr fontId="3"/>
  </si>
  <si>
    <t>【電力削減効果】</t>
  </si>
  <si>
    <t>【ピーク対策効果】</t>
    <rPh sb="4" eb="6">
      <t>タイサク</t>
    </rPh>
    <rPh sb="6" eb="8">
      <t>コウカ</t>
    </rPh>
    <phoneticPr fontId="3"/>
  </si>
  <si>
    <t>【Ⅰ＋Ⅱの省エネルギー効果】</t>
    <rPh sb="5" eb="6">
      <t>ショウ</t>
    </rPh>
    <rPh sb="11" eb="13">
      <t>コウカ</t>
    </rPh>
    <phoneticPr fontId="3"/>
  </si>
  <si>
    <t>サ</t>
    <phoneticPr fontId="3"/>
  </si>
  <si>
    <t>シ</t>
    <phoneticPr fontId="3"/>
  </si>
  <si>
    <t>ス</t>
    <phoneticPr fontId="3"/>
  </si>
  <si>
    <t>セ</t>
    <phoneticPr fontId="3"/>
  </si>
  <si>
    <t>【Ⅰ＋Ⅱのピーク対策効果】</t>
    <rPh sb="8" eb="10">
      <t>タイサク</t>
    </rPh>
    <rPh sb="10" eb="12">
      <t>コウカ</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</si>
  <si>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</si>
  <si>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</si>
  <si>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ｚの結果を導く数式：[｛(コ－ケ)＋(1.3×カ＋キ＋ク)｝]/[｛(オ－エ)＋(1.3×ア＋イ＋ウ)｝]  ≦ 1</t>
    <phoneticPr fontId="3"/>
  </si>
  <si>
    <r>
      <t>（ｂ－ｃ）／</t>
    </r>
    <r>
      <rPr>
        <u/>
        <sz val="10"/>
        <rFont val="ＭＳ 明朝"/>
        <family val="1"/>
        <charset val="128"/>
      </rPr>
      <t>区分Ⅰ</t>
    </r>
    <r>
      <rPr>
        <sz val="10"/>
        <rFont val="ＭＳ 明朝"/>
        <family val="1"/>
        <charset val="128"/>
      </rPr>
      <t>ｂ</t>
    </r>
    <rPh sb="6" eb="8">
      <t>クブン</t>
    </rPh>
    <phoneticPr fontId="3"/>
  </si>
  <si>
    <r>
      <t>　ｉ／（</t>
    </r>
    <r>
      <rPr>
        <u/>
        <sz val="9"/>
        <rFont val="ＭＳ 明朝"/>
        <family val="1"/>
        <charset val="128"/>
      </rPr>
      <t>区分Ⅰ</t>
    </r>
    <r>
      <rPr>
        <sz val="9"/>
        <rFont val="ＭＳ 明朝"/>
        <family val="1"/>
        <charset val="128"/>
      </rPr>
      <t>Ａｈ－</t>
    </r>
    <r>
      <rPr>
        <u/>
        <sz val="9"/>
        <rFont val="ＭＳ 明朝"/>
        <family val="1"/>
        <charset val="128"/>
      </rPr>
      <t>区分Ⅰ</t>
    </r>
    <r>
      <rPr>
        <sz val="9"/>
        <rFont val="ＭＳ 明朝"/>
        <family val="1"/>
        <charset val="128"/>
      </rPr>
      <t>Ｂｈ）</t>
    </r>
    <phoneticPr fontId="3"/>
  </si>
  <si>
    <r>
      <t>　シ／</t>
    </r>
    <r>
      <rPr>
        <u/>
        <sz val="10"/>
        <rFont val="ＭＳ 明朝"/>
        <family val="1"/>
        <charset val="128"/>
      </rPr>
      <t>区分Ⅰ</t>
    </r>
    <r>
      <rPr>
        <sz val="10"/>
        <rFont val="ＭＳ 明朝"/>
        <family val="1"/>
        <charset val="128"/>
      </rPr>
      <t>ｂ</t>
    </r>
    <phoneticPr fontId="3"/>
  </si>
  <si>
    <r>
      <t>　ｇ+</t>
    </r>
    <r>
      <rPr>
        <u/>
        <sz val="10"/>
        <rFont val="ＭＳ 明朝"/>
        <family val="1"/>
        <charset val="128"/>
      </rPr>
      <t>区分Ⅰ</t>
    </r>
    <r>
      <rPr>
        <sz val="10"/>
        <rFont val="ＭＳ 明朝"/>
        <family val="1"/>
        <charset val="128"/>
      </rPr>
      <t>ｇ</t>
    </r>
    <phoneticPr fontId="3"/>
  </si>
  <si>
    <r>
      <t>　セ／（</t>
    </r>
    <r>
      <rPr>
        <u/>
        <sz val="10"/>
        <rFont val="ＭＳ 明朝"/>
        <family val="1"/>
        <charset val="128"/>
      </rPr>
      <t>区分Ⅰ</t>
    </r>
    <r>
      <rPr>
        <sz val="10"/>
        <rFont val="ＭＳ 明朝"/>
        <family val="1"/>
        <charset val="128"/>
      </rPr>
      <t>ｋ－</t>
    </r>
    <r>
      <rPr>
        <u/>
        <sz val="10"/>
        <rFont val="ＭＳ 明朝"/>
        <family val="1"/>
        <charset val="128"/>
      </rPr>
      <t>区分Ⅰ</t>
    </r>
    <r>
      <rPr>
        <sz val="10"/>
        <rFont val="ＭＳ 明朝"/>
        <family val="1"/>
        <charset val="128"/>
      </rPr>
      <t>ｌ）</t>
    </r>
    <phoneticPr fontId="3"/>
  </si>
  <si>
    <r>
      <t>　ｗ+</t>
    </r>
    <r>
      <rPr>
        <u/>
        <sz val="10"/>
        <rFont val="ＭＳ 明朝"/>
        <family val="1"/>
        <charset val="128"/>
      </rPr>
      <t>区分Ⅰ</t>
    </r>
    <r>
      <rPr>
        <sz val="10"/>
        <rFont val="ＭＳ 明朝"/>
        <family val="1"/>
        <charset val="128"/>
      </rPr>
      <t>ｗ</t>
    </r>
    <phoneticPr fontId="3"/>
  </si>
  <si>
    <t xml:space="preserve"> （ｋ－ｌ）－（ｍ－ｎ）</t>
    <phoneticPr fontId="3"/>
  </si>
  <si>
    <t>｛（ｋ－ｌ）－（ｍ－ｎ）｝/（ｋ－ｌ）</t>
    <phoneticPr fontId="3"/>
  </si>
  <si>
    <t>増エネでない(申請可)　又は　増エネ(申請不可)</t>
    <rPh sb="0" eb="1">
      <t>ゾウ</t>
    </rPh>
    <rPh sb="7" eb="9">
      <t>シンセイ</t>
    </rPh>
    <rPh sb="9" eb="10">
      <t>カ</t>
    </rPh>
    <rPh sb="12" eb="13">
      <t>マタ</t>
    </rPh>
    <rPh sb="15" eb="16">
      <t>ゾウ</t>
    </rPh>
    <rPh sb="19" eb="21">
      <t>シンセイ</t>
    </rPh>
    <rPh sb="21" eb="23">
      <t>フカ</t>
    </rPh>
    <phoneticPr fontId="3"/>
  </si>
  <si>
    <r>
      <rPr>
        <sz val="12"/>
        <color theme="1"/>
        <rFont val="ＭＳ 明朝"/>
        <family val="1"/>
        <charset val="128"/>
      </rPr>
      <t>{</t>
    </r>
    <r>
      <rPr>
        <sz val="10"/>
        <color theme="1"/>
        <rFont val="ＭＳ 明朝"/>
        <family val="1"/>
        <charset val="128"/>
      </rPr>
      <t>（ｋ－ｌ）－（ｍ－ｎ）</t>
    </r>
    <r>
      <rPr>
        <sz val="12"/>
        <color theme="1"/>
        <rFont val="ＭＳ 明朝"/>
        <family val="1"/>
        <charset val="128"/>
      </rPr>
      <t>}</t>
    </r>
    <r>
      <rPr>
        <sz val="10"/>
        <color theme="1"/>
        <rFont val="ＭＳ 明朝"/>
        <family val="1"/>
        <charset val="128"/>
      </rPr>
      <t xml:space="preserve"> /（ｋ－ｌ）</t>
    </r>
    <phoneticPr fontId="3"/>
  </si>
  <si>
    <t>【区分Ⅱが増エネでないか】</t>
    <rPh sb="1" eb="3">
      <t>クブン</t>
    </rPh>
    <rPh sb="5" eb="6">
      <t>ゾウ</t>
    </rPh>
    <phoneticPr fontId="3"/>
  </si>
  <si>
    <r>
      <t>{（ｋ－ｌ）－（ｍ－ｎ）} /（</t>
    </r>
    <r>
      <rPr>
        <u/>
        <sz val="10"/>
        <color theme="1"/>
        <rFont val="ＭＳ 明朝"/>
        <family val="1"/>
        <charset val="128"/>
      </rPr>
      <t>区分Ⅰ</t>
    </r>
    <r>
      <rPr>
        <sz val="10"/>
        <color theme="1"/>
        <rFont val="ＭＳ 明朝"/>
        <family val="1"/>
        <charset val="128"/>
      </rPr>
      <t>ｋ－</t>
    </r>
    <r>
      <rPr>
        <u/>
        <sz val="10"/>
        <color theme="1"/>
        <rFont val="ＭＳ 明朝"/>
        <family val="1"/>
        <charset val="128"/>
      </rPr>
      <t>区分Ⅰ</t>
    </r>
    <r>
      <rPr>
        <sz val="10"/>
        <color theme="1"/>
        <rFont val="ＭＳ 明朝"/>
        <family val="1"/>
        <charset val="128"/>
      </rPr>
      <t>ｌ）</t>
    </r>
    <phoneticPr fontId="3"/>
  </si>
  <si>
    <r>
      <t>平成</t>
    </r>
    <r>
      <rPr>
        <sz val="10"/>
        <color rgb="FF0000FF"/>
        <rFont val="ＭＳ 明朝"/>
        <family val="1"/>
        <charset val="128"/>
      </rPr>
      <t>27</t>
    </r>
    <r>
      <rPr>
        <sz val="10"/>
        <rFont val="ＭＳ 明朝"/>
        <family val="1"/>
        <charset val="128"/>
      </rPr>
      <t>年度（実績）</t>
    </r>
    <rPh sb="4" eb="6">
      <t>ネンド</t>
    </rPh>
    <rPh sb="7" eb="9">
      <t>ジッセキ</t>
    </rPh>
    <phoneticPr fontId="3"/>
  </si>
  <si>
    <t>一般送配電事業者</t>
    <phoneticPr fontId="3"/>
  </si>
  <si>
    <t>平成30年度（導入後）</t>
    <rPh sb="4" eb="6">
      <t>ネンド</t>
    </rPh>
    <rPh sb="7" eb="9">
      <t>ドウニュウ</t>
    </rPh>
    <rPh sb="9" eb="10">
      <t>ゴ</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</si>
</sst>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76" formatCode="0_ "/>
    <numFmt numFmtId="177" formatCode="0.0%"/>
    <numFmt numFmtId="178" formatCode="0.0#####"/>
    <numFmt numFmtId="179" formatCode="0.00000000_ "/>
    <numFmt numFmtId="180" formatCode="#,###,###,##0.0#####"/>
    <numFmt numFmtId="181" formatCode="#,##0.0_ "/>
    <numFmt numFmtId="182" formatCode="#,##0.0_ ;[Red]\-#,##0.0\ "/>
    <numFmt numFmtId="183" formatCode="0.00_ "/>
    <numFmt numFmtId="184" formatCode="0.000000000000000000000000000000_ "/>
    <numFmt numFmtId="185" formatCode="0.000000000000000&quot;）無単位&quot;\ "/>
    <numFmt numFmtId="186" formatCode="0.0_ "/>
    <numFmt numFmtId="187" formatCode="#,##0.00_ "/>
  </numFmts>
  <fonts count="25"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10"/>
      <name val="ＭＳ ゴシック"/>
      <family val="3"/>
      <charset val="128"/>
    </font>
    <font>
      <sz val="9"/>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b/>
      <sz val="9"/>
      <color rgb="FF0000FF"/>
      <name val="ＭＳ 明朝"/>
      <family val="1"/>
      <charset val="128"/>
    </font>
    <font>
      <b/>
      <sz val="8"/>
      <color rgb="FF0000FF"/>
      <name val="ＭＳ 明朝"/>
      <family val="1"/>
      <charset val="128"/>
    </font>
    <font>
      <sz val="9"/>
      <color theme="1"/>
      <name val="ＭＳ 明朝"/>
      <family val="1"/>
      <charset val="128"/>
    </font>
    <font>
      <sz val="14"/>
      <name val="ＭＳ 明朝"/>
      <family val="1"/>
      <charset val="128"/>
    </font>
    <font>
      <u/>
      <sz val="10"/>
      <name val="ＭＳ 明朝"/>
      <family val="1"/>
      <charset val="128"/>
    </font>
    <font>
      <u/>
      <sz val="9"/>
      <name val="ＭＳ 明朝"/>
      <family val="1"/>
      <charset val="128"/>
    </font>
    <font>
      <sz val="10"/>
      <color theme="1"/>
      <name val="ＭＳ 明朝"/>
      <family val="1"/>
      <charset val="128"/>
    </font>
    <font>
      <sz val="12"/>
      <color theme="1"/>
      <name val="ＭＳ 明朝"/>
      <family val="1"/>
      <charset val="128"/>
    </font>
    <font>
      <u/>
      <sz val="10"/>
      <color theme="1"/>
      <name val="ＭＳ 明朝"/>
      <family val="1"/>
      <charset val="128"/>
    </font>
    <font>
      <sz val="9"/>
      <color theme="0"/>
      <name val="ＭＳ 明朝"/>
      <family val="1"/>
      <charset val="128"/>
    </font>
    <font>
      <sz val="11"/>
      <color theme="0"/>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64">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double">
        <color indexed="64"/>
      </right>
      <top style="thin">
        <color indexed="64"/>
      </top>
      <bottom style="medium">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double">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s>
  <cellStyleXfs count="7">
    <xf numFmtId="0" fontId="0" fillId="0" borderId="0"/>
    <xf numFmtId="9" fontId="1"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27">
    <xf numFmtId="0" fontId="0" fillId="0" borderId="0" xfId="0"/>
    <xf numFmtId="0" fontId="2" fillId="0" borderId="0" xfId="0" applyFont="1"/>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vertical="center" wrapText="1"/>
    </xf>
    <xf numFmtId="0" fontId="4" fillId="0" borderId="9" xfId="0" applyFont="1" applyBorder="1" applyAlignment="1">
      <alignment horizontal="center" wrapText="1"/>
    </xf>
    <xf numFmtId="0" fontId="4" fillId="0" borderId="9" xfId="0" applyFont="1" applyBorder="1" applyAlignment="1">
      <alignment wrapText="1"/>
    </xf>
    <xf numFmtId="0" fontId="2" fillId="0" borderId="2" xfId="0" applyFont="1" applyBorder="1" applyAlignment="1">
      <alignment horizontal="center"/>
    </xf>
    <xf numFmtId="0" fontId="4" fillId="0" borderId="2" xfId="0" applyFont="1" applyBorder="1" applyAlignment="1">
      <alignment horizontal="center" wrapText="1"/>
    </xf>
    <xf numFmtId="0" fontId="2" fillId="0" borderId="0" xfId="0" applyFont="1" applyAlignment="1"/>
    <xf numFmtId="0" fontId="4" fillId="2" borderId="0" xfId="0" applyFont="1" applyFill="1" applyBorder="1"/>
    <xf numFmtId="0" fontId="4" fillId="2" borderId="0" xfId="0" applyFont="1" applyFill="1" applyBorder="1" applyAlignment="1"/>
    <xf numFmtId="0" fontId="4" fillId="2" borderId="18"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2" fillId="2" borderId="0" xfId="0" applyFont="1" applyFill="1" applyAlignment="1">
      <alignment horizontal="left" vertical="top"/>
    </xf>
    <xf numFmtId="0" fontId="2" fillId="2" borderId="0" xfId="0" applyFont="1" applyFill="1" applyAlignment="1">
      <alignment horizontal="right"/>
    </xf>
    <xf numFmtId="0" fontId="2" fillId="2" borderId="0" xfId="0" applyFont="1" applyFill="1" applyAlignment="1">
      <alignment horizontal="center"/>
    </xf>
    <xf numFmtId="0" fontId="4" fillId="2" borderId="19" xfId="0" applyFont="1" applyFill="1" applyBorder="1"/>
    <xf numFmtId="0" fontId="4" fillId="2" borderId="18" xfId="0" applyFont="1" applyFill="1" applyBorder="1"/>
    <xf numFmtId="0" fontId="4" fillId="2" borderId="20" xfId="0" applyFont="1" applyFill="1" applyBorder="1"/>
    <xf numFmtId="178" fontId="4" fillId="3" borderId="21" xfId="3" applyNumberFormat="1" applyFont="1" applyFill="1" applyBorder="1" applyAlignment="1" applyProtection="1">
      <alignment horizontal="center"/>
      <protection locked="0"/>
    </xf>
    <xf numFmtId="0" fontId="10" fillId="3" borderId="7" xfId="0" applyFont="1" applyFill="1" applyBorder="1" applyAlignment="1" applyProtection="1">
      <alignment horizontal="center" wrapText="1"/>
      <protection locked="0"/>
    </xf>
    <xf numFmtId="0" fontId="4" fillId="2" borderId="0" xfId="0" applyFont="1" applyFill="1" applyAlignment="1">
      <alignment vertical="center"/>
    </xf>
    <xf numFmtId="0" fontId="4" fillId="2" borderId="0" xfId="0" applyFont="1" applyFill="1" applyBorder="1" applyAlignment="1">
      <alignment vertical="center"/>
    </xf>
    <xf numFmtId="0" fontId="4" fillId="2" borderId="25" xfId="0" applyFont="1" applyFill="1" applyBorder="1" applyAlignment="1">
      <alignment horizontal="left" vertical="center"/>
    </xf>
    <xf numFmtId="0" fontId="4" fillId="2" borderId="26" xfId="0" applyFont="1" applyFill="1" applyBorder="1" applyAlignment="1">
      <alignment horizontal="center" vertical="center"/>
    </xf>
    <xf numFmtId="177" fontId="7" fillId="2" borderId="0" xfId="0" applyNumberFormat="1" applyFont="1" applyFill="1" applyBorder="1" applyAlignment="1">
      <alignment vertical="center"/>
    </xf>
    <xf numFmtId="0" fontId="2" fillId="2" borderId="0" xfId="0" applyFont="1" applyFill="1" applyAlignment="1">
      <alignment vertical="center"/>
    </xf>
    <xf numFmtId="179" fontId="2" fillId="2" borderId="0" xfId="0" applyNumberFormat="1" applyFont="1" applyFill="1" applyAlignment="1">
      <alignment vertical="center"/>
    </xf>
    <xf numFmtId="0" fontId="2" fillId="0" borderId="0" xfId="0" applyFont="1" applyAlignment="1">
      <alignment vertical="center"/>
    </xf>
    <xf numFmtId="0" fontId="4" fillId="2" borderId="27" xfId="0" applyFont="1" applyFill="1" applyBorder="1" applyAlignment="1">
      <alignment horizontal="left" vertical="center"/>
    </xf>
    <xf numFmtId="0" fontId="4" fillId="2" borderId="28" xfId="0" applyFont="1" applyFill="1" applyBorder="1" applyAlignment="1">
      <alignment horizontal="center" vertical="center"/>
    </xf>
    <xf numFmtId="3" fontId="7" fillId="2" borderId="0" xfId="3" applyNumberFormat="1" applyFont="1" applyFill="1" applyBorder="1" applyAlignment="1">
      <alignment vertical="center"/>
    </xf>
    <xf numFmtId="0" fontId="8" fillId="2" borderId="0" xfId="0" applyFont="1" applyFill="1" applyAlignment="1">
      <alignment vertical="center"/>
    </xf>
    <xf numFmtId="180" fontId="11" fillId="3" borderId="14" xfId="3" applyNumberFormat="1" applyFont="1" applyFill="1" applyBorder="1" applyAlignment="1" applyProtection="1">
      <alignment horizontal="center"/>
      <protection locked="0"/>
    </xf>
    <xf numFmtId="180" fontId="11" fillId="3" borderId="29" xfId="3" applyNumberFormat="1" applyFont="1" applyFill="1" applyBorder="1" applyAlignment="1" applyProtection="1">
      <alignment horizontal="center"/>
      <protection locked="0"/>
    </xf>
    <xf numFmtId="180" fontId="11" fillId="0" borderId="1" xfId="3" applyNumberFormat="1" applyFont="1" applyBorder="1" applyAlignment="1">
      <alignment horizontal="center"/>
    </xf>
    <xf numFmtId="180" fontId="11" fillId="0" borderId="30" xfId="3" applyNumberFormat="1" applyFont="1" applyBorder="1" applyAlignment="1">
      <alignment horizontal="center"/>
    </xf>
    <xf numFmtId="0" fontId="12" fillId="2" borderId="0" xfId="0" applyFont="1" applyFill="1"/>
    <xf numFmtId="0" fontId="4" fillId="2" borderId="0" xfId="0" applyFont="1" applyFill="1" applyBorder="1" applyAlignment="1">
      <alignment horizontal="center" wrapText="1"/>
    </xf>
    <xf numFmtId="181" fontId="13" fillId="2" borderId="35" xfId="0" applyNumberFormat="1" applyFont="1" applyFill="1" applyBorder="1" applyAlignment="1">
      <alignment vertical="center"/>
    </xf>
    <xf numFmtId="181" fontId="13" fillId="2" borderId="16" xfId="3" applyNumberFormat="1" applyFont="1" applyFill="1" applyBorder="1" applyAlignment="1">
      <alignment vertical="center"/>
    </xf>
    <xf numFmtId="0" fontId="4" fillId="0" borderId="11" xfId="0" applyFont="1" applyBorder="1" applyAlignment="1">
      <alignment horizontal="center" wrapText="1"/>
    </xf>
    <xf numFmtId="0" fontId="8" fillId="2" borderId="0" xfId="0" applyFont="1" applyFill="1" applyBorder="1" applyAlignment="1">
      <alignment vertical="center"/>
    </xf>
    <xf numFmtId="0" fontId="8" fillId="2" borderId="0" xfId="0" applyFont="1" applyFill="1" applyAlignment="1">
      <alignment horizontal="left" vertical="center"/>
    </xf>
    <xf numFmtId="0" fontId="8" fillId="2" borderId="0" xfId="0" applyFont="1" applyFill="1" applyBorder="1" applyAlignment="1">
      <alignment horizontal="left" vertical="center"/>
    </xf>
    <xf numFmtId="179" fontId="8" fillId="2" borderId="0" xfId="0" applyNumberFormat="1" applyFont="1" applyFill="1" applyAlignment="1">
      <alignment horizontal="left" vertical="center"/>
    </xf>
    <xf numFmtId="0" fontId="8" fillId="0" borderId="0" xfId="0" applyFont="1" applyAlignment="1">
      <alignment horizontal="left" vertical="center"/>
    </xf>
    <xf numFmtId="182" fontId="13" fillId="2" borderId="35" xfId="1" applyNumberFormat="1" applyFont="1" applyFill="1" applyBorder="1" applyAlignment="1">
      <alignment vertical="center"/>
    </xf>
    <xf numFmtId="182" fontId="13" fillId="2" borderId="16" xfId="3" applyNumberFormat="1" applyFont="1" applyFill="1" applyBorder="1" applyAlignment="1">
      <alignment vertical="center"/>
    </xf>
    <xf numFmtId="0" fontId="16" fillId="2" borderId="0" xfId="0" applyFont="1" applyFill="1" applyBorder="1" applyAlignment="1">
      <alignment horizontal="left" vertical="center"/>
    </xf>
    <xf numFmtId="0" fontId="5" fillId="2" borderId="25" xfId="0" applyFont="1" applyFill="1" applyBorder="1" applyAlignment="1">
      <alignment horizontal="left" vertical="center"/>
    </xf>
    <xf numFmtId="0" fontId="5" fillId="2" borderId="27" xfId="0" applyFont="1" applyFill="1" applyBorder="1" applyAlignment="1">
      <alignment horizontal="left" vertical="center"/>
    </xf>
    <xf numFmtId="180" fontId="11" fillId="0" borderId="33" xfId="3" applyNumberFormat="1" applyFont="1" applyBorder="1" applyAlignment="1">
      <alignment horizontal="center"/>
    </xf>
    <xf numFmtId="0" fontId="17" fillId="2" borderId="0" xfId="0" applyFont="1" applyFill="1" applyAlignment="1">
      <alignment horizontal="left"/>
    </xf>
    <xf numFmtId="0" fontId="4" fillId="2" borderId="11" xfId="0" applyFont="1" applyFill="1" applyBorder="1" applyAlignment="1">
      <alignment horizontal="center" wrapText="1"/>
    </xf>
    <xf numFmtId="0" fontId="5" fillId="2" borderId="36"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9" fillId="2" borderId="48"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xf>
    <xf numFmtId="0" fontId="10"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180" fontId="11" fillId="2" borderId="14" xfId="3" applyNumberFormat="1" applyFont="1" applyFill="1" applyBorder="1" applyAlignment="1" applyProtection="1">
      <alignment horizontal="center"/>
      <protection locked="0"/>
    </xf>
    <xf numFmtId="180" fontId="11" fillId="2" borderId="29" xfId="3" applyNumberFormat="1" applyFont="1" applyFill="1" applyBorder="1" applyAlignment="1" applyProtection="1">
      <alignment horizontal="center"/>
      <protection locked="0"/>
    </xf>
    <xf numFmtId="180" fontId="11" fillId="2" borderId="33" xfId="3" applyNumberFormat="1" applyFont="1" applyFill="1" applyBorder="1" applyAlignment="1">
      <alignment horizontal="center"/>
    </xf>
    <xf numFmtId="0" fontId="2" fillId="2" borderId="2" xfId="0" applyFont="1" applyFill="1" applyBorder="1" applyAlignment="1">
      <alignment horizontal="center"/>
    </xf>
    <xf numFmtId="0" fontId="4" fillId="2" borderId="2" xfId="0" applyFont="1" applyFill="1" applyBorder="1" applyAlignment="1">
      <alignment horizontal="center" wrapText="1"/>
    </xf>
    <xf numFmtId="178" fontId="4" fillId="2" borderId="21" xfId="3" applyNumberFormat="1" applyFont="1" applyFill="1" applyBorder="1" applyAlignment="1" applyProtection="1">
      <alignment horizontal="center"/>
      <protection locked="0"/>
    </xf>
    <xf numFmtId="180" fontId="11" fillId="2" borderId="63" xfId="3" applyNumberFormat="1" applyFont="1" applyFill="1" applyBorder="1" applyAlignment="1">
      <alignment horizontal="center"/>
    </xf>
    <xf numFmtId="2" fontId="4" fillId="2" borderId="9" xfId="0" applyNumberFormat="1" applyFont="1" applyFill="1" applyBorder="1" applyAlignment="1">
      <alignment wrapText="1"/>
    </xf>
    <xf numFmtId="180" fontId="11" fillId="2" borderId="1" xfId="3" applyNumberFormat="1" applyFont="1" applyFill="1" applyBorder="1" applyAlignment="1">
      <alignment horizontal="center"/>
    </xf>
    <xf numFmtId="180" fontId="11" fillId="2" borderId="30" xfId="3"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176" fontId="4" fillId="2" borderId="12" xfId="0" applyNumberFormat="1" applyFont="1" applyFill="1" applyBorder="1" applyAlignment="1">
      <alignment horizontal="center" vertical="center"/>
    </xf>
    <xf numFmtId="176" fontId="4" fillId="2" borderId="13" xfId="0" applyNumberFormat="1" applyFont="1" applyFill="1" applyBorder="1" applyAlignment="1">
      <alignment horizontal="center" vertical="center"/>
    </xf>
    <xf numFmtId="180" fontId="11" fillId="2" borderId="3" xfId="3" applyNumberFormat="1" applyFont="1" applyFill="1" applyBorder="1" applyAlignment="1">
      <alignment horizontal="center" vertical="center"/>
    </xf>
    <xf numFmtId="176" fontId="4" fillId="2" borderId="22" xfId="0" applyNumberFormat="1"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180" fontId="11" fillId="2" borderId="32" xfId="0" applyNumberFormat="1" applyFont="1" applyFill="1" applyBorder="1" applyAlignment="1">
      <alignment horizontal="center" vertical="center"/>
    </xf>
    <xf numFmtId="0" fontId="6"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180" fontId="11" fillId="2" borderId="28" xfId="0" applyNumberFormat="1" applyFont="1" applyFill="1" applyBorder="1" applyAlignment="1">
      <alignment horizontal="center" vertical="center"/>
    </xf>
    <xf numFmtId="187" fontId="13" fillId="2" borderId="16" xfId="0" applyNumberFormat="1" applyFont="1" applyFill="1" applyBorder="1" applyAlignment="1">
      <alignment vertical="center"/>
    </xf>
    <xf numFmtId="186" fontId="13" fillId="2" borderId="35" xfId="2" applyNumberFormat="1" applyFont="1" applyFill="1" applyBorder="1" applyAlignment="1">
      <alignment vertical="center"/>
    </xf>
    <xf numFmtId="180" fontId="11" fillId="2" borderId="32" xfId="0" applyNumberFormat="1" applyFont="1" applyFill="1" applyBorder="1" applyAlignment="1">
      <alignment horizontal="right" vertical="center"/>
    </xf>
    <xf numFmtId="183" fontId="14" fillId="2" borderId="35" xfId="2" applyNumberFormat="1" applyFont="1" applyFill="1" applyBorder="1" applyAlignment="1">
      <alignment vertical="center"/>
    </xf>
    <xf numFmtId="0" fontId="15" fillId="2" borderId="27" xfId="0" applyFont="1" applyFill="1" applyBorder="1" applyAlignment="1">
      <alignment horizontal="right" vertical="center"/>
    </xf>
    <xf numFmtId="0" fontId="20" fillId="2" borderId="0" xfId="0" applyFont="1" applyFill="1" applyBorder="1" applyAlignment="1">
      <alignment vertical="center"/>
    </xf>
    <xf numFmtId="0" fontId="23" fillId="2" borderId="0" xfId="0" applyFont="1" applyFill="1"/>
    <xf numFmtId="0" fontId="24" fillId="2" borderId="0" xfId="0" applyFont="1" applyFill="1"/>
    <xf numFmtId="180" fontId="24" fillId="2" borderId="20" xfId="3" applyNumberFormat="1" applyFont="1" applyFill="1" applyBorder="1" applyAlignment="1"/>
    <xf numFmtId="0" fontId="24" fillId="2" borderId="0" xfId="0" applyFont="1" applyFill="1" applyBorder="1"/>
    <xf numFmtId="0" fontId="24" fillId="2" borderId="0" xfId="0" applyFont="1" applyFill="1" applyAlignment="1"/>
    <xf numFmtId="0" fontId="24" fillId="2" borderId="0" xfId="0" applyFont="1" applyFill="1" applyAlignment="1">
      <alignment vertical="center"/>
    </xf>
    <xf numFmtId="184" fontId="24" fillId="2" borderId="0" xfId="0" applyNumberFormat="1" applyFont="1" applyFill="1" applyAlignment="1">
      <alignment vertical="center"/>
    </xf>
    <xf numFmtId="180" fontId="4" fillId="0" borderId="8" xfId="3" applyNumberFormat="1" applyFont="1" applyBorder="1" applyAlignment="1">
      <alignment horizontal="left"/>
    </xf>
    <xf numFmtId="180" fontId="11" fillId="3" borderId="2" xfId="3" applyNumberFormat="1" applyFont="1" applyFill="1" applyBorder="1" applyAlignment="1" applyProtection="1">
      <alignment horizontal="center"/>
      <protection locked="0"/>
    </xf>
    <xf numFmtId="180" fontId="2" fillId="0" borderId="34" xfId="3" applyNumberFormat="1" applyFont="1" applyBorder="1" applyAlignment="1">
      <alignment horizontal="center"/>
    </xf>
    <xf numFmtId="180" fontId="4" fillId="2" borderId="8" xfId="0" applyNumberFormat="1" applyFont="1" applyFill="1" applyBorder="1" applyAlignment="1">
      <alignment vertical="center"/>
    </xf>
    <xf numFmtId="180" fontId="4" fillId="2" borderId="11" xfId="0" applyNumberFormat="1" applyFont="1" applyFill="1" applyBorder="1" applyAlignment="1">
      <alignment vertical="center"/>
    </xf>
    <xf numFmtId="180" fontId="4" fillId="2" borderId="14" xfId="0" applyNumberFormat="1" applyFont="1" applyFill="1" applyBorder="1" applyAlignment="1">
      <alignment vertical="center"/>
    </xf>
    <xf numFmtId="180" fontId="4" fillId="2" borderId="13" xfId="0" applyNumberFormat="1" applyFont="1" applyFill="1" applyBorder="1" applyAlignment="1">
      <alignment vertical="center"/>
    </xf>
    <xf numFmtId="180" fontId="4" fillId="2" borderId="24" xfId="0" applyNumberFormat="1" applyFont="1" applyFill="1" applyBorder="1" applyAlignment="1">
      <alignment horizontal="left" vertical="center"/>
    </xf>
    <xf numFmtId="180" fontId="4" fillId="2" borderId="23" xfId="0" applyNumberFormat="1" applyFont="1" applyFill="1" applyBorder="1" applyAlignment="1">
      <alignment horizontal="left" vertical="center"/>
    </xf>
    <xf numFmtId="180" fontId="4" fillId="2" borderId="17" xfId="0" applyNumberFormat="1" applyFont="1" applyFill="1" applyBorder="1" applyAlignment="1">
      <alignment horizontal="left" vertical="center"/>
    </xf>
    <xf numFmtId="180" fontId="4" fillId="2" borderId="16" xfId="0" applyNumberFormat="1" applyFont="1" applyFill="1" applyBorder="1" applyAlignment="1">
      <alignment vertical="center"/>
    </xf>
    <xf numFmtId="180" fontId="4" fillId="2" borderId="8" xfId="3" applyNumberFormat="1" applyFont="1" applyFill="1" applyBorder="1" applyAlignment="1">
      <alignment horizontal="left"/>
    </xf>
    <xf numFmtId="180" fontId="11" fillId="2" borderId="2" xfId="3" applyNumberFormat="1" applyFont="1" applyFill="1" applyBorder="1" applyAlignment="1" applyProtection="1">
      <alignment horizontal="center"/>
      <protection locked="0"/>
    </xf>
    <xf numFmtId="180" fontId="2" fillId="2" borderId="34" xfId="3" applyNumberFormat="1" applyFont="1" applyFill="1" applyBorder="1" applyAlignment="1">
      <alignment horizontal="center"/>
    </xf>
    <xf numFmtId="180" fontId="4" fillId="2" borderId="16" xfId="0" applyNumberFormat="1" applyFont="1" applyFill="1" applyBorder="1" applyAlignment="1">
      <alignment horizontal="left" vertical="center"/>
    </xf>
    <xf numFmtId="180" fontId="11" fillId="0" borderId="6" xfId="3" applyNumberFormat="1" applyFont="1" applyBorder="1" applyAlignment="1">
      <alignment horizontal="center"/>
    </xf>
    <xf numFmtId="181" fontId="11" fillId="2" borderId="31" xfId="0" applyNumberFormat="1" applyFont="1" applyFill="1" applyBorder="1" applyAlignment="1">
      <alignment horizontal="center" vertical="center"/>
    </xf>
    <xf numFmtId="176" fontId="6" fillId="2" borderId="27" xfId="0" applyNumberFormat="1" applyFont="1" applyFill="1" applyBorder="1" applyAlignment="1">
      <alignment horizontal="center" vertical="center" wrapText="1"/>
    </xf>
    <xf numFmtId="176" fontId="6" fillId="2" borderId="16" xfId="0" applyNumberFormat="1" applyFont="1" applyFill="1" applyBorder="1" applyAlignment="1">
      <alignment horizontal="center" vertical="center" wrapText="1"/>
    </xf>
    <xf numFmtId="176" fontId="6" fillId="2" borderId="15" xfId="0" applyNumberFormat="1" applyFont="1" applyFill="1" applyBorder="1" applyAlignment="1">
      <alignment horizontal="center" vertical="center" wrapText="1"/>
    </xf>
    <xf numFmtId="180" fontId="11" fillId="2" borderId="16" xfId="0" applyNumberFormat="1" applyFont="1" applyFill="1" applyBorder="1" applyAlignment="1" applyProtection="1">
      <alignment horizontal="center" vertical="center"/>
      <protection hidden="1"/>
    </xf>
    <xf numFmtId="180" fontId="11" fillId="2" borderId="38" xfId="0" applyNumberFormat="1" applyFont="1" applyFill="1" applyBorder="1" applyAlignment="1" applyProtection="1">
      <alignment horizontal="center" vertical="center"/>
      <protection hidden="1"/>
    </xf>
    <xf numFmtId="0" fontId="6" fillId="2" borderId="39"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40" xfId="0" applyFont="1" applyFill="1" applyBorder="1" applyAlignment="1">
      <alignment horizontal="center" vertical="center"/>
    </xf>
    <xf numFmtId="181" fontId="11" fillId="2" borderId="11" xfId="0" applyNumberFormat="1" applyFont="1" applyFill="1" applyBorder="1" applyAlignment="1">
      <alignment horizontal="center" vertical="center"/>
    </xf>
    <xf numFmtId="181" fontId="11" fillId="2" borderId="41" xfId="0" applyNumberFormat="1" applyFont="1" applyFill="1" applyBorder="1" applyAlignment="1">
      <alignment horizontal="center" vertical="center"/>
    </xf>
    <xf numFmtId="176" fontId="4" fillId="2" borderId="42"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180" fontId="11" fillId="2" borderId="13" xfId="3" applyNumberFormat="1" applyFont="1" applyFill="1" applyBorder="1" applyAlignment="1">
      <alignment horizontal="center" vertical="center"/>
    </xf>
    <xf numFmtId="180" fontId="11" fillId="2" borderId="43" xfId="3" applyNumberFormat="1" applyFont="1" applyFill="1" applyBorder="1" applyAlignment="1">
      <alignment horizontal="center" vertical="center"/>
    </xf>
    <xf numFmtId="180" fontId="11" fillId="2" borderId="13" xfId="0" applyNumberFormat="1" applyFont="1" applyFill="1" applyBorder="1" applyAlignment="1">
      <alignment horizontal="center" vertical="center"/>
    </xf>
    <xf numFmtId="180" fontId="11" fillId="2" borderId="43" xfId="0" applyNumberFormat="1" applyFont="1" applyFill="1" applyBorder="1" applyAlignment="1">
      <alignment horizontal="center" vertical="center"/>
    </xf>
    <xf numFmtId="0" fontId="5" fillId="0" borderId="29"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2" xfId="0" applyFont="1" applyBorder="1" applyAlignment="1">
      <alignment horizontal="center" vertical="center" wrapText="1"/>
    </xf>
    <xf numFmtId="180" fontId="11" fillId="0" borderId="29" xfId="3" applyNumberFormat="1" applyFont="1" applyBorder="1" applyAlignment="1">
      <alignment horizontal="center"/>
    </xf>
    <xf numFmtId="180" fontId="11" fillId="0" borderId="43" xfId="3" applyNumberFormat="1" applyFont="1" applyBorder="1" applyAlignment="1">
      <alignment horizontal="center"/>
    </xf>
    <xf numFmtId="0" fontId="4" fillId="2" borderId="44"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45" xfId="0" applyFont="1" applyFill="1" applyBorder="1" applyAlignment="1">
      <alignment horizontal="center" vertical="center" textRotation="255"/>
    </xf>
    <xf numFmtId="0" fontId="5" fillId="2" borderId="36" xfId="0" applyFont="1" applyFill="1" applyBorder="1" applyAlignment="1">
      <alignment horizontal="center" vertical="center" wrapText="1"/>
    </xf>
    <xf numFmtId="0" fontId="5" fillId="2" borderId="48" xfId="0" applyFont="1" applyFill="1" applyBorder="1" applyAlignment="1">
      <alignment horizontal="center" vertical="center" wrapText="1"/>
    </xf>
    <xf numFmtId="0" fontId="5" fillId="2" borderId="37" xfId="0" applyFont="1" applyFill="1" applyBorder="1" applyAlignment="1">
      <alignment horizontal="center" vertical="center" wrapText="1"/>
    </xf>
    <xf numFmtId="180" fontId="11" fillId="2" borderId="61" xfId="3" applyNumberFormat="1" applyFont="1" applyFill="1" applyBorder="1" applyAlignment="1">
      <alignment horizontal="center"/>
    </xf>
    <xf numFmtId="180" fontId="11" fillId="2" borderId="62" xfId="3" applyNumberFormat="1" applyFont="1" applyFill="1" applyBorder="1" applyAlignment="1">
      <alignment horizontal="center"/>
    </xf>
    <xf numFmtId="0" fontId="5" fillId="2" borderId="29"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47" xfId="0" applyFont="1" applyFill="1" applyBorder="1" applyAlignment="1">
      <alignment horizontal="center" vertical="center" wrapText="1"/>
    </xf>
    <xf numFmtId="180" fontId="2" fillId="0" borderId="54" xfId="3" applyNumberFormat="1" applyFont="1" applyBorder="1" applyAlignment="1">
      <alignment horizontal="center"/>
    </xf>
    <xf numFmtId="180" fontId="2" fillId="0" borderId="55" xfId="3" applyNumberFormat="1" applyFont="1" applyBorder="1" applyAlignment="1">
      <alignment horizontal="center"/>
    </xf>
    <xf numFmtId="0" fontId="5" fillId="0" borderId="36" xfId="0" applyFont="1" applyBorder="1" applyAlignment="1">
      <alignment horizontal="center" vertical="center" wrapText="1"/>
    </xf>
    <xf numFmtId="0" fontId="5" fillId="0" borderId="48"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2" xfId="0" applyFont="1" applyBorder="1" applyAlignment="1">
      <alignment horizontal="center" vertical="center" wrapText="1"/>
    </xf>
    <xf numFmtId="0" fontId="4" fillId="0" borderId="39" xfId="0" applyFont="1" applyBorder="1" applyAlignment="1">
      <alignment horizontal="center" wrapText="1"/>
    </xf>
    <xf numFmtId="0" fontId="4" fillId="0" borderId="11" xfId="0" applyFont="1" applyBorder="1" applyAlignment="1">
      <alignment horizontal="center" wrapText="1"/>
    </xf>
    <xf numFmtId="0" fontId="4" fillId="0" borderId="40" xfId="0" applyFont="1" applyBorder="1" applyAlignment="1">
      <alignment horizontal="center" wrapText="1"/>
    </xf>
    <xf numFmtId="180" fontId="11" fillId="3" borderId="11" xfId="3" applyNumberFormat="1" applyFont="1" applyFill="1" applyBorder="1" applyAlignment="1" applyProtection="1">
      <alignment horizontal="center"/>
      <protection locked="0"/>
    </xf>
    <xf numFmtId="180" fontId="11" fillId="3" borderId="41" xfId="3" applyNumberFormat="1" applyFont="1" applyFill="1" applyBorder="1" applyAlignment="1" applyProtection="1">
      <alignment horizontal="center"/>
      <protection locked="0"/>
    </xf>
    <xf numFmtId="180" fontId="11" fillId="3" borderId="31" xfId="3" applyNumberFormat="1" applyFont="1" applyFill="1" applyBorder="1" applyAlignment="1" applyProtection="1">
      <alignment horizontal="center"/>
      <protection locked="0"/>
    </xf>
    <xf numFmtId="0" fontId="4" fillId="0" borderId="49" xfId="0" applyFont="1" applyBorder="1" applyAlignment="1">
      <alignment horizontal="center" vertical="center" textRotation="255"/>
    </xf>
    <xf numFmtId="0" fontId="4" fillId="0" borderId="50" xfId="0" applyFont="1" applyBorder="1" applyAlignment="1">
      <alignment horizontal="center" vertical="center" textRotation="255"/>
    </xf>
    <xf numFmtId="0" fontId="4" fillId="0" borderId="51" xfId="0" applyFont="1" applyBorder="1" applyAlignment="1">
      <alignment horizontal="center" vertical="center" textRotation="255"/>
    </xf>
    <xf numFmtId="0" fontId="4" fillId="0" borderId="56" xfId="0" applyFont="1" applyBorder="1" applyAlignment="1">
      <alignment horizontal="center" vertical="center"/>
    </xf>
    <xf numFmtId="0" fontId="4" fillId="0" borderId="48" xfId="0" applyFont="1" applyBorder="1" applyAlignment="1">
      <alignment horizontal="center" vertical="center"/>
    </xf>
    <xf numFmtId="0" fontId="4" fillId="0" borderId="57" xfId="0" applyFont="1" applyBorder="1" applyAlignment="1">
      <alignment horizontal="center" vertical="center"/>
    </xf>
    <xf numFmtId="0" fontId="4" fillId="0" borderId="58" xfId="0" applyFont="1" applyBorder="1" applyAlignment="1">
      <alignment horizontal="center" vertical="center" wrapText="1"/>
    </xf>
    <xf numFmtId="0" fontId="4" fillId="0" borderId="59"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2" xfId="0" applyFont="1" applyBorder="1" applyAlignment="1">
      <alignment horizontal="center" vertical="center"/>
    </xf>
    <xf numFmtId="0" fontId="4" fillId="0" borderId="35" xfId="0" applyFont="1" applyBorder="1" applyAlignment="1">
      <alignment horizontal="center" vertical="center"/>
    </xf>
    <xf numFmtId="0" fontId="4" fillId="0" borderId="60" xfId="0" applyFont="1" applyBorder="1" applyAlignment="1">
      <alignment horizontal="center" vertical="center"/>
    </xf>
    <xf numFmtId="0" fontId="4" fillId="0" borderId="26" xfId="0" applyFont="1" applyBorder="1" applyAlignment="1">
      <alignment horizontal="center" vertical="center"/>
    </xf>
    <xf numFmtId="0" fontId="4" fillId="0" borderId="29"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53" xfId="0" applyFont="1" applyFill="1" applyBorder="1" applyAlignment="1">
      <alignment horizontal="center" vertical="center"/>
    </xf>
    <xf numFmtId="180" fontId="11" fillId="2" borderId="13" xfId="0" applyNumberFormat="1" applyFont="1" applyFill="1" applyBorder="1" applyAlignment="1">
      <alignment horizontal="right" vertical="center"/>
    </xf>
    <xf numFmtId="180" fontId="11" fillId="2" borderId="43" xfId="0" applyNumberFormat="1" applyFont="1" applyFill="1" applyBorder="1" applyAlignment="1">
      <alignment horizontal="right" vertical="center"/>
    </xf>
    <xf numFmtId="0" fontId="5" fillId="2" borderId="13" xfId="0" applyFont="1" applyFill="1" applyBorder="1" applyAlignment="1">
      <alignment horizontal="center" vertical="center" wrapText="1"/>
    </xf>
    <xf numFmtId="180" fontId="11" fillId="2" borderId="29" xfId="3" applyNumberFormat="1" applyFont="1" applyFill="1" applyBorder="1" applyAlignment="1">
      <alignment horizontal="center"/>
    </xf>
    <xf numFmtId="180" fontId="11" fillId="2" borderId="43" xfId="3" applyNumberFormat="1" applyFont="1" applyFill="1" applyBorder="1" applyAlignment="1">
      <alignment horizontal="center"/>
    </xf>
    <xf numFmtId="0" fontId="5" fillId="2" borderId="2" xfId="0" applyFont="1" applyFill="1" applyBorder="1" applyAlignment="1">
      <alignment horizontal="center" vertical="center" wrapText="1"/>
    </xf>
    <xf numFmtId="0" fontId="4" fillId="2" borderId="39" xfId="0" applyFont="1" applyFill="1" applyBorder="1" applyAlignment="1">
      <alignment horizontal="center" wrapText="1"/>
    </xf>
    <xf numFmtId="0" fontId="4" fillId="2" borderId="11" xfId="0" applyFont="1" applyFill="1" applyBorder="1" applyAlignment="1">
      <alignment horizontal="center" wrapText="1"/>
    </xf>
    <xf numFmtId="0" fontId="4" fillId="2" borderId="40" xfId="0" applyFont="1" applyFill="1" applyBorder="1" applyAlignment="1">
      <alignment horizontal="center" wrapText="1"/>
    </xf>
    <xf numFmtId="180" fontId="11" fillId="2" borderId="11" xfId="3" applyNumberFormat="1" applyFont="1" applyFill="1" applyBorder="1" applyAlignment="1" applyProtection="1">
      <alignment horizontal="center"/>
      <protection locked="0"/>
    </xf>
    <xf numFmtId="180" fontId="11" fillId="2" borderId="41" xfId="3" applyNumberFormat="1" applyFont="1" applyFill="1" applyBorder="1" applyAlignment="1" applyProtection="1">
      <alignment horizontal="center"/>
      <protection locked="0"/>
    </xf>
    <xf numFmtId="0" fontId="4" fillId="2" borderId="49" xfId="0" applyFont="1" applyFill="1" applyBorder="1" applyAlignment="1">
      <alignment horizontal="center" vertical="center" textRotation="255"/>
    </xf>
    <xf numFmtId="0" fontId="4" fillId="2" borderId="50" xfId="0" applyFont="1" applyFill="1" applyBorder="1" applyAlignment="1">
      <alignment horizontal="center" vertical="center" textRotation="255"/>
    </xf>
    <xf numFmtId="0" fontId="4" fillId="2" borderId="51" xfId="0" applyFont="1" applyFill="1" applyBorder="1" applyAlignment="1">
      <alignment horizontal="center" vertical="center" textRotation="255"/>
    </xf>
    <xf numFmtId="185" fontId="15" fillId="2" borderId="16" xfId="0" applyNumberFormat="1" applyFont="1" applyFill="1" applyBorder="1" applyAlignment="1">
      <alignment horizontal="left" vertical="center" shrinkToFit="1"/>
    </xf>
    <xf numFmtId="185" fontId="15" fillId="2" borderId="28" xfId="0" applyNumberFormat="1" applyFont="1" applyFill="1" applyBorder="1" applyAlignment="1">
      <alignment horizontal="left" vertical="center" shrinkToFit="1"/>
    </xf>
    <xf numFmtId="180" fontId="2" fillId="2" borderId="54" xfId="3" applyNumberFormat="1" applyFont="1" applyFill="1" applyBorder="1" applyAlignment="1">
      <alignment horizontal="center"/>
    </xf>
    <xf numFmtId="180" fontId="2" fillId="2" borderId="55" xfId="3" applyNumberFormat="1" applyFont="1" applyFill="1" applyBorder="1" applyAlignment="1">
      <alignment horizontal="center"/>
    </xf>
    <xf numFmtId="180" fontId="11" fillId="2" borderId="31" xfId="3" applyNumberFormat="1" applyFont="1" applyFill="1" applyBorder="1" applyAlignment="1" applyProtection="1">
      <alignment horizontal="center"/>
      <protection locked="0"/>
    </xf>
    <xf numFmtId="0" fontId="4" fillId="2" borderId="56" xfId="0" applyFont="1" applyFill="1" applyBorder="1" applyAlignment="1">
      <alignment horizontal="center" vertical="center"/>
    </xf>
    <xf numFmtId="0" fontId="4" fillId="2" borderId="48" xfId="0" applyFont="1" applyFill="1" applyBorder="1" applyAlignment="1">
      <alignment horizontal="center" vertical="center"/>
    </xf>
    <xf numFmtId="0" fontId="4" fillId="2" borderId="57" xfId="0" applyFont="1" applyFill="1" applyBorder="1" applyAlignment="1">
      <alignment horizontal="center" vertical="center"/>
    </xf>
    <xf numFmtId="0" fontId="4" fillId="2" borderId="58"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2" borderId="52" xfId="0" applyFont="1" applyFill="1" applyBorder="1" applyAlignment="1">
      <alignment horizontal="center" vertical="center"/>
    </xf>
    <xf numFmtId="0" fontId="4" fillId="2" borderId="35" xfId="0" applyFont="1" applyFill="1" applyBorder="1" applyAlignment="1">
      <alignment horizontal="center" vertical="center"/>
    </xf>
    <xf numFmtId="0" fontId="4" fillId="2" borderId="60"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29"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53" xfId="0" applyFont="1" applyFill="1" applyBorder="1" applyAlignment="1">
      <alignment horizontal="center" vertical="center"/>
    </xf>
  </cellXfs>
  <cellStyles count="7">
    <cellStyle name="パーセント" xfId="1" builtinId="5"/>
    <cellStyle name="桁区切り" xfId="2" builtinId="6"/>
    <cellStyle name="桁区切り 2" xfId="3"/>
    <cellStyle name="桁区切り 3" xfId="4"/>
    <cellStyle name="標準" xfId="0" builtinId="0"/>
    <cellStyle name="標準 2" xfId="5"/>
    <cellStyle name="標準 3" xfId="6"/>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oneCellAnchor>
    <xdr:from>
      <xdr:col>11</xdr:col>
      <xdr:colOff>12737</xdr:colOff>
      <xdr:row>36</xdr:row>
      <xdr:rowOff>193301</xdr:rowOff>
    </xdr:from>
    <xdr:ext cx="184731" cy="201915"/>
    <xdr:sp macro="" textlink="">
      <xdr:nvSpPr>
        <xdr:cNvPr id="11" name="テキスト ボックス 10"/>
        <xdr:cNvSpPr txBox="1"/>
      </xdr:nvSpPr>
      <xdr:spPr>
        <a:xfrm>
          <a:off x="6991964" y="9752937"/>
          <a:ext cx="184731"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700"/>
        </a:p>
      </xdr:txBody>
    </xdr:sp>
    <xdr:clientData/>
  </xdr:oneCellAnchor>
  <xdr:twoCellAnchor>
    <xdr:from>
      <xdr:col>6</xdr:col>
      <xdr:colOff>0</xdr:colOff>
      <xdr:row>36</xdr:row>
      <xdr:rowOff>193301</xdr:rowOff>
    </xdr:from>
    <xdr:to>
      <xdr:col>6</xdr:col>
      <xdr:colOff>256930</xdr:colOff>
      <xdr:row>39</xdr:row>
      <xdr:rowOff>184838</xdr:rowOff>
    </xdr:to>
    <xdr:grpSp>
      <xdr:nvGrpSpPr>
        <xdr:cNvPr id="20" name="グループ化 19"/>
        <xdr:cNvGrpSpPr/>
      </xdr:nvGrpSpPr>
      <xdr:grpSpPr>
        <a:xfrm>
          <a:off x="3137647" y="9639860"/>
          <a:ext cx="256930" cy="731125"/>
          <a:chOff x="3125932" y="9752937"/>
          <a:chExt cx="256930" cy="744878"/>
        </a:xfrm>
      </xdr:grpSpPr>
      <xdr:sp macro="" textlink="">
        <xdr:nvSpPr>
          <xdr:cNvPr id="7" name="テキスト ボックス 6"/>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12" name="テキスト ボックス 11"/>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16" name="テキスト ボックス 15"/>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766331</xdr:colOff>
      <xdr:row>36</xdr:row>
      <xdr:rowOff>193301</xdr:rowOff>
    </xdr:from>
    <xdr:to>
      <xdr:col>10</xdr:col>
      <xdr:colOff>247209</xdr:colOff>
      <xdr:row>39</xdr:row>
      <xdr:rowOff>184838</xdr:rowOff>
    </xdr:to>
    <xdr:grpSp>
      <xdr:nvGrpSpPr>
        <xdr:cNvPr id="22" name="グループ化 21"/>
        <xdr:cNvGrpSpPr/>
      </xdr:nvGrpSpPr>
      <xdr:grpSpPr>
        <a:xfrm>
          <a:off x="6055507" y="9639860"/>
          <a:ext cx="276496" cy="731125"/>
          <a:chOff x="6108989" y="9752937"/>
          <a:chExt cx="268856" cy="744878"/>
        </a:xfrm>
      </xdr:grpSpPr>
      <xdr:sp macro="" textlink="">
        <xdr:nvSpPr>
          <xdr:cNvPr id="8" name="テキスト ボックス 7"/>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13" name="テキスト ボックス 12"/>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17" name="テキスト ボックス 16"/>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907677</xdr:colOff>
      <xdr:row>36</xdr:row>
      <xdr:rowOff>193301</xdr:rowOff>
    </xdr:from>
    <xdr:to>
      <xdr:col>7</xdr:col>
      <xdr:colOff>228854</xdr:colOff>
      <xdr:row>39</xdr:row>
      <xdr:rowOff>184838</xdr:rowOff>
    </xdr:to>
    <xdr:grpSp>
      <xdr:nvGrpSpPr>
        <xdr:cNvPr id="21" name="グループ化 20"/>
        <xdr:cNvGrpSpPr/>
      </xdr:nvGrpSpPr>
      <xdr:grpSpPr>
        <a:xfrm>
          <a:off x="4045324" y="9639860"/>
          <a:ext cx="240059" cy="731125"/>
          <a:chOff x="4033609" y="9752937"/>
          <a:chExt cx="239040" cy="744878"/>
        </a:xfrm>
      </xdr:grpSpPr>
      <xdr:sp macro="" textlink="">
        <xdr:nvSpPr>
          <xdr:cNvPr id="9" name="テキスト ボックス 8"/>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14" name="テキスト ボックス 13"/>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18" name="テキスト ボックス 17"/>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884502</xdr:colOff>
      <xdr:row>36</xdr:row>
      <xdr:rowOff>193301</xdr:rowOff>
    </xdr:from>
    <xdr:to>
      <xdr:col>11</xdr:col>
      <xdr:colOff>207089</xdr:colOff>
      <xdr:row>39</xdr:row>
      <xdr:rowOff>184838</xdr:rowOff>
    </xdr:to>
    <xdr:grpSp>
      <xdr:nvGrpSpPr>
        <xdr:cNvPr id="25" name="グループ化 24"/>
        <xdr:cNvGrpSpPr/>
      </xdr:nvGrpSpPr>
      <xdr:grpSpPr>
        <a:xfrm>
          <a:off x="6969296" y="9639860"/>
          <a:ext cx="241469" cy="731125"/>
          <a:chOff x="6980502" y="9752937"/>
          <a:chExt cx="240450" cy="744878"/>
        </a:xfrm>
      </xdr:grpSpPr>
      <xdr:sp macro="" textlink="">
        <xdr:nvSpPr>
          <xdr:cNvPr id="15" name="テキスト ボックス 14"/>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19" name="テキスト ボックス 18"/>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24" name="テキスト ボックス 23"/>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10</xdr:col>
      <xdr:colOff>907677</xdr:colOff>
      <xdr:row>36</xdr:row>
      <xdr:rowOff>193301</xdr:rowOff>
    </xdr:from>
    <xdr:ext cx="184731" cy="201915"/>
    <xdr:sp macro="" textlink="">
      <xdr:nvSpPr>
        <xdr:cNvPr id="26" name="テキスト ボックス 25"/>
        <xdr:cNvSpPr txBox="1"/>
      </xdr:nvSpPr>
      <xdr:spPr>
        <a:xfrm>
          <a:off x="6965577" y="9661151"/>
          <a:ext cx="184731"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700"/>
        </a:p>
      </xdr:txBody>
    </xdr:sp>
    <xdr:clientData/>
  </xdr:oneCellAnchor>
  <xdr:oneCellAnchor>
    <xdr:from>
      <xdr:col>7</xdr:col>
      <xdr:colOff>571502</xdr:colOff>
      <xdr:row>1</xdr:row>
      <xdr:rowOff>10584</xdr:rowOff>
    </xdr:from>
    <xdr:ext cx="4331758" cy="374461"/>
    <xdr:sp macro="" textlink="">
      <xdr:nvSpPr>
        <xdr:cNvPr id="27" name="テキスト ボックス 26"/>
        <xdr:cNvSpPr txBox="1"/>
      </xdr:nvSpPr>
      <xdr:spPr>
        <a:xfrm>
          <a:off x="4603752" y="116417"/>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11</xdr:col>
      <xdr:colOff>503808</xdr:colOff>
      <xdr:row>54</xdr:row>
      <xdr:rowOff>116387</xdr:rowOff>
    </xdr:from>
    <xdr:to>
      <xdr:col>14</xdr:col>
      <xdr:colOff>392206</xdr:colOff>
      <xdr:row>60</xdr:row>
      <xdr:rowOff>89646</xdr:rowOff>
    </xdr:to>
    <xdr:sp macro="" textlink="">
      <xdr:nvSpPr>
        <xdr:cNvPr id="28" name="テキスト ボックス 27"/>
        <xdr:cNvSpPr txBox="1"/>
      </xdr:nvSpPr>
      <xdr:spPr>
        <a:xfrm>
          <a:off x="7507484" y="13518622"/>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A</a:t>
          </a:r>
          <a:r>
            <a:rPr kumimoji="1" lang="ja-JP" altLang="en-US" sz="1100">
              <a:solidFill>
                <a:srgbClr val="FF0000"/>
              </a:solidFill>
            </a:rPr>
            <a:t>及び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twoCellAnchor>
    <xdr:from>
      <xdr:col>5</xdr:col>
      <xdr:colOff>401169</xdr:colOff>
      <xdr:row>36</xdr:row>
      <xdr:rowOff>190499</xdr:rowOff>
    </xdr:from>
    <xdr:to>
      <xdr:col>8</xdr:col>
      <xdr:colOff>20170</xdr:colOff>
      <xdr:row>39</xdr:row>
      <xdr:rowOff>56028</xdr:rowOff>
    </xdr:to>
    <xdr:sp macro="" textlink="">
      <xdr:nvSpPr>
        <xdr:cNvPr id="29" name="円/楕円 28"/>
        <xdr:cNvSpPr/>
      </xdr:nvSpPr>
      <xdr:spPr>
        <a:xfrm>
          <a:off x="3090581" y="9637058"/>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777688</xdr:colOff>
      <xdr:row>36</xdr:row>
      <xdr:rowOff>219634</xdr:rowOff>
    </xdr:from>
    <xdr:to>
      <xdr:col>12</xdr:col>
      <xdr:colOff>49306</xdr:colOff>
      <xdr:row>39</xdr:row>
      <xdr:rowOff>85163</xdr:rowOff>
    </xdr:to>
    <xdr:sp macro="" textlink="">
      <xdr:nvSpPr>
        <xdr:cNvPr id="30" name="円/楕円 29"/>
        <xdr:cNvSpPr/>
      </xdr:nvSpPr>
      <xdr:spPr>
        <a:xfrm>
          <a:off x="6066864" y="9666193"/>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56029</xdr:colOff>
      <xdr:row>60</xdr:row>
      <xdr:rowOff>13447</xdr:rowOff>
    </xdr:from>
    <xdr:to>
      <xdr:col>7</xdr:col>
      <xdr:colOff>593913</xdr:colOff>
      <xdr:row>62</xdr:row>
      <xdr:rowOff>80681</xdr:rowOff>
    </xdr:to>
    <xdr:sp macro="" textlink="">
      <xdr:nvSpPr>
        <xdr:cNvPr id="31" name="円/楕円 30"/>
        <xdr:cNvSpPr/>
      </xdr:nvSpPr>
      <xdr:spPr>
        <a:xfrm>
          <a:off x="2745441" y="14749182"/>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889460</xdr:colOff>
      <xdr:row>39</xdr:row>
      <xdr:rowOff>82252</xdr:rowOff>
    </xdr:from>
    <xdr:to>
      <xdr:col>11</xdr:col>
      <xdr:colOff>503808</xdr:colOff>
      <xdr:row>57</xdr:row>
      <xdr:rowOff>52590</xdr:rowOff>
    </xdr:to>
    <xdr:cxnSp macro="">
      <xdr:nvCxnSpPr>
        <xdr:cNvPr id="32" name="直線コネクタ 31"/>
        <xdr:cNvCxnSpPr>
          <a:stCxn id="28" idx="1"/>
          <a:endCxn id="19" idx="1"/>
        </xdr:cNvCxnSpPr>
      </xdr:nvCxnSpPr>
      <xdr:spPr>
        <a:xfrm flipH="1" flipV="1">
          <a:off x="6974254" y="10268399"/>
          <a:ext cx="533230" cy="3903603"/>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593913</xdr:colOff>
      <xdr:row>57</xdr:row>
      <xdr:rowOff>52590</xdr:rowOff>
    </xdr:from>
    <xdr:to>
      <xdr:col>11</xdr:col>
      <xdr:colOff>503808</xdr:colOff>
      <xdr:row>61</xdr:row>
      <xdr:rowOff>47065</xdr:rowOff>
    </xdr:to>
    <xdr:cxnSp macro="">
      <xdr:nvCxnSpPr>
        <xdr:cNvPr id="33" name="直線コネクタ 32"/>
        <xdr:cNvCxnSpPr>
          <a:stCxn id="28" idx="1"/>
          <a:endCxn id="31" idx="6"/>
        </xdr:cNvCxnSpPr>
      </xdr:nvCxnSpPr>
      <xdr:spPr>
        <a:xfrm flipH="1">
          <a:off x="4650442" y="14172002"/>
          <a:ext cx="2857042" cy="879739"/>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905435</xdr:colOff>
      <xdr:row>39</xdr:row>
      <xdr:rowOff>56028</xdr:rowOff>
    </xdr:from>
    <xdr:to>
      <xdr:col>11</xdr:col>
      <xdr:colOff>503808</xdr:colOff>
      <xdr:row>57</xdr:row>
      <xdr:rowOff>52590</xdr:rowOff>
    </xdr:to>
    <xdr:cxnSp macro="">
      <xdr:nvCxnSpPr>
        <xdr:cNvPr id="34" name="直線コネクタ 33"/>
        <xdr:cNvCxnSpPr>
          <a:stCxn id="28" idx="1"/>
          <a:endCxn id="29" idx="4"/>
        </xdr:cNvCxnSpPr>
      </xdr:nvCxnSpPr>
      <xdr:spPr>
        <a:xfrm flipH="1" flipV="1">
          <a:off x="4043082" y="10242175"/>
          <a:ext cx="3464402" cy="3929827"/>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280147</xdr:colOff>
      <xdr:row>29</xdr:row>
      <xdr:rowOff>33617</xdr:rowOff>
    </xdr:from>
    <xdr:to>
      <xdr:col>9</xdr:col>
      <xdr:colOff>193909</xdr:colOff>
      <xdr:row>30</xdr:row>
      <xdr:rowOff>232205</xdr:rowOff>
    </xdr:to>
    <xdr:sp macro="" textlink="">
      <xdr:nvSpPr>
        <xdr:cNvPr id="35" name="四角形吹き出し 34"/>
        <xdr:cNvSpPr/>
      </xdr:nvSpPr>
      <xdr:spPr bwMode="auto">
        <a:xfrm>
          <a:off x="3417794" y="775447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794497</xdr:colOff>
      <xdr:row>32</xdr:row>
      <xdr:rowOff>129988</xdr:rowOff>
    </xdr:from>
    <xdr:to>
      <xdr:col>9</xdr:col>
      <xdr:colOff>756042</xdr:colOff>
      <xdr:row>34</xdr:row>
      <xdr:rowOff>15356</xdr:rowOff>
    </xdr:to>
    <xdr:sp macro="" textlink="">
      <xdr:nvSpPr>
        <xdr:cNvPr id="36" name="四角形吹き出し 35"/>
        <xdr:cNvSpPr/>
      </xdr:nvSpPr>
      <xdr:spPr bwMode="auto">
        <a:xfrm>
          <a:off x="3932144" y="8590429"/>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5</xdr:col>
      <xdr:colOff>392206</xdr:colOff>
      <xdr:row>40</xdr:row>
      <xdr:rowOff>100853</xdr:rowOff>
    </xdr:from>
    <xdr:to>
      <xdr:col>7</xdr:col>
      <xdr:colOff>41463</xdr:colOff>
      <xdr:row>42</xdr:row>
      <xdr:rowOff>96931</xdr:rowOff>
    </xdr:to>
    <xdr:sp macro="" textlink="">
      <xdr:nvSpPr>
        <xdr:cNvPr id="60" name="四角形吹き出し 59"/>
        <xdr:cNvSpPr/>
      </xdr:nvSpPr>
      <xdr:spPr bwMode="auto">
        <a:xfrm>
          <a:off x="3081618" y="10533529"/>
          <a:ext cx="1016374" cy="489137"/>
        </a:xfrm>
        <a:prstGeom prst="wedgeRectCallout">
          <a:avLst>
            <a:gd name="adj1" fmla="val 82976"/>
            <a:gd name="adj2" fmla="val 5895"/>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11</xdr:col>
      <xdr:colOff>882735</xdr:colOff>
      <xdr:row>37</xdr:row>
      <xdr:rowOff>0</xdr:rowOff>
    </xdr:from>
    <xdr:to>
      <xdr:col>12</xdr:col>
      <xdr:colOff>251987</xdr:colOff>
      <xdr:row>43</xdr:row>
      <xdr:rowOff>210943</xdr:rowOff>
    </xdr:to>
    <xdr:grpSp>
      <xdr:nvGrpSpPr>
        <xdr:cNvPr id="10" name="グループ化 9"/>
        <xdr:cNvGrpSpPr/>
      </xdr:nvGrpSpPr>
      <xdr:grpSpPr>
        <a:xfrm>
          <a:off x="7886411" y="9693088"/>
          <a:ext cx="288135" cy="1746149"/>
          <a:chOff x="7870621" y="9810750"/>
          <a:chExt cx="287116" cy="1769579"/>
        </a:xfrm>
      </xdr:grpSpPr>
      <xdr:sp macro="" textlink="">
        <xdr:nvSpPr>
          <xdr:cNvPr id="42" name="テキスト ボックス 41"/>
          <xdr:cNvSpPr txBox="1"/>
        </xdr:nvSpPr>
        <xdr:spPr>
          <a:xfrm>
            <a:off x="7870621" y="100416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キ</a:t>
            </a:r>
          </a:p>
        </xdr:txBody>
      </xdr:sp>
      <xdr:sp macro="" textlink="">
        <xdr:nvSpPr>
          <xdr:cNvPr id="43" name="テキスト ボックス 42"/>
          <xdr:cNvSpPr txBox="1"/>
        </xdr:nvSpPr>
        <xdr:spPr>
          <a:xfrm>
            <a:off x="7883055" y="103092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ク</a:t>
            </a:r>
          </a:p>
        </xdr:txBody>
      </xdr:sp>
      <xdr:sp macro="" textlink="">
        <xdr:nvSpPr>
          <xdr:cNvPr id="39" name="テキスト ボックス 38"/>
          <xdr:cNvSpPr txBox="1"/>
        </xdr:nvSpPr>
        <xdr:spPr>
          <a:xfrm>
            <a:off x="7883055" y="11058109"/>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ケ</a:t>
            </a:r>
          </a:p>
        </xdr:txBody>
      </xdr:sp>
      <xdr:sp macro="" textlink="">
        <xdr:nvSpPr>
          <xdr:cNvPr id="40" name="テキスト ボックス 39"/>
          <xdr:cNvSpPr txBox="1"/>
        </xdr:nvSpPr>
        <xdr:spPr>
          <a:xfrm>
            <a:off x="7883055" y="11350588"/>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コ</a:t>
            </a:r>
          </a:p>
        </xdr:txBody>
      </xdr:sp>
      <xdr:sp macro="" textlink="">
        <xdr:nvSpPr>
          <xdr:cNvPr id="44" name="テキスト ボックス 43"/>
          <xdr:cNvSpPr txBox="1"/>
        </xdr:nvSpPr>
        <xdr:spPr>
          <a:xfrm>
            <a:off x="7870621" y="9810750"/>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カ</a:t>
            </a:r>
          </a:p>
        </xdr:txBody>
      </xdr:sp>
    </xdr:grpSp>
    <xdr:clientData/>
  </xdr:twoCellAnchor>
  <xdr:twoCellAnchor>
    <xdr:from>
      <xdr:col>7</xdr:col>
      <xdr:colOff>869115</xdr:colOff>
      <xdr:row>36</xdr:row>
      <xdr:rowOff>214783</xdr:rowOff>
    </xdr:from>
    <xdr:to>
      <xdr:col>8</xdr:col>
      <xdr:colOff>238367</xdr:colOff>
      <xdr:row>43</xdr:row>
      <xdr:rowOff>211416</xdr:rowOff>
    </xdr:to>
    <xdr:grpSp>
      <xdr:nvGrpSpPr>
        <xdr:cNvPr id="11" name="グループ化 10"/>
        <xdr:cNvGrpSpPr/>
      </xdr:nvGrpSpPr>
      <xdr:grpSpPr>
        <a:xfrm>
          <a:off x="4925644" y="9661342"/>
          <a:ext cx="288135" cy="1778368"/>
          <a:chOff x="4912910" y="9774419"/>
          <a:chExt cx="287116" cy="1806383"/>
        </a:xfrm>
      </xdr:grpSpPr>
      <xdr:sp macro="" textlink="">
        <xdr:nvSpPr>
          <xdr:cNvPr id="32" name="テキスト ボックス 31"/>
          <xdr:cNvSpPr txBox="1"/>
        </xdr:nvSpPr>
        <xdr:spPr>
          <a:xfrm>
            <a:off x="4913106" y="9774419"/>
            <a:ext cx="286724"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ア</a:t>
            </a:r>
          </a:p>
        </xdr:txBody>
      </xdr:sp>
      <xdr:sp macro="" textlink="">
        <xdr:nvSpPr>
          <xdr:cNvPr id="33" name="テキスト ボックス 32"/>
          <xdr:cNvSpPr txBox="1"/>
        </xdr:nvSpPr>
        <xdr:spPr>
          <a:xfrm>
            <a:off x="4912910" y="10042076"/>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イ</a:t>
            </a:r>
          </a:p>
        </xdr:txBody>
      </xdr:sp>
      <xdr:sp macro="" textlink="">
        <xdr:nvSpPr>
          <xdr:cNvPr id="35" name="テキスト ボックス 34"/>
          <xdr:cNvSpPr txBox="1"/>
        </xdr:nvSpPr>
        <xdr:spPr>
          <a:xfrm>
            <a:off x="4925344" y="11058582"/>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エ</a:t>
            </a:r>
          </a:p>
        </xdr:txBody>
      </xdr:sp>
      <xdr:sp macro="" textlink="">
        <xdr:nvSpPr>
          <xdr:cNvPr id="36" name="テキスト ボックス 35"/>
          <xdr:cNvSpPr txBox="1"/>
        </xdr:nvSpPr>
        <xdr:spPr>
          <a:xfrm>
            <a:off x="4925344" y="113510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オ</a:t>
            </a:r>
          </a:p>
        </xdr:txBody>
      </xdr:sp>
      <xdr:sp macro="" textlink="">
        <xdr:nvSpPr>
          <xdr:cNvPr id="47" name="テキスト ボックス 46"/>
          <xdr:cNvSpPr txBox="1"/>
        </xdr:nvSpPr>
        <xdr:spPr>
          <a:xfrm>
            <a:off x="4912910" y="103157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ウ</a:t>
            </a:r>
          </a:p>
        </xdr:txBody>
      </xdr:sp>
    </xdr:grpSp>
    <xdr:clientData/>
  </xdr:twoCellAnchor>
  <xdr:twoCellAnchor>
    <xdr:from>
      <xdr:col>5</xdr:col>
      <xdr:colOff>432954</xdr:colOff>
      <xdr:row>36</xdr:row>
      <xdr:rowOff>233796</xdr:rowOff>
    </xdr:from>
    <xdr:to>
      <xdr:col>6</xdr:col>
      <xdr:colOff>239611</xdr:colOff>
      <xdr:row>39</xdr:row>
      <xdr:rowOff>225333</xdr:rowOff>
    </xdr:to>
    <xdr:grpSp>
      <xdr:nvGrpSpPr>
        <xdr:cNvPr id="48" name="グループ化 47"/>
        <xdr:cNvGrpSpPr/>
      </xdr:nvGrpSpPr>
      <xdr:grpSpPr>
        <a:xfrm>
          <a:off x="3122366" y="9680355"/>
          <a:ext cx="254892" cy="731125"/>
          <a:chOff x="3125932" y="9752937"/>
          <a:chExt cx="256930" cy="744878"/>
        </a:xfrm>
      </xdr:grpSpPr>
      <xdr:sp macro="" textlink="">
        <xdr:nvSpPr>
          <xdr:cNvPr id="49" name="テキスト ボックス 48"/>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50" name="テキスト ボックス 49"/>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51" name="テキスト ボックス 50"/>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749012</xdr:colOff>
      <xdr:row>36</xdr:row>
      <xdr:rowOff>233796</xdr:rowOff>
    </xdr:from>
    <xdr:to>
      <xdr:col>10</xdr:col>
      <xdr:colOff>229890</xdr:colOff>
      <xdr:row>39</xdr:row>
      <xdr:rowOff>225333</xdr:rowOff>
    </xdr:to>
    <xdr:grpSp>
      <xdr:nvGrpSpPr>
        <xdr:cNvPr id="52" name="グループ化 51"/>
        <xdr:cNvGrpSpPr/>
      </xdr:nvGrpSpPr>
      <xdr:grpSpPr>
        <a:xfrm>
          <a:off x="6038188" y="9680355"/>
          <a:ext cx="276496" cy="731125"/>
          <a:chOff x="6108989" y="9752937"/>
          <a:chExt cx="268856" cy="744878"/>
        </a:xfrm>
      </xdr:grpSpPr>
      <xdr:sp macro="" textlink="">
        <xdr:nvSpPr>
          <xdr:cNvPr id="53" name="テキスト ボックス 52"/>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54" name="テキスト ボックス 53"/>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55" name="テキスト ボックス 54"/>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890358</xdr:colOff>
      <xdr:row>36</xdr:row>
      <xdr:rowOff>233796</xdr:rowOff>
    </xdr:from>
    <xdr:to>
      <xdr:col>7</xdr:col>
      <xdr:colOff>211535</xdr:colOff>
      <xdr:row>39</xdr:row>
      <xdr:rowOff>225333</xdr:rowOff>
    </xdr:to>
    <xdr:grpSp>
      <xdr:nvGrpSpPr>
        <xdr:cNvPr id="56" name="グループ化 55"/>
        <xdr:cNvGrpSpPr/>
      </xdr:nvGrpSpPr>
      <xdr:grpSpPr>
        <a:xfrm>
          <a:off x="4028005" y="9680355"/>
          <a:ext cx="240059" cy="731125"/>
          <a:chOff x="4033609" y="9752937"/>
          <a:chExt cx="239040" cy="744878"/>
        </a:xfrm>
      </xdr:grpSpPr>
      <xdr:sp macro="" textlink="">
        <xdr:nvSpPr>
          <xdr:cNvPr id="57" name="テキスト ボックス 56"/>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58" name="テキスト ボックス 57"/>
          <xdr:cNvSpPr txBox="1"/>
        </xdr:nvSpPr>
        <xdr:spPr>
          <a:xfrm>
            <a:off x="4033609" y="10020351"/>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59" name="テキスト ボックス 58"/>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867183</xdr:colOff>
      <xdr:row>36</xdr:row>
      <xdr:rowOff>233796</xdr:rowOff>
    </xdr:from>
    <xdr:to>
      <xdr:col>11</xdr:col>
      <xdr:colOff>189770</xdr:colOff>
      <xdr:row>39</xdr:row>
      <xdr:rowOff>225333</xdr:rowOff>
    </xdr:to>
    <xdr:grpSp>
      <xdr:nvGrpSpPr>
        <xdr:cNvPr id="60" name="グループ化 59"/>
        <xdr:cNvGrpSpPr/>
      </xdr:nvGrpSpPr>
      <xdr:grpSpPr>
        <a:xfrm>
          <a:off x="6951977" y="9680355"/>
          <a:ext cx="241469" cy="731125"/>
          <a:chOff x="6980502" y="9752937"/>
          <a:chExt cx="240450" cy="744878"/>
        </a:xfrm>
      </xdr:grpSpPr>
      <xdr:sp macro="" textlink="">
        <xdr:nvSpPr>
          <xdr:cNvPr id="61" name="テキスト ボックス 60"/>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62" name="テキスト ボックス 61"/>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63" name="テキスト ボックス 62"/>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605118</xdr:colOff>
      <xdr:row>1</xdr:row>
      <xdr:rowOff>11206</xdr:rowOff>
    </xdr:from>
    <xdr:ext cx="4331758" cy="374461"/>
    <xdr:sp macro="" textlink="">
      <xdr:nvSpPr>
        <xdr:cNvPr id="38" name="テキスト ボックス 37"/>
        <xdr:cNvSpPr txBox="1"/>
      </xdr:nvSpPr>
      <xdr:spPr>
        <a:xfrm>
          <a:off x="4661647" y="112059"/>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11</xdr:col>
      <xdr:colOff>94447</xdr:colOff>
      <xdr:row>68</xdr:row>
      <xdr:rowOff>22411</xdr:rowOff>
    </xdr:from>
    <xdr:to>
      <xdr:col>12</xdr:col>
      <xdr:colOff>1019735</xdr:colOff>
      <xdr:row>70</xdr:row>
      <xdr:rowOff>123264</xdr:rowOff>
    </xdr:to>
    <xdr:sp macro="" textlink="">
      <xdr:nvSpPr>
        <xdr:cNvPr id="37" name="テキスト ボックス 36"/>
        <xdr:cNvSpPr txBox="1"/>
      </xdr:nvSpPr>
      <xdr:spPr>
        <a:xfrm>
          <a:off x="7098123" y="16270940"/>
          <a:ext cx="1844171" cy="470648"/>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申請パターンがＣ、Ｆ、Ｇの場合、表示されている。</a:t>
          </a:r>
        </a:p>
      </xdr:txBody>
    </xdr:sp>
    <xdr:clientData/>
  </xdr:twoCellAnchor>
  <xdr:twoCellAnchor>
    <xdr:from>
      <xdr:col>10</xdr:col>
      <xdr:colOff>759602</xdr:colOff>
      <xdr:row>66</xdr:row>
      <xdr:rowOff>67236</xdr:rowOff>
    </xdr:from>
    <xdr:to>
      <xdr:col>11</xdr:col>
      <xdr:colOff>16008</xdr:colOff>
      <xdr:row>71</xdr:row>
      <xdr:rowOff>235323</xdr:rowOff>
    </xdr:to>
    <xdr:sp macro="" textlink="">
      <xdr:nvSpPr>
        <xdr:cNvPr id="7" name="右大かっこ 6"/>
        <xdr:cNvSpPr/>
      </xdr:nvSpPr>
      <xdr:spPr>
        <a:xfrm>
          <a:off x="6801173" y="15865129"/>
          <a:ext cx="168085" cy="1175015"/>
        </a:xfrm>
        <a:prstGeom prst="rightBracket">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xdr:col>
      <xdr:colOff>224117</xdr:colOff>
      <xdr:row>22</xdr:row>
      <xdr:rowOff>168084</xdr:rowOff>
    </xdr:from>
    <xdr:to>
      <xdr:col>9</xdr:col>
      <xdr:colOff>280147</xdr:colOff>
      <xdr:row>27</xdr:row>
      <xdr:rowOff>4802</xdr:rowOff>
    </xdr:to>
    <xdr:sp macro="" textlink="">
      <xdr:nvSpPr>
        <xdr:cNvPr id="41" name="テキスト ボックス 40"/>
        <xdr:cNvSpPr txBox="1"/>
      </xdr:nvSpPr>
      <xdr:spPr>
        <a:xfrm>
          <a:off x="3361764" y="6163231"/>
          <a:ext cx="2207559" cy="106936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申請パターンによって、入力箇所が異なる。</a:t>
          </a:r>
          <a:endParaRPr kumimoji="1" lang="en-US" altLang="ja-JP" sz="1100">
            <a:solidFill>
              <a:srgbClr val="FF0000"/>
            </a:solidFill>
          </a:endParaRPr>
        </a:p>
        <a:p>
          <a:r>
            <a:rPr kumimoji="1" lang="ja-JP" altLang="en-US" sz="1100">
              <a:solidFill>
                <a:srgbClr val="FF0000"/>
              </a:solidFill>
            </a:rPr>
            <a:t>例は申請パターン</a:t>
          </a:r>
          <a:r>
            <a:rPr kumimoji="1" lang="en-US" altLang="ja-JP" sz="1100">
              <a:solidFill>
                <a:srgbClr val="FF0000"/>
              </a:solidFill>
            </a:rPr>
            <a:t>C</a:t>
          </a:r>
          <a:r>
            <a:rPr kumimoji="1" lang="ja-JP" altLang="en-US" sz="1100">
              <a:solidFill>
                <a:srgbClr val="FF0000"/>
              </a:solidFill>
            </a:rPr>
            <a:t>をイメージしているので、実績値には区分</a:t>
          </a:r>
          <a:r>
            <a:rPr kumimoji="1" lang="en-US" altLang="ja-JP" sz="1100">
              <a:solidFill>
                <a:srgbClr val="FF0000"/>
              </a:solidFill>
            </a:rPr>
            <a:t>Ⅰ</a:t>
          </a:r>
          <a:r>
            <a:rPr kumimoji="1" lang="ja-JP" altLang="en-US" sz="1100">
              <a:solidFill>
                <a:srgbClr val="FF0000"/>
              </a:solidFill>
            </a:rPr>
            <a:t>の導入後の値を反映している。</a:t>
          </a:r>
        </a:p>
      </xdr:txBody>
    </xdr:sp>
    <xdr:clientData/>
  </xdr:twoCellAnchor>
  <xdr:twoCellAnchor>
    <xdr:from>
      <xdr:col>6</xdr:col>
      <xdr:colOff>302559</xdr:colOff>
      <xdr:row>29</xdr:row>
      <xdr:rowOff>44825</xdr:rowOff>
    </xdr:from>
    <xdr:to>
      <xdr:col>9</xdr:col>
      <xdr:colOff>216321</xdr:colOff>
      <xdr:row>30</xdr:row>
      <xdr:rowOff>243413</xdr:rowOff>
    </xdr:to>
    <xdr:sp macro="" textlink="">
      <xdr:nvSpPr>
        <xdr:cNvPr id="45" name="四角形吹き出し 44"/>
        <xdr:cNvSpPr/>
      </xdr:nvSpPr>
      <xdr:spPr bwMode="auto">
        <a:xfrm>
          <a:off x="3440206" y="7765678"/>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816909</xdr:colOff>
      <xdr:row>32</xdr:row>
      <xdr:rowOff>141196</xdr:rowOff>
    </xdr:from>
    <xdr:to>
      <xdr:col>9</xdr:col>
      <xdr:colOff>778454</xdr:colOff>
      <xdr:row>34</xdr:row>
      <xdr:rowOff>26564</xdr:rowOff>
    </xdr:to>
    <xdr:sp macro="" textlink="">
      <xdr:nvSpPr>
        <xdr:cNvPr id="46" name="四角形吹き出し 45"/>
        <xdr:cNvSpPr/>
      </xdr:nvSpPr>
      <xdr:spPr bwMode="auto">
        <a:xfrm>
          <a:off x="3954556" y="8601637"/>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5</xdr:col>
      <xdr:colOff>406773</xdr:colOff>
      <xdr:row>40</xdr:row>
      <xdr:rowOff>71157</xdr:rowOff>
    </xdr:from>
    <xdr:to>
      <xdr:col>7</xdr:col>
      <xdr:colOff>56030</xdr:colOff>
      <xdr:row>42</xdr:row>
      <xdr:rowOff>67235</xdr:rowOff>
    </xdr:to>
    <xdr:sp macro="" textlink="">
      <xdr:nvSpPr>
        <xdr:cNvPr id="64" name="四角形吹き出し 63"/>
        <xdr:cNvSpPr/>
      </xdr:nvSpPr>
      <xdr:spPr bwMode="auto">
        <a:xfrm>
          <a:off x="3096185" y="10503833"/>
          <a:ext cx="1016374" cy="489137"/>
        </a:xfrm>
        <a:prstGeom prst="wedgeRectCallout">
          <a:avLst>
            <a:gd name="adj1" fmla="val 82976"/>
            <a:gd name="adj2" fmla="val 5895"/>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66800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66800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66800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66800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5</xdr:col>
      <xdr:colOff>424296</xdr:colOff>
      <xdr:row>36</xdr:row>
      <xdr:rowOff>193301</xdr:rowOff>
    </xdr:from>
    <xdr:to>
      <xdr:col>6</xdr:col>
      <xdr:colOff>230953</xdr:colOff>
      <xdr:row>39</xdr:row>
      <xdr:rowOff>184838</xdr:rowOff>
    </xdr:to>
    <xdr:grpSp>
      <xdr:nvGrpSpPr>
        <xdr:cNvPr id="8" name="グループ化 7"/>
        <xdr:cNvGrpSpPr/>
      </xdr:nvGrpSpPr>
      <xdr:grpSpPr>
        <a:xfrm>
          <a:off x="3113708" y="9639860"/>
          <a:ext cx="254892" cy="731125"/>
          <a:chOff x="3125932" y="9752937"/>
          <a:chExt cx="256930" cy="744878"/>
        </a:xfrm>
      </xdr:grpSpPr>
      <xdr:sp macro="" textlink="">
        <xdr:nvSpPr>
          <xdr:cNvPr id="11" name="テキスト ボックス 10"/>
          <xdr:cNvSpPr txBox="1"/>
        </xdr:nvSpPr>
        <xdr:spPr>
          <a:xfrm>
            <a:off x="312593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18" name="テキスト ボックス 17"/>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22" name="テキスト ボックス 21"/>
          <xdr:cNvSpPr txBox="1"/>
        </xdr:nvSpPr>
        <xdr:spPr>
          <a:xfrm>
            <a:off x="3125932"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757672</xdr:colOff>
      <xdr:row>36</xdr:row>
      <xdr:rowOff>193301</xdr:rowOff>
    </xdr:from>
    <xdr:to>
      <xdr:col>10</xdr:col>
      <xdr:colOff>238550</xdr:colOff>
      <xdr:row>39</xdr:row>
      <xdr:rowOff>184838</xdr:rowOff>
    </xdr:to>
    <xdr:grpSp>
      <xdr:nvGrpSpPr>
        <xdr:cNvPr id="9" name="グループ化 8"/>
        <xdr:cNvGrpSpPr/>
      </xdr:nvGrpSpPr>
      <xdr:grpSpPr>
        <a:xfrm>
          <a:off x="6046848" y="9639860"/>
          <a:ext cx="276496" cy="731125"/>
          <a:chOff x="6108989" y="9752937"/>
          <a:chExt cx="268856" cy="744878"/>
        </a:xfrm>
      </xdr:grpSpPr>
      <xdr:sp macro="" textlink="">
        <xdr:nvSpPr>
          <xdr:cNvPr id="12" name="テキスト ボックス 11"/>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19" name="テキスト ボックス 18"/>
          <xdr:cNvSpPr txBox="1"/>
        </xdr:nvSpPr>
        <xdr:spPr>
          <a:xfrm>
            <a:off x="6108989"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23" name="テキスト ボックス 22"/>
          <xdr:cNvSpPr txBox="1"/>
        </xdr:nvSpPr>
        <xdr:spPr>
          <a:xfrm>
            <a:off x="6108989"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907677</xdr:colOff>
      <xdr:row>36</xdr:row>
      <xdr:rowOff>193301</xdr:rowOff>
    </xdr:from>
    <xdr:to>
      <xdr:col>7</xdr:col>
      <xdr:colOff>228854</xdr:colOff>
      <xdr:row>39</xdr:row>
      <xdr:rowOff>184838</xdr:rowOff>
    </xdr:to>
    <xdr:grpSp>
      <xdr:nvGrpSpPr>
        <xdr:cNvPr id="7" name="グループ化 6"/>
        <xdr:cNvGrpSpPr/>
      </xdr:nvGrpSpPr>
      <xdr:grpSpPr>
        <a:xfrm>
          <a:off x="4045324" y="9639860"/>
          <a:ext cx="240059" cy="731125"/>
          <a:chOff x="4033609" y="9752937"/>
          <a:chExt cx="239040" cy="744878"/>
        </a:xfrm>
      </xdr:grpSpPr>
      <xdr:sp macro="" textlink="">
        <xdr:nvSpPr>
          <xdr:cNvPr id="13" name="テキスト ボックス 12"/>
          <xdr:cNvSpPr txBox="1"/>
        </xdr:nvSpPr>
        <xdr:spPr>
          <a:xfrm>
            <a:off x="4033609"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20" name="テキスト ボックス 19"/>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24" name="テキスト ボックス 23"/>
          <xdr:cNvSpPr txBox="1"/>
        </xdr:nvSpPr>
        <xdr:spPr>
          <a:xfrm>
            <a:off x="4033609"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904111</xdr:colOff>
      <xdr:row>37</xdr:row>
      <xdr:rowOff>0</xdr:rowOff>
    </xdr:from>
    <xdr:to>
      <xdr:col>11</xdr:col>
      <xdr:colOff>226698</xdr:colOff>
      <xdr:row>39</xdr:row>
      <xdr:rowOff>184838</xdr:rowOff>
    </xdr:to>
    <xdr:grpSp>
      <xdr:nvGrpSpPr>
        <xdr:cNvPr id="10" name="グループ化 9"/>
        <xdr:cNvGrpSpPr/>
      </xdr:nvGrpSpPr>
      <xdr:grpSpPr>
        <a:xfrm>
          <a:off x="6988905" y="9693088"/>
          <a:ext cx="241469" cy="677897"/>
          <a:chOff x="6974134" y="9810750"/>
          <a:chExt cx="240450" cy="687065"/>
        </a:xfrm>
      </xdr:grpSpPr>
      <xdr:sp macro="" textlink="">
        <xdr:nvSpPr>
          <xdr:cNvPr id="21" name="テキスト ボックス 20"/>
          <xdr:cNvSpPr txBox="1"/>
        </xdr:nvSpPr>
        <xdr:spPr>
          <a:xfrm>
            <a:off x="6985034"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25" name="テキスト ボックス 24"/>
          <xdr:cNvSpPr txBox="1"/>
        </xdr:nvSpPr>
        <xdr:spPr>
          <a:xfrm>
            <a:off x="6979071"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26" name="テキスト ボックス 25"/>
          <xdr:cNvSpPr txBox="1"/>
        </xdr:nvSpPr>
        <xdr:spPr>
          <a:xfrm>
            <a:off x="6974134" y="9810750"/>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518582</xdr:colOff>
      <xdr:row>1</xdr:row>
      <xdr:rowOff>22224</xdr:rowOff>
    </xdr:from>
    <xdr:ext cx="4331758" cy="378309"/>
    <xdr:sp macro="" textlink="">
      <xdr:nvSpPr>
        <xdr:cNvPr id="27" name="テキスト ボックス 26"/>
        <xdr:cNvSpPr txBox="1"/>
      </xdr:nvSpPr>
      <xdr:spPr>
        <a:xfrm>
          <a:off x="4557182" y="126999"/>
          <a:ext cx="4331758" cy="3783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numCol="1" spcCol="504000" rtlCol="0" anchor="t">
          <a:sp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原則、本様式には直接入力しないこと</a:t>
          </a:r>
        </a:p>
      </xdr:txBody>
    </xdr:sp>
    <xdr:clientData/>
  </xdr:oneCellAnchor>
  <xdr:twoCellAnchor>
    <xdr:from>
      <xdr:col>5</xdr:col>
      <xdr:colOff>392204</xdr:colOff>
      <xdr:row>36</xdr:row>
      <xdr:rowOff>190499</xdr:rowOff>
    </xdr:from>
    <xdr:to>
      <xdr:col>8</xdr:col>
      <xdr:colOff>11205</xdr:colOff>
      <xdr:row>39</xdr:row>
      <xdr:rowOff>56028</xdr:rowOff>
    </xdr:to>
    <xdr:sp macro="" textlink="">
      <xdr:nvSpPr>
        <xdr:cNvPr id="14" name="円/楕円 13"/>
        <xdr:cNvSpPr/>
      </xdr:nvSpPr>
      <xdr:spPr>
        <a:xfrm>
          <a:off x="3081616" y="9637058"/>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768723</xdr:colOff>
      <xdr:row>36</xdr:row>
      <xdr:rowOff>219634</xdr:rowOff>
    </xdr:from>
    <xdr:to>
      <xdr:col>12</xdr:col>
      <xdr:colOff>40341</xdr:colOff>
      <xdr:row>39</xdr:row>
      <xdr:rowOff>85163</xdr:rowOff>
    </xdr:to>
    <xdr:sp macro="" textlink="">
      <xdr:nvSpPr>
        <xdr:cNvPr id="28" name="円/楕円 27"/>
        <xdr:cNvSpPr/>
      </xdr:nvSpPr>
      <xdr:spPr>
        <a:xfrm>
          <a:off x="6057899" y="9666193"/>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47064</xdr:colOff>
      <xdr:row>60</xdr:row>
      <xdr:rowOff>13447</xdr:rowOff>
    </xdr:from>
    <xdr:to>
      <xdr:col>7</xdr:col>
      <xdr:colOff>584948</xdr:colOff>
      <xdr:row>62</xdr:row>
      <xdr:rowOff>80681</xdr:rowOff>
    </xdr:to>
    <xdr:sp macro="" textlink="">
      <xdr:nvSpPr>
        <xdr:cNvPr id="29" name="円/楕円 28"/>
        <xdr:cNvSpPr/>
      </xdr:nvSpPr>
      <xdr:spPr>
        <a:xfrm>
          <a:off x="2736476" y="14749182"/>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909069</xdr:colOff>
      <xdr:row>39</xdr:row>
      <xdr:rowOff>81717</xdr:rowOff>
    </xdr:from>
    <xdr:to>
      <xdr:col>11</xdr:col>
      <xdr:colOff>280147</xdr:colOff>
      <xdr:row>55</xdr:row>
      <xdr:rowOff>238763</xdr:rowOff>
    </xdr:to>
    <xdr:cxnSp macro="">
      <xdr:nvCxnSpPr>
        <xdr:cNvPr id="16" name="直線コネクタ 15"/>
        <xdr:cNvCxnSpPr>
          <a:stCxn id="39" idx="1"/>
          <a:endCxn id="25" idx="1"/>
        </xdr:cNvCxnSpPr>
      </xdr:nvCxnSpPr>
      <xdr:spPr>
        <a:xfrm flipH="1" flipV="1">
          <a:off x="6993863" y="10267864"/>
          <a:ext cx="289960" cy="3642075"/>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584948</xdr:colOff>
      <xdr:row>55</xdr:row>
      <xdr:rowOff>238763</xdr:rowOff>
    </xdr:from>
    <xdr:to>
      <xdr:col>11</xdr:col>
      <xdr:colOff>280147</xdr:colOff>
      <xdr:row>61</xdr:row>
      <xdr:rowOff>47065</xdr:rowOff>
    </xdr:to>
    <xdr:cxnSp macro="">
      <xdr:nvCxnSpPr>
        <xdr:cNvPr id="30" name="直線コネクタ 29"/>
        <xdr:cNvCxnSpPr>
          <a:stCxn id="39" idx="1"/>
          <a:endCxn id="29" idx="6"/>
        </xdr:cNvCxnSpPr>
      </xdr:nvCxnSpPr>
      <xdr:spPr>
        <a:xfrm flipH="1">
          <a:off x="4641477" y="13909939"/>
          <a:ext cx="2642346" cy="1141802"/>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896470</xdr:colOff>
      <xdr:row>39</xdr:row>
      <xdr:rowOff>56028</xdr:rowOff>
    </xdr:from>
    <xdr:to>
      <xdr:col>11</xdr:col>
      <xdr:colOff>280147</xdr:colOff>
      <xdr:row>55</xdr:row>
      <xdr:rowOff>238763</xdr:rowOff>
    </xdr:to>
    <xdr:cxnSp macro="">
      <xdr:nvCxnSpPr>
        <xdr:cNvPr id="36" name="直線コネクタ 35"/>
        <xdr:cNvCxnSpPr>
          <a:stCxn id="39" idx="1"/>
          <a:endCxn id="14" idx="4"/>
        </xdr:cNvCxnSpPr>
      </xdr:nvCxnSpPr>
      <xdr:spPr>
        <a:xfrm flipH="1" flipV="1">
          <a:off x="4034117" y="10242175"/>
          <a:ext cx="3249706" cy="3667764"/>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268941</xdr:colOff>
      <xdr:row>29</xdr:row>
      <xdr:rowOff>44824</xdr:rowOff>
    </xdr:from>
    <xdr:to>
      <xdr:col>9</xdr:col>
      <xdr:colOff>182703</xdr:colOff>
      <xdr:row>30</xdr:row>
      <xdr:rowOff>243412</xdr:rowOff>
    </xdr:to>
    <xdr:sp macro="" textlink="">
      <xdr:nvSpPr>
        <xdr:cNvPr id="34" name="四角形吹き出し 33"/>
        <xdr:cNvSpPr/>
      </xdr:nvSpPr>
      <xdr:spPr bwMode="auto">
        <a:xfrm>
          <a:off x="3406588" y="7765677"/>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783291</xdr:colOff>
      <xdr:row>32</xdr:row>
      <xdr:rowOff>141195</xdr:rowOff>
    </xdr:from>
    <xdr:to>
      <xdr:col>9</xdr:col>
      <xdr:colOff>744836</xdr:colOff>
      <xdr:row>34</xdr:row>
      <xdr:rowOff>26563</xdr:rowOff>
    </xdr:to>
    <xdr:sp macro="" textlink="">
      <xdr:nvSpPr>
        <xdr:cNvPr id="35" name="四角形吹き出し 34"/>
        <xdr:cNvSpPr/>
      </xdr:nvSpPr>
      <xdr:spPr bwMode="auto">
        <a:xfrm>
          <a:off x="3920938" y="8601636"/>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10</xdr:col>
      <xdr:colOff>93009</xdr:colOff>
      <xdr:row>33</xdr:row>
      <xdr:rowOff>48745</xdr:rowOff>
    </xdr:from>
    <xdr:to>
      <xdr:col>12</xdr:col>
      <xdr:colOff>435583</xdr:colOff>
      <xdr:row>34</xdr:row>
      <xdr:rowOff>137182</xdr:rowOff>
    </xdr:to>
    <xdr:sp macro="" textlink="">
      <xdr:nvSpPr>
        <xdr:cNvPr id="37" name="四角形吹き出し 36"/>
        <xdr:cNvSpPr/>
      </xdr:nvSpPr>
      <xdr:spPr bwMode="auto">
        <a:xfrm>
          <a:off x="6177803" y="8755716"/>
          <a:ext cx="2180339" cy="334966"/>
        </a:xfrm>
        <a:prstGeom prst="wedgeRectCallout">
          <a:avLst>
            <a:gd name="adj1" fmla="val -110494"/>
            <a:gd name="adj2" fmla="val 541977"/>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11</xdr:col>
      <xdr:colOff>280147</xdr:colOff>
      <xdr:row>53</xdr:row>
      <xdr:rowOff>22412</xdr:rowOff>
    </xdr:from>
    <xdr:to>
      <xdr:col>14</xdr:col>
      <xdr:colOff>168545</xdr:colOff>
      <xdr:row>58</xdr:row>
      <xdr:rowOff>219789</xdr:rowOff>
    </xdr:to>
    <xdr:sp macro="" textlink="">
      <xdr:nvSpPr>
        <xdr:cNvPr id="39" name="テキスト ボックス 38"/>
        <xdr:cNvSpPr txBox="1"/>
      </xdr:nvSpPr>
      <xdr:spPr>
        <a:xfrm>
          <a:off x="7283823" y="13256559"/>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A</a:t>
          </a:r>
          <a:r>
            <a:rPr kumimoji="1" lang="ja-JP" altLang="en-US" sz="1100">
              <a:solidFill>
                <a:srgbClr val="FF0000"/>
              </a:solidFill>
            </a:rPr>
            <a:t>及び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0"/>
  <sheetViews>
    <sheetView showGridLines="0" tabSelected="1" zoomScale="85" zoomScaleNormal="85" zoomScaleSheetLayoutView="100" workbookViewId="0">
      <selection activeCell="O6" sqref="O6"/>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1" customWidth="1"/>
    <col min="15" max="15" width="9" style="1"/>
    <col min="16" max="16" width="9" style="21"/>
    <col min="17" max="16384" width="9" style="1"/>
  </cols>
  <sheetData>
    <row r="1" spans="1:15" ht="8.25" customHeight="1" x14ac:dyDescent="0.15">
      <c r="A1" s="21"/>
      <c r="B1" s="21"/>
      <c r="C1" s="21"/>
      <c r="D1" s="21"/>
      <c r="E1" s="21"/>
      <c r="F1" s="21"/>
      <c r="G1" s="21"/>
      <c r="H1" s="21"/>
      <c r="I1" s="21"/>
      <c r="J1" s="21"/>
      <c r="K1" s="21"/>
      <c r="L1" s="21"/>
      <c r="M1" s="21"/>
      <c r="N1" s="21"/>
      <c r="O1" s="21"/>
    </row>
    <row r="2" spans="1:15" ht="17.25" x14ac:dyDescent="0.2">
      <c r="A2" s="62" t="s">
        <v>92</v>
      </c>
      <c r="B2" s="21"/>
      <c r="C2" s="21"/>
      <c r="D2" s="21"/>
      <c r="E2" s="21"/>
      <c r="F2" s="21"/>
      <c r="G2" s="21"/>
      <c r="H2" s="21"/>
      <c r="I2" s="21"/>
      <c r="J2" s="21"/>
      <c r="K2" s="21"/>
      <c r="L2" s="21"/>
      <c r="M2" s="21"/>
      <c r="N2" s="21"/>
      <c r="O2" s="21"/>
    </row>
    <row r="3" spans="1:15" ht="14.25" thickBot="1" x14ac:dyDescent="0.2">
      <c r="A3" s="21"/>
      <c r="B3" s="21"/>
      <c r="C3" s="21"/>
      <c r="D3" s="21"/>
      <c r="E3" s="21"/>
      <c r="F3" s="21"/>
      <c r="G3" s="21"/>
      <c r="H3" s="21"/>
      <c r="I3" s="21"/>
      <c r="J3" s="21"/>
      <c r="K3" s="21"/>
      <c r="L3" s="21"/>
      <c r="M3" s="21"/>
      <c r="N3" s="21"/>
      <c r="O3" s="21"/>
    </row>
    <row r="4" spans="1:15" ht="32.25" customHeight="1" x14ac:dyDescent="0.15">
      <c r="A4" s="25"/>
      <c r="B4" s="26"/>
      <c r="C4" s="26"/>
      <c r="D4" s="26"/>
      <c r="E4" s="180" t="s">
        <v>0</v>
      </c>
      <c r="F4" s="183" t="s">
        <v>1</v>
      </c>
      <c r="G4" s="186" t="s">
        <v>118</v>
      </c>
      <c r="H4" s="187"/>
      <c r="I4" s="187"/>
      <c r="J4" s="188"/>
      <c r="K4" s="186" t="s">
        <v>120</v>
      </c>
      <c r="L4" s="187"/>
      <c r="M4" s="189"/>
      <c r="N4" s="21"/>
      <c r="O4" s="21"/>
    </row>
    <row r="5" spans="1:15" ht="51" customHeight="1" x14ac:dyDescent="0.15">
      <c r="A5" s="27"/>
      <c r="B5" s="14"/>
      <c r="C5" s="14"/>
      <c r="D5" s="14"/>
      <c r="E5" s="181"/>
      <c r="F5" s="184"/>
      <c r="G5" s="2" t="s">
        <v>2</v>
      </c>
      <c r="H5" s="3" t="s">
        <v>3</v>
      </c>
      <c r="I5" s="190" t="s">
        <v>4</v>
      </c>
      <c r="J5" s="191"/>
      <c r="K5" s="2" t="s">
        <v>5</v>
      </c>
      <c r="L5" s="3" t="s">
        <v>6</v>
      </c>
      <c r="M5" s="4" t="s">
        <v>7</v>
      </c>
      <c r="N5" s="21"/>
      <c r="O5" s="21"/>
    </row>
    <row r="6" spans="1:15" ht="32.25" customHeight="1" thickBot="1" x14ac:dyDescent="0.2">
      <c r="A6" s="27"/>
      <c r="B6" s="14"/>
      <c r="C6" s="14"/>
      <c r="D6" s="14"/>
      <c r="E6" s="182"/>
      <c r="F6" s="185"/>
      <c r="G6" s="5" t="s">
        <v>8</v>
      </c>
      <c r="H6" s="6" t="s">
        <v>8</v>
      </c>
      <c r="I6" s="192" t="s">
        <v>9</v>
      </c>
      <c r="J6" s="193"/>
      <c r="K6" s="5" t="s">
        <v>8</v>
      </c>
      <c r="L6" s="6" t="s">
        <v>8</v>
      </c>
      <c r="M6" s="7" t="s">
        <v>9</v>
      </c>
      <c r="N6" s="21"/>
      <c r="O6" s="21"/>
    </row>
    <row r="7" spans="1:15" ht="24.75" customHeight="1" thickTop="1" x14ac:dyDescent="0.15">
      <c r="A7" s="171" t="s">
        <v>10</v>
      </c>
      <c r="B7" s="172"/>
      <c r="C7" s="173"/>
      <c r="D7" s="50"/>
      <c r="E7" s="29" t="s">
        <v>11</v>
      </c>
      <c r="F7" s="8"/>
      <c r="G7" s="114" t="s">
        <v>12</v>
      </c>
      <c r="H7" s="174">
        <v>3000</v>
      </c>
      <c r="I7" s="174"/>
      <c r="J7" s="175"/>
      <c r="K7" s="114"/>
      <c r="L7" s="174">
        <v>3000</v>
      </c>
      <c r="M7" s="176"/>
      <c r="N7" s="21"/>
      <c r="O7" s="21"/>
    </row>
    <row r="8" spans="1:15" ht="19.5" customHeight="1" x14ac:dyDescent="0.15">
      <c r="A8" s="177" t="s">
        <v>13</v>
      </c>
      <c r="B8" s="148" t="s">
        <v>14</v>
      </c>
      <c r="C8" s="149"/>
      <c r="D8" s="150"/>
      <c r="E8" s="9" t="s">
        <v>15</v>
      </c>
      <c r="F8" s="10">
        <v>38.200000000000003</v>
      </c>
      <c r="G8" s="42">
        <v>0</v>
      </c>
      <c r="H8" s="43">
        <v>0</v>
      </c>
      <c r="I8" s="151">
        <f>(G8-H8)*$F8</f>
        <v>0</v>
      </c>
      <c r="J8" s="152"/>
      <c r="K8" s="42">
        <v>0</v>
      </c>
      <c r="L8" s="43">
        <v>0</v>
      </c>
      <c r="M8" s="61">
        <f>(K8-L8)*$F8</f>
        <v>0</v>
      </c>
      <c r="N8" s="21"/>
      <c r="O8" s="21"/>
    </row>
    <row r="9" spans="1:15" ht="19.5" customHeight="1" x14ac:dyDescent="0.15">
      <c r="A9" s="178"/>
      <c r="B9" s="148" t="s">
        <v>103</v>
      </c>
      <c r="C9" s="149"/>
      <c r="D9" s="150"/>
      <c r="E9" s="9" t="s">
        <v>15</v>
      </c>
      <c r="F9" s="10">
        <v>35.299999999999997</v>
      </c>
      <c r="G9" s="42">
        <v>0</v>
      </c>
      <c r="H9" s="43">
        <v>0</v>
      </c>
      <c r="I9" s="151">
        <f t="shared" ref="I9:I41" si="0">(G9-H9)*$F9</f>
        <v>0</v>
      </c>
      <c r="J9" s="152"/>
      <c r="K9" s="42">
        <v>0</v>
      </c>
      <c r="L9" s="43">
        <v>0</v>
      </c>
      <c r="M9" s="61">
        <f>(K9-L9)*$F9</f>
        <v>0</v>
      </c>
      <c r="N9" s="21"/>
      <c r="O9" s="21"/>
    </row>
    <row r="10" spans="1:15" ht="19.5" customHeight="1" x14ac:dyDescent="0.15">
      <c r="A10" s="178"/>
      <c r="B10" s="148" t="s">
        <v>16</v>
      </c>
      <c r="C10" s="149"/>
      <c r="D10" s="150"/>
      <c r="E10" s="9" t="s">
        <v>15</v>
      </c>
      <c r="F10" s="10">
        <v>34.6</v>
      </c>
      <c r="G10" s="42">
        <v>0</v>
      </c>
      <c r="H10" s="43">
        <v>0</v>
      </c>
      <c r="I10" s="151">
        <f t="shared" si="0"/>
        <v>0</v>
      </c>
      <c r="J10" s="152"/>
      <c r="K10" s="42">
        <v>0</v>
      </c>
      <c r="L10" s="43">
        <v>0</v>
      </c>
      <c r="M10" s="61">
        <f t="shared" ref="M10:M41" si="1">(K10-L10)*$F10</f>
        <v>0</v>
      </c>
      <c r="N10" s="21"/>
      <c r="O10" s="21"/>
    </row>
    <row r="11" spans="1:15" ht="19.5" customHeight="1" x14ac:dyDescent="0.15">
      <c r="A11" s="178"/>
      <c r="B11" s="148" t="s">
        <v>17</v>
      </c>
      <c r="C11" s="149"/>
      <c r="D11" s="150"/>
      <c r="E11" s="9" t="s">
        <v>15</v>
      </c>
      <c r="F11" s="10">
        <v>33.6</v>
      </c>
      <c r="G11" s="42">
        <v>0</v>
      </c>
      <c r="H11" s="43">
        <v>0</v>
      </c>
      <c r="I11" s="151">
        <f t="shared" si="0"/>
        <v>0</v>
      </c>
      <c r="J11" s="152"/>
      <c r="K11" s="42">
        <v>0</v>
      </c>
      <c r="L11" s="43">
        <v>0</v>
      </c>
      <c r="M11" s="61">
        <f t="shared" si="1"/>
        <v>0</v>
      </c>
      <c r="N11" s="21"/>
      <c r="O11" s="21"/>
    </row>
    <row r="12" spans="1:15" ht="19.5" customHeight="1" x14ac:dyDescent="0.15">
      <c r="A12" s="178"/>
      <c r="B12" s="148" t="s">
        <v>18</v>
      </c>
      <c r="C12" s="149"/>
      <c r="D12" s="150"/>
      <c r="E12" s="9" t="s">
        <v>15</v>
      </c>
      <c r="F12" s="10">
        <v>36.700000000000003</v>
      </c>
      <c r="G12" s="42">
        <v>0</v>
      </c>
      <c r="H12" s="43">
        <v>0</v>
      </c>
      <c r="I12" s="151">
        <f t="shared" si="0"/>
        <v>0</v>
      </c>
      <c r="J12" s="152"/>
      <c r="K12" s="42">
        <v>0</v>
      </c>
      <c r="L12" s="43">
        <v>0</v>
      </c>
      <c r="M12" s="61">
        <f t="shared" si="1"/>
        <v>0</v>
      </c>
      <c r="N12" s="21"/>
      <c r="O12" s="21"/>
    </row>
    <row r="13" spans="1:15" ht="19.5" customHeight="1" x14ac:dyDescent="0.15">
      <c r="A13" s="178"/>
      <c r="B13" s="148" t="s">
        <v>19</v>
      </c>
      <c r="C13" s="149"/>
      <c r="D13" s="150"/>
      <c r="E13" s="9" t="s">
        <v>15</v>
      </c>
      <c r="F13" s="10">
        <v>37.700000000000003</v>
      </c>
      <c r="G13" s="42">
        <v>0</v>
      </c>
      <c r="H13" s="43">
        <v>0</v>
      </c>
      <c r="I13" s="151">
        <f t="shared" si="0"/>
        <v>0</v>
      </c>
      <c r="J13" s="152"/>
      <c r="K13" s="42">
        <v>0</v>
      </c>
      <c r="L13" s="43">
        <v>0</v>
      </c>
      <c r="M13" s="61">
        <f t="shared" si="1"/>
        <v>0</v>
      </c>
      <c r="N13" s="21"/>
      <c r="O13" s="21"/>
    </row>
    <row r="14" spans="1:15" ht="19.5" customHeight="1" x14ac:dyDescent="0.15">
      <c r="A14" s="178"/>
      <c r="B14" s="148" t="s">
        <v>20</v>
      </c>
      <c r="C14" s="149"/>
      <c r="D14" s="150"/>
      <c r="E14" s="9" t="s">
        <v>15</v>
      </c>
      <c r="F14" s="10">
        <v>39.1</v>
      </c>
      <c r="G14" s="42">
        <v>0</v>
      </c>
      <c r="H14" s="43">
        <v>0</v>
      </c>
      <c r="I14" s="151">
        <f t="shared" si="0"/>
        <v>0</v>
      </c>
      <c r="J14" s="152"/>
      <c r="K14" s="42">
        <v>0</v>
      </c>
      <c r="L14" s="43">
        <v>0</v>
      </c>
      <c r="M14" s="61">
        <f t="shared" si="1"/>
        <v>0</v>
      </c>
      <c r="N14" s="21"/>
      <c r="O14" s="21"/>
    </row>
    <row r="15" spans="1:15" ht="19.5" customHeight="1" x14ac:dyDescent="0.15">
      <c r="A15" s="178"/>
      <c r="B15" s="148" t="s">
        <v>21</v>
      </c>
      <c r="C15" s="149"/>
      <c r="D15" s="150"/>
      <c r="E15" s="9" t="s">
        <v>15</v>
      </c>
      <c r="F15" s="10">
        <v>41.9</v>
      </c>
      <c r="G15" s="42">
        <v>24906</v>
      </c>
      <c r="H15" s="43">
        <v>0</v>
      </c>
      <c r="I15" s="151">
        <f t="shared" si="0"/>
        <v>1043561.3999999999</v>
      </c>
      <c r="J15" s="152"/>
      <c r="K15" s="42">
        <v>20906</v>
      </c>
      <c r="L15" s="43">
        <v>0</v>
      </c>
      <c r="M15" s="61">
        <f>(K15-L15)*$F15</f>
        <v>875961.4</v>
      </c>
      <c r="N15" s="21"/>
      <c r="O15" s="21"/>
    </row>
    <row r="16" spans="1:15" ht="19.5" customHeight="1" x14ac:dyDescent="0.15">
      <c r="A16" s="178"/>
      <c r="B16" s="148" t="s">
        <v>22</v>
      </c>
      <c r="C16" s="149"/>
      <c r="D16" s="150"/>
      <c r="E16" s="9" t="s">
        <v>23</v>
      </c>
      <c r="F16" s="10">
        <v>40.9</v>
      </c>
      <c r="G16" s="42">
        <v>0</v>
      </c>
      <c r="H16" s="43">
        <v>0</v>
      </c>
      <c r="I16" s="151">
        <f t="shared" si="0"/>
        <v>0</v>
      </c>
      <c r="J16" s="152"/>
      <c r="K16" s="42">
        <v>0</v>
      </c>
      <c r="L16" s="43">
        <v>0</v>
      </c>
      <c r="M16" s="61">
        <f t="shared" si="1"/>
        <v>0</v>
      </c>
      <c r="N16" s="21"/>
      <c r="O16" s="21"/>
    </row>
    <row r="17" spans="1:15" ht="19.5" customHeight="1" x14ac:dyDescent="0.15">
      <c r="A17" s="178"/>
      <c r="B17" s="148" t="s">
        <v>24</v>
      </c>
      <c r="C17" s="149"/>
      <c r="D17" s="150"/>
      <c r="E17" s="9" t="s">
        <v>23</v>
      </c>
      <c r="F17" s="10">
        <v>29.9</v>
      </c>
      <c r="G17" s="42">
        <v>0</v>
      </c>
      <c r="H17" s="43">
        <v>0</v>
      </c>
      <c r="I17" s="151">
        <f t="shared" si="0"/>
        <v>0</v>
      </c>
      <c r="J17" s="152"/>
      <c r="K17" s="42">
        <v>0</v>
      </c>
      <c r="L17" s="43">
        <v>0</v>
      </c>
      <c r="M17" s="61">
        <f t="shared" si="1"/>
        <v>0</v>
      </c>
      <c r="N17" s="21"/>
      <c r="O17" s="21"/>
    </row>
    <row r="18" spans="1:15" ht="19.5" customHeight="1" x14ac:dyDescent="0.15">
      <c r="A18" s="178"/>
      <c r="B18" s="170" t="s">
        <v>25</v>
      </c>
      <c r="C18" s="148" t="s">
        <v>26</v>
      </c>
      <c r="D18" s="150"/>
      <c r="E18" s="11" t="s">
        <v>23</v>
      </c>
      <c r="F18" s="10">
        <v>50.8</v>
      </c>
      <c r="G18" s="42">
        <v>0</v>
      </c>
      <c r="H18" s="43">
        <v>0</v>
      </c>
      <c r="I18" s="151">
        <f t="shared" si="0"/>
        <v>0</v>
      </c>
      <c r="J18" s="152"/>
      <c r="K18" s="42">
        <v>0</v>
      </c>
      <c r="L18" s="43">
        <v>0</v>
      </c>
      <c r="M18" s="61">
        <f t="shared" si="1"/>
        <v>0</v>
      </c>
      <c r="N18" s="21"/>
      <c r="O18" s="21"/>
    </row>
    <row r="19" spans="1:15" ht="19.5" customHeight="1" x14ac:dyDescent="0.15">
      <c r="A19" s="178"/>
      <c r="B19" s="170"/>
      <c r="C19" s="148" t="s">
        <v>27</v>
      </c>
      <c r="D19" s="150"/>
      <c r="E19" s="11" t="s">
        <v>28</v>
      </c>
      <c r="F19" s="10">
        <v>44.9</v>
      </c>
      <c r="G19" s="42">
        <v>0</v>
      </c>
      <c r="H19" s="43">
        <v>0</v>
      </c>
      <c r="I19" s="151">
        <f t="shared" si="0"/>
        <v>0</v>
      </c>
      <c r="J19" s="152"/>
      <c r="K19" s="42">
        <v>0</v>
      </c>
      <c r="L19" s="43">
        <v>0</v>
      </c>
      <c r="M19" s="61">
        <f t="shared" si="1"/>
        <v>0</v>
      </c>
      <c r="N19" s="21"/>
      <c r="O19" s="21"/>
    </row>
    <row r="20" spans="1:15" ht="19.5" customHeight="1" x14ac:dyDescent="0.15">
      <c r="A20" s="178"/>
      <c r="B20" s="170" t="s">
        <v>29</v>
      </c>
      <c r="C20" s="148" t="s">
        <v>30</v>
      </c>
      <c r="D20" s="150"/>
      <c r="E20" s="11" t="s">
        <v>23</v>
      </c>
      <c r="F20" s="10">
        <v>54.6</v>
      </c>
      <c r="G20" s="42">
        <v>0</v>
      </c>
      <c r="H20" s="43">
        <v>0</v>
      </c>
      <c r="I20" s="151">
        <f t="shared" si="0"/>
        <v>0</v>
      </c>
      <c r="J20" s="152"/>
      <c r="K20" s="42">
        <v>1753</v>
      </c>
      <c r="L20" s="43">
        <v>0</v>
      </c>
      <c r="M20" s="61">
        <f t="shared" si="1"/>
        <v>95713.8</v>
      </c>
      <c r="N20" s="21"/>
      <c r="O20" s="21"/>
    </row>
    <row r="21" spans="1:15" ht="19.5" customHeight="1" x14ac:dyDescent="0.15">
      <c r="A21" s="178"/>
      <c r="B21" s="170"/>
      <c r="C21" s="148" t="s">
        <v>31</v>
      </c>
      <c r="D21" s="150"/>
      <c r="E21" s="11" t="s">
        <v>28</v>
      </c>
      <c r="F21" s="10">
        <v>43.5</v>
      </c>
      <c r="G21" s="42">
        <v>0</v>
      </c>
      <c r="H21" s="43">
        <v>0</v>
      </c>
      <c r="I21" s="151">
        <f t="shared" si="0"/>
        <v>0</v>
      </c>
      <c r="J21" s="152"/>
      <c r="K21" s="42">
        <v>0</v>
      </c>
      <c r="L21" s="43">
        <v>0</v>
      </c>
      <c r="M21" s="61">
        <f t="shared" si="1"/>
        <v>0</v>
      </c>
      <c r="N21" s="21"/>
      <c r="O21" s="21"/>
    </row>
    <row r="22" spans="1:15" ht="19.5" customHeight="1" x14ac:dyDescent="0.15">
      <c r="A22" s="178"/>
      <c r="B22" s="170" t="s">
        <v>32</v>
      </c>
      <c r="C22" s="148" t="s">
        <v>33</v>
      </c>
      <c r="D22" s="150"/>
      <c r="E22" s="11" t="s">
        <v>23</v>
      </c>
      <c r="F22" s="10">
        <v>29</v>
      </c>
      <c r="G22" s="42">
        <v>0</v>
      </c>
      <c r="H22" s="43">
        <v>0</v>
      </c>
      <c r="I22" s="151">
        <f t="shared" si="0"/>
        <v>0</v>
      </c>
      <c r="J22" s="152"/>
      <c r="K22" s="42">
        <v>0</v>
      </c>
      <c r="L22" s="43">
        <v>0</v>
      </c>
      <c r="M22" s="61">
        <f t="shared" si="1"/>
        <v>0</v>
      </c>
      <c r="N22" s="21"/>
      <c r="O22" s="21"/>
    </row>
    <row r="23" spans="1:15" ht="19.5" customHeight="1" x14ac:dyDescent="0.15">
      <c r="A23" s="178"/>
      <c r="B23" s="170"/>
      <c r="C23" s="148" t="s">
        <v>34</v>
      </c>
      <c r="D23" s="150"/>
      <c r="E23" s="11" t="s">
        <v>23</v>
      </c>
      <c r="F23" s="10">
        <v>25.7</v>
      </c>
      <c r="G23" s="42">
        <v>0</v>
      </c>
      <c r="H23" s="43">
        <v>0</v>
      </c>
      <c r="I23" s="151">
        <f t="shared" si="0"/>
        <v>0</v>
      </c>
      <c r="J23" s="152"/>
      <c r="K23" s="42">
        <v>0</v>
      </c>
      <c r="L23" s="43">
        <v>0</v>
      </c>
      <c r="M23" s="61">
        <f t="shared" si="1"/>
        <v>0</v>
      </c>
      <c r="N23" s="21"/>
      <c r="O23" s="21"/>
    </row>
    <row r="24" spans="1:15" ht="19.5" customHeight="1" x14ac:dyDescent="0.15">
      <c r="A24" s="178"/>
      <c r="B24" s="170"/>
      <c r="C24" s="148" t="s">
        <v>35</v>
      </c>
      <c r="D24" s="150"/>
      <c r="E24" s="11" t="s">
        <v>23</v>
      </c>
      <c r="F24" s="10">
        <v>26.9</v>
      </c>
      <c r="G24" s="42">
        <v>0</v>
      </c>
      <c r="H24" s="43">
        <v>0</v>
      </c>
      <c r="I24" s="151">
        <f t="shared" si="0"/>
        <v>0</v>
      </c>
      <c r="J24" s="152"/>
      <c r="K24" s="42">
        <v>0</v>
      </c>
      <c r="L24" s="43">
        <v>0</v>
      </c>
      <c r="M24" s="61">
        <f t="shared" si="1"/>
        <v>0</v>
      </c>
      <c r="N24" s="21"/>
      <c r="O24" s="21"/>
    </row>
    <row r="25" spans="1:15" ht="19.5" customHeight="1" x14ac:dyDescent="0.15">
      <c r="A25" s="178"/>
      <c r="B25" s="148" t="s">
        <v>36</v>
      </c>
      <c r="C25" s="149"/>
      <c r="D25" s="150"/>
      <c r="E25" s="12" t="s">
        <v>23</v>
      </c>
      <c r="F25" s="10">
        <v>29.4</v>
      </c>
      <c r="G25" s="42">
        <v>0</v>
      </c>
      <c r="H25" s="43">
        <v>0</v>
      </c>
      <c r="I25" s="151">
        <f t="shared" si="0"/>
        <v>0</v>
      </c>
      <c r="J25" s="152"/>
      <c r="K25" s="42">
        <v>0</v>
      </c>
      <c r="L25" s="43">
        <v>0</v>
      </c>
      <c r="M25" s="61">
        <f t="shared" si="1"/>
        <v>0</v>
      </c>
      <c r="N25" s="21"/>
      <c r="O25" s="21"/>
    </row>
    <row r="26" spans="1:15" ht="19.5" customHeight="1" x14ac:dyDescent="0.15">
      <c r="A26" s="178"/>
      <c r="B26" s="148" t="s">
        <v>37</v>
      </c>
      <c r="C26" s="149"/>
      <c r="D26" s="150"/>
      <c r="E26" s="9" t="s">
        <v>23</v>
      </c>
      <c r="F26" s="10">
        <v>37.299999999999997</v>
      </c>
      <c r="G26" s="42">
        <v>0</v>
      </c>
      <c r="H26" s="43">
        <v>0</v>
      </c>
      <c r="I26" s="151">
        <f t="shared" si="0"/>
        <v>0</v>
      </c>
      <c r="J26" s="152"/>
      <c r="K26" s="42">
        <v>0</v>
      </c>
      <c r="L26" s="43">
        <v>0</v>
      </c>
      <c r="M26" s="61">
        <f t="shared" si="1"/>
        <v>0</v>
      </c>
      <c r="N26" s="21"/>
      <c r="O26" s="21"/>
    </row>
    <row r="27" spans="1:15" ht="19.5" customHeight="1" x14ac:dyDescent="0.15">
      <c r="A27" s="178"/>
      <c r="B27" s="148" t="s">
        <v>38</v>
      </c>
      <c r="C27" s="149"/>
      <c r="D27" s="150"/>
      <c r="E27" s="9" t="s">
        <v>28</v>
      </c>
      <c r="F27" s="10">
        <v>21.1</v>
      </c>
      <c r="G27" s="42">
        <v>0</v>
      </c>
      <c r="H27" s="43">
        <v>0</v>
      </c>
      <c r="I27" s="151">
        <f t="shared" si="0"/>
        <v>0</v>
      </c>
      <c r="J27" s="152"/>
      <c r="K27" s="42">
        <v>0</v>
      </c>
      <c r="L27" s="43">
        <v>0</v>
      </c>
      <c r="M27" s="61">
        <f t="shared" si="1"/>
        <v>0</v>
      </c>
      <c r="N27" s="21"/>
      <c r="O27" s="21"/>
    </row>
    <row r="28" spans="1:15" ht="19.5" customHeight="1" x14ac:dyDescent="0.15">
      <c r="A28" s="178"/>
      <c r="B28" s="148" t="s">
        <v>39</v>
      </c>
      <c r="C28" s="149"/>
      <c r="D28" s="150"/>
      <c r="E28" s="9" t="s">
        <v>28</v>
      </c>
      <c r="F28" s="10">
        <v>3.41</v>
      </c>
      <c r="G28" s="42">
        <v>0</v>
      </c>
      <c r="H28" s="43">
        <v>0</v>
      </c>
      <c r="I28" s="151">
        <f t="shared" si="0"/>
        <v>0</v>
      </c>
      <c r="J28" s="152"/>
      <c r="K28" s="42">
        <v>0</v>
      </c>
      <c r="L28" s="43">
        <v>0</v>
      </c>
      <c r="M28" s="61">
        <f t="shared" si="1"/>
        <v>0</v>
      </c>
      <c r="N28" s="21"/>
      <c r="O28" s="21"/>
    </row>
    <row r="29" spans="1:15" ht="19.5" customHeight="1" x14ac:dyDescent="0.15">
      <c r="A29" s="178"/>
      <c r="B29" s="148" t="s">
        <v>40</v>
      </c>
      <c r="C29" s="149"/>
      <c r="D29" s="150"/>
      <c r="E29" s="9" t="s">
        <v>28</v>
      </c>
      <c r="F29" s="10">
        <v>8.41</v>
      </c>
      <c r="G29" s="42">
        <v>0</v>
      </c>
      <c r="H29" s="43">
        <v>0</v>
      </c>
      <c r="I29" s="151">
        <f t="shared" si="0"/>
        <v>0</v>
      </c>
      <c r="J29" s="152"/>
      <c r="K29" s="42">
        <v>0</v>
      </c>
      <c r="L29" s="43">
        <v>0</v>
      </c>
      <c r="M29" s="61">
        <f t="shared" si="1"/>
        <v>0</v>
      </c>
      <c r="N29" s="21"/>
      <c r="O29" s="21"/>
    </row>
    <row r="30" spans="1:15" ht="19.5" customHeight="1" x14ac:dyDescent="0.15">
      <c r="A30" s="178"/>
      <c r="B30" s="167" t="s">
        <v>41</v>
      </c>
      <c r="C30" s="148" t="s">
        <v>42</v>
      </c>
      <c r="D30" s="150"/>
      <c r="E30" s="9" t="s">
        <v>28</v>
      </c>
      <c r="F30" s="28"/>
      <c r="G30" s="42">
        <v>0</v>
      </c>
      <c r="H30" s="43">
        <v>0</v>
      </c>
      <c r="I30" s="151">
        <f t="shared" si="0"/>
        <v>0</v>
      </c>
      <c r="J30" s="152"/>
      <c r="K30" s="42">
        <v>0</v>
      </c>
      <c r="L30" s="43">
        <v>0</v>
      </c>
      <c r="M30" s="61">
        <f t="shared" si="1"/>
        <v>0</v>
      </c>
      <c r="N30" s="21"/>
      <c r="O30" s="21"/>
    </row>
    <row r="31" spans="1:15" ht="19.5" customHeight="1" x14ac:dyDescent="0.15">
      <c r="A31" s="178"/>
      <c r="B31" s="168"/>
      <c r="C31" s="148"/>
      <c r="D31" s="150"/>
      <c r="E31" s="9"/>
      <c r="F31" s="28"/>
      <c r="G31" s="42">
        <v>0</v>
      </c>
      <c r="H31" s="43">
        <v>0</v>
      </c>
      <c r="I31" s="151">
        <f t="shared" si="0"/>
        <v>0</v>
      </c>
      <c r="J31" s="152"/>
      <c r="K31" s="42">
        <v>0</v>
      </c>
      <c r="L31" s="43">
        <v>0</v>
      </c>
      <c r="M31" s="61">
        <f t="shared" si="1"/>
        <v>0</v>
      </c>
      <c r="N31" s="21"/>
      <c r="O31" s="21"/>
    </row>
    <row r="32" spans="1:15" ht="19.5" customHeight="1" x14ac:dyDescent="0.15">
      <c r="A32" s="178"/>
      <c r="B32" s="169"/>
      <c r="C32" s="148"/>
      <c r="D32" s="150"/>
      <c r="E32" s="9"/>
      <c r="F32" s="28"/>
      <c r="G32" s="42">
        <v>0</v>
      </c>
      <c r="H32" s="43">
        <v>0</v>
      </c>
      <c r="I32" s="151">
        <f t="shared" si="0"/>
        <v>0</v>
      </c>
      <c r="J32" s="152"/>
      <c r="K32" s="42">
        <v>0</v>
      </c>
      <c r="L32" s="43">
        <v>0</v>
      </c>
      <c r="M32" s="61">
        <f t="shared" si="1"/>
        <v>0</v>
      </c>
      <c r="N32" s="21"/>
      <c r="O32" s="21"/>
    </row>
    <row r="33" spans="1:16" ht="19.5" customHeight="1" x14ac:dyDescent="0.15">
      <c r="A33" s="178"/>
      <c r="B33" s="148" t="s">
        <v>43</v>
      </c>
      <c r="C33" s="149"/>
      <c r="D33" s="150"/>
      <c r="E33" s="9" t="s">
        <v>44</v>
      </c>
      <c r="F33" s="10">
        <v>1.02</v>
      </c>
      <c r="G33" s="42">
        <v>0</v>
      </c>
      <c r="H33" s="43">
        <v>0</v>
      </c>
      <c r="I33" s="151">
        <f t="shared" si="0"/>
        <v>0</v>
      </c>
      <c r="J33" s="152"/>
      <c r="K33" s="42">
        <v>0</v>
      </c>
      <c r="L33" s="43">
        <v>0</v>
      </c>
      <c r="M33" s="61">
        <f t="shared" si="1"/>
        <v>0</v>
      </c>
      <c r="N33" s="21"/>
      <c r="O33" s="21"/>
    </row>
    <row r="34" spans="1:16" ht="19.5" customHeight="1" x14ac:dyDescent="0.15">
      <c r="A34" s="178"/>
      <c r="B34" s="148" t="s">
        <v>45</v>
      </c>
      <c r="C34" s="149"/>
      <c r="D34" s="150"/>
      <c r="E34" s="9" t="s">
        <v>44</v>
      </c>
      <c r="F34" s="10">
        <v>1.36</v>
      </c>
      <c r="G34" s="42">
        <v>0</v>
      </c>
      <c r="H34" s="43">
        <v>0</v>
      </c>
      <c r="I34" s="151">
        <f t="shared" si="0"/>
        <v>0</v>
      </c>
      <c r="J34" s="152"/>
      <c r="K34" s="42">
        <v>0</v>
      </c>
      <c r="L34" s="43">
        <v>0</v>
      </c>
      <c r="M34" s="61">
        <f t="shared" si="1"/>
        <v>0</v>
      </c>
      <c r="N34" s="21"/>
      <c r="O34" s="21"/>
    </row>
    <row r="35" spans="1:16" ht="19.5" customHeight="1" x14ac:dyDescent="0.15">
      <c r="A35" s="178"/>
      <c r="B35" s="148" t="s">
        <v>46</v>
      </c>
      <c r="C35" s="149"/>
      <c r="D35" s="150"/>
      <c r="E35" s="9" t="s">
        <v>44</v>
      </c>
      <c r="F35" s="10">
        <v>1.36</v>
      </c>
      <c r="G35" s="42">
        <v>0</v>
      </c>
      <c r="H35" s="43">
        <v>0</v>
      </c>
      <c r="I35" s="151">
        <f t="shared" si="0"/>
        <v>0</v>
      </c>
      <c r="J35" s="152"/>
      <c r="K35" s="42">
        <v>0</v>
      </c>
      <c r="L35" s="43">
        <v>0</v>
      </c>
      <c r="M35" s="61">
        <f t="shared" si="1"/>
        <v>0</v>
      </c>
      <c r="N35" s="21"/>
      <c r="O35" s="21"/>
    </row>
    <row r="36" spans="1:16" ht="19.5" customHeight="1" x14ac:dyDescent="0.15">
      <c r="A36" s="179"/>
      <c r="B36" s="148" t="s">
        <v>47</v>
      </c>
      <c r="C36" s="149"/>
      <c r="D36" s="150"/>
      <c r="E36" s="9" t="s">
        <v>44</v>
      </c>
      <c r="F36" s="10">
        <v>1.36</v>
      </c>
      <c r="G36" s="42">
        <v>0</v>
      </c>
      <c r="H36" s="43">
        <v>0</v>
      </c>
      <c r="I36" s="151">
        <f t="shared" si="0"/>
        <v>0</v>
      </c>
      <c r="J36" s="152"/>
      <c r="K36" s="42">
        <v>0</v>
      </c>
      <c r="L36" s="43">
        <v>0</v>
      </c>
      <c r="M36" s="61">
        <f t="shared" si="1"/>
        <v>0</v>
      </c>
      <c r="N36" s="21"/>
      <c r="O36" s="21"/>
    </row>
    <row r="37" spans="1:16" ht="19.5" customHeight="1" x14ac:dyDescent="0.15">
      <c r="A37" s="153" t="s">
        <v>48</v>
      </c>
      <c r="B37" s="156" t="s">
        <v>119</v>
      </c>
      <c r="C37" s="64" t="s">
        <v>49</v>
      </c>
      <c r="D37" s="65"/>
      <c r="E37" s="77" t="s">
        <v>50</v>
      </c>
      <c r="F37" s="78">
        <v>9.9700000000000006</v>
      </c>
      <c r="G37" s="42">
        <v>24000</v>
      </c>
      <c r="H37" s="43">
        <v>2000</v>
      </c>
      <c r="I37" s="151">
        <f t="shared" si="0"/>
        <v>219340</v>
      </c>
      <c r="J37" s="152"/>
      <c r="K37" s="42">
        <v>21530</v>
      </c>
      <c r="L37" s="43">
        <v>2000</v>
      </c>
      <c r="M37" s="61">
        <f t="shared" si="1"/>
        <v>194714.1</v>
      </c>
      <c r="N37" s="21"/>
      <c r="O37" s="21"/>
    </row>
    <row r="38" spans="1:16" ht="19.5" customHeight="1" x14ac:dyDescent="0.15">
      <c r="A38" s="154"/>
      <c r="B38" s="157"/>
      <c r="C38" s="66"/>
      <c r="D38" s="67" t="s">
        <v>104</v>
      </c>
      <c r="E38" s="77" t="s">
        <v>50</v>
      </c>
      <c r="F38" s="78">
        <v>9.9700000000000006</v>
      </c>
      <c r="G38" s="42">
        <v>16800</v>
      </c>
      <c r="H38" s="115">
        <v>700</v>
      </c>
      <c r="I38" s="159"/>
      <c r="J38" s="160"/>
      <c r="K38" s="42">
        <v>14952</v>
      </c>
      <c r="L38" s="115">
        <v>700</v>
      </c>
      <c r="M38" s="85"/>
      <c r="N38" s="21"/>
      <c r="O38" s="21"/>
    </row>
    <row r="39" spans="1:16" ht="19.5" customHeight="1" x14ac:dyDescent="0.15">
      <c r="A39" s="154"/>
      <c r="B39" s="157"/>
      <c r="C39" s="68"/>
      <c r="D39" s="67" t="s">
        <v>90</v>
      </c>
      <c r="E39" s="77" t="s">
        <v>50</v>
      </c>
      <c r="F39" s="78">
        <v>9.9700000000000006</v>
      </c>
      <c r="G39" s="42">
        <f>G37-G38</f>
        <v>7200</v>
      </c>
      <c r="H39" s="115">
        <f>H37-H38</f>
        <v>1300</v>
      </c>
      <c r="I39" s="159"/>
      <c r="J39" s="160"/>
      <c r="K39" s="42">
        <f>K37-K38</f>
        <v>6578</v>
      </c>
      <c r="L39" s="115">
        <f>L37-L38</f>
        <v>1300</v>
      </c>
      <c r="M39" s="85"/>
      <c r="N39" s="21"/>
      <c r="O39" s="21"/>
    </row>
    <row r="40" spans="1:16" ht="19.5" customHeight="1" x14ac:dyDescent="0.15">
      <c r="A40" s="154"/>
      <c r="B40" s="158"/>
      <c r="C40" s="161" t="s">
        <v>51</v>
      </c>
      <c r="D40" s="162"/>
      <c r="E40" s="77" t="s">
        <v>50</v>
      </c>
      <c r="F40" s="78">
        <v>9.2799999999999994</v>
      </c>
      <c r="G40" s="42">
        <v>5000</v>
      </c>
      <c r="H40" s="43">
        <v>0</v>
      </c>
      <c r="I40" s="151">
        <f>(G40-H40)*$F40</f>
        <v>46400</v>
      </c>
      <c r="J40" s="152"/>
      <c r="K40" s="42">
        <v>4500</v>
      </c>
      <c r="L40" s="43">
        <v>0</v>
      </c>
      <c r="M40" s="81">
        <f t="shared" si="1"/>
        <v>41760</v>
      </c>
      <c r="N40" s="21"/>
      <c r="O40" s="21"/>
    </row>
    <row r="41" spans="1:16" ht="19.5" customHeight="1" x14ac:dyDescent="0.15">
      <c r="A41" s="154"/>
      <c r="B41" s="156" t="s">
        <v>52</v>
      </c>
      <c r="C41" s="161" t="s">
        <v>53</v>
      </c>
      <c r="D41" s="162"/>
      <c r="E41" s="77" t="s">
        <v>50</v>
      </c>
      <c r="F41" s="78">
        <v>9.76</v>
      </c>
      <c r="G41" s="42">
        <v>0</v>
      </c>
      <c r="H41" s="43">
        <v>0</v>
      </c>
      <c r="I41" s="151">
        <f t="shared" si="0"/>
        <v>0</v>
      </c>
      <c r="J41" s="152"/>
      <c r="K41" s="42">
        <v>0</v>
      </c>
      <c r="L41" s="43">
        <v>0</v>
      </c>
      <c r="M41" s="61">
        <f t="shared" si="1"/>
        <v>0</v>
      </c>
      <c r="N41" s="21"/>
      <c r="O41" s="21"/>
    </row>
    <row r="42" spans="1:16" ht="20.100000000000001" customHeight="1" x14ac:dyDescent="0.15">
      <c r="A42" s="154"/>
      <c r="B42" s="158"/>
      <c r="C42" s="161" t="s">
        <v>74</v>
      </c>
      <c r="D42" s="162"/>
      <c r="E42" s="77" t="s">
        <v>50</v>
      </c>
      <c r="F42" s="86">
        <v>9.76</v>
      </c>
      <c r="G42" s="42">
        <v>0</v>
      </c>
      <c r="H42" s="43">
        <v>0</v>
      </c>
      <c r="I42" s="151">
        <f>(-H42)*$F42</f>
        <v>0</v>
      </c>
      <c r="J42" s="152"/>
      <c r="K42" s="42">
        <v>0</v>
      </c>
      <c r="L42" s="43">
        <v>0</v>
      </c>
      <c r="M42" s="61">
        <f>(-L42)*$F42</f>
        <v>0</v>
      </c>
      <c r="N42" s="21"/>
      <c r="O42" s="21"/>
    </row>
    <row r="43" spans="1:16" ht="24" customHeight="1" thickBot="1" x14ac:dyDescent="0.2">
      <c r="A43" s="155"/>
      <c r="B43" s="163" t="s">
        <v>54</v>
      </c>
      <c r="C43" s="163"/>
      <c r="D43" s="164"/>
      <c r="E43" s="77" t="s">
        <v>50</v>
      </c>
      <c r="F43" s="77" t="s">
        <v>55</v>
      </c>
      <c r="G43" s="44">
        <f>SUM(G37,G40,G41)</f>
        <v>29000</v>
      </c>
      <c r="H43" s="45">
        <f>SUM(H37,H40,H41)</f>
        <v>2000</v>
      </c>
      <c r="I43" s="165" t="s">
        <v>55</v>
      </c>
      <c r="J43" s="166"/>
      <c r="K43" s="44">
        <f>SUM(K37,K40,K41)</f>
        <v>26030</v>
      </c>
      <c r="L43" s="45">
        <f>SUM(L37,L40,L41)</f>
        <v>2000</v>
      </c>
      <c r="M43" s="116" t="s">
        <v>55</v>
      </c>
      <c r="N43" s="21"/>
      <c r="O43" s="21"/>
    </row>
    <row r="44" spans="1:16" ht="22.5" customHeight="1" thickTop="1" x14ac:dyDescent="0.15">
      <c r="A44" s="136" t="s">
        <v>69</v>
      </c>
      <c r="B44" s="137"/>
      <c r="C44" s="137"/>
      <c r="D44" s="138"/>
      <c r="E44" s="89" t="s">
        <v>56</v>
      </c>
      <c r="F44" s="90"/>
      <c r="G44" s="117"/>
      <c r="H44" s="118"/>
      <c r="I44" s="139">
        <f>SUM(I8:J42)</f>
        <v>1309301.3999999999</v>
      </c>
      <c r="J44" s="140"/>
      <c r="K44" s="117"/>
      <c r="L44" s="118"/>
      <c r="M44" s="130">
        <f>SUM(M8:M42)</f>
        <v>1208149.3</v>
      </c>
      <c r="N44" s="21"/>
      <c r="O44" s="21"/>
    </row>
    <row r="45" spans="1:16" ht="24" customHeight="1" x14ac:dyDescent="0.15">
      <c r="A45" s="141" t="s">
        <v>70</v>
      </c>
      <c r="B45" s="142"/>
      <c r="C45" s="142"/>
      <c r="D45" s="143"/>
      <c r="E45" s="91" t="s">
        <v>57</v>
      </c>
      <c r="F45" s="92"/>
      <c r="G45" s="119" t="s">
        <v>58</v>
      </c>
      <c r="H45" s="120"/>
      <c r="I45" s="144">
        <f>ROUND(I44*0.0258,1)</f>
        <v>33780</v>
      </c>
      <c r="J45" s="145"/>
      <c r="K45" s="119" t="s">
        <v>59</v>
      </c>
      <c r="L45" s="120"/>
      <c r="M45" s="93">
        <f>ROUND(M44*0.0258,1)</f>
        <v>31170.3</v>
      </c>
      <c r="N45" s="21"/>
      <c r="O45" s="21"/>
    </row>
    <row r="46" spans="1:16" s="13" customFormat="1" ht="23.25" hidden="1" customHeight="1" x14ac:dyDescent="0.15">
      <c r="A46" s="141" t="s">
        <v>71</v>
      </c>
      <c r="B46" s="142"/>
      <c r="C46" s="143"/>
      <c r="D46" s="94"/>
      <c r="E46" s="95" t="str">
        <f>"kl/"&amp;E7</f>
        <v>kl/トン</v>
      </c>
      <c r="F46" s="96"/>
      <c r="G46" s="121"/>
      <c r="H46" s="122"/>
      <c r="I46" s="146">
        <f>I45/H7</f>
        <v>11.26</v>
      </c>
      <c r="J46" s="147"/>
      <c r="K46" s="121"/>
      <c r="L46" s="122"/>
      <c r="M46" s="97">
        <f>M45/L7</f>
        <v>10.3901</v>
      </c>
      <c r="N46" s="17"/>
      <c r="O46" s="17"/>
      <c r="P46" s="17"/>
    </row>
    <row r="47" spans="1:16" s="13" customFormat="1" ht="23.25" customHeight="1" thickBot="1" x14ac:dyDescent="0.2">
      <c r="A47" s="131" t="s">
        <v>71</v>
      </c>
      <c r="B47" s="132"/>
      <c r="C47" s="132"/>
      <c r="D47" s="133"/>
      <c r="E47" s="98" t="str">
        <f>"kl/"&amp;E7</f>
        <v>kl/トン</v>
      </c>
      <c r="F47" s="99"/>
      <c r="G47" s="123"/>
      <c r="H47" s="128"/>
      <c r="I47" s="134">
        <f>IF(I46&gt;1,ROUND(I46,2),--TEXT(I46,"0.0e+000"))</f>
        <v>11.26</v>
      </c>
      <c r="J47" s="135"/>
      <c r="K47" s="123"/>
      <c r="L47" s="124"/>
      <c r="M47" s="100">
        <f>IF(M46&gt;1,ROUND(M46,2),--TEXT(M46,"0.0e+000"))</f>
        <v>10.39</v>
      </c>
      <c r="N47" s="17"/>
      <c r="O47" s="17"/>
      <c r="P47" s="17"/>
    </row>
    <row r="48" spans="1:16" ht="19.5" customHeight="1" x14ac:dyDescent="0.15">
      <c r="A48" s="14"/>
      <c r="B48" s="47" t="s">
        <v>83</v>
      </c>
      <c r="C48" s="15" t="s">
        <v>79</v>
      </c>
      <c r="D48" s="15"/>
      <c r="E48" s="16"/>
      <c r="F48" s="16"/>
      <c r="G48" s="16"/>
      <c r="H48" s="16"/>
      <c r="I48" s="16"/>
      <c r="J48" s="16"/>
      <c r="K48" s="17"/>
      <c r="L48" s="17"/>
      <c r="M48" s="17"/>
      <c r="N48" s="21"/>
      <c r="O48" s="21"/>
    </row>
    <row r="49" spans="1:16" ht="14.25" customHeight="1" x14ac:dyDescent="0.15">
      <c r="A49" s="18"/>
      <c r="B49" s="19" t="s">
        <v>76</v>
      </c>
      <c r="C49" s="19" t="s">
        <v>80</v>
      </c>
      <c r="D49" s="19"/>
      <c r="E49" s="18"/>
      <c r="F49" s="18"/>
      <c r="G49" s="18"/>
      <c r="H49" s="18"/>
      <c r="I49" s="18"/>
      <c r="J49" s="18"/>
      <c r="K49" s="18"/>
      <c r="L49" s="18"/>
      <c r="M49" s="18"/>
      <c r="N49" s="21"/>
      <c r="O49" s="21"/>
    </row>
    <row r="50" spans="1:16" ht="14.25" customHeight="1" x14ac:dyDescent="0.15">
      <c r="A50" s="20"/>
      <c r="B50" s="20" t="s">
        <v>76</v>
      </c>
      <c r="C50" s="20" t="s">
        <v>81</v>
      </c>
      <c r="D50" s="20"/>
      <c r="E50" s="20"/>
      <c r="F50" s="20"/>
      <c r="G50" s="20"/>
      <c r="H50" s="20"/>
      <c r="I50" s="20"/>
      <c r="J50" s="20"/>
      <c r="K50" s="20"/>
      <c r="L50" s="20"/>
      <c r="M50" s="20"/>
      <c r="N50" s="21"/>
      <c r="O50" s="21"/>
    </row>
    <row r="51" spans="1:16" ht="14.25" customHeight="1" x14ac:dyDescent="0.15">
      <c r="A51" s="20"/>
      <c r="B51" s="20" t="s">
        <v>76</v>
      </c>
      <c r="C51" s="20" t="s">
        <v>82</v>
      </c>
      <c r="D51" s="20"/>
      <c r="E51" s="20"/>
      <c r="F51" s="20"/>
      <c r="G51" s="20"/>
      <c r="H51" s="20"/>
      <c r="I51" s="20"/>
      <c r="J51" s="20"/>
      <c r="K51" s="20"/>
      <c r="L51" s="20"/>
      <c r="M51" s="20"/>
      <c r="N51" s="21"/>
      <c r="O51" s="21"/>
    </row>
    <row r="52" spans="1:16" ht="14.25" customHeight="1" x14ac:dyDescent="0.15">
      <c r="A52" s="20"/>
      <c r="B52" s="46" t="s">
        <v>76</v>
      </c>
      <c r="C52" s="20" t="s">
        <v>77</v>
      </c>
      <c r="D52" s="20"/>
      <c r="E52" s="20"/>
      <c r="F52" s="20"/>
      <c r="G52" s="20"/>
      <c r="H52" s="20"/>
      <c r="I52" s="20"/>
      <c r="J52" s="20"/>
      <c r="K52" s="20"/>
      <c r="L52" s="20"/>
      <c r="M52" s="20"/>
      <c r="N52" s="21"/>
      <c r="O52" s="21"/>
    </row>
    <row r="53" spans="1:16" ht="12" customHeight="1" x14ac:dyDescent="0.15">
      <c r="A53" s="20"/>
      <c r="B53" s="46" t="s">
        <v>76</v>
      </c>
      <c r="C53" s="20" t="s">
        <v>78</v>
      </c>
      <c r="D53" s="20"/>
      <c r="E53" s="20"/>
      <c r="F53" s="20"/>
      <c r="G53" s="20"/>
      <c r="H53" s="20"/>
      <c r="I53" s="20"/>
      <c r="J53" s="20"/>
      <c r="K53" s="20"/>
      <c r="L53" s="20"/>
      <c r="M53" s="20"/>
      <c r="N53" s="21"/>
      <c r="O53" s="21"/>
    </row>
    <row r="54" spans="1:16" ht="8.25" customHeight="1" thickBot="1" x14ac:dyDescent="0.2">
      <c r="A54" s="20"/>
      <c r="B54" s="20"/>
      <c r="C54" s="20"/>
      <c r="D54" s="20"/>
      <c r="E54" s="20"/>
      <c r="F54" s="20"/>
      <c r="G54" s="20"/>
      <c r="H54" s="20"/>
      <c r="I54" s="20"/>
      <c r="J54" s="20"/>
      <c r="K54" s="20"/>
      <c r="L54" s="20"/>
      <c r="M54" s="20"/>
      <c r="N54" s="21"/>
      <c r="O54" s="21"/>
    </row>
    <row r="55" spans="1:16" s="37" customFormat="1" ht="21" customHeight="1" x14ac:dyDescent="0.15">
      <c r="A55" s="30"/>
      <c r="B55" s="31" t="s">
        <v>60</v>
      </c>
      <c r="C55" s="31"/>
      <c r="D55" s="31"/>
      <c r="E55" s="31"/>
      <c r="F55" s="32" t="s">
        <v>61</v>
      </c>
      <c r="G55" s="48">
        <f>ROUND((I45-M45)/I45*100,1)</f>
        <v>7.7</v>
      </c>
      <c r="H55" s="33" t="s">
        <v>62</v>
      </c>
      <c r="I55" s="31" t="s">
        <v>72</v>
      </c>
      <c r="J55" s="31"/>
      <c r="K55" s="34"/>
      <c r="L55" s="35"/>
      <c r="M55" s="36"/>
      <c r="N55" s="35"/>
      <c r="O55" s="35"/>
      <c r="P55" s="35"/>
    </row>
    <row r="56" spans="1:16" s="37" customFormat="1" ht="21" customHeight="1" thickBot="1" x14ac:dyDescent="0.2">
      <c r="A56" s="30"/>
      <c r="B56" s="30"/>
      <c r="C56" s="30"/>
      <c r="D56" s="30"/>
      <c r="E56" s="30"/>
      <c r="F56" s="38" t="s">
        <v>63</v>
      </c>
      <c r="G56" s="49">
        <f>ROUND(I45-M45,1)</f>
        <v>2609.6999999999998</v>
      </c>
      <c r="H56" s="39" t="s">
        <v>57</v>
      </c>
      <c r="I56" s="31" t="s">
        <v>73</v>
      </c>
      <c r="J56" s="31"/>
      <c r="K56" s="40"/>
      <c r="L56" s="35"/>
      <c r="M56" s="35"/>
      <c r="N56" s="35"/>
      <c r="O56" s="35"/>
      <c r="P56" s="35"/>
    </row>
    <row r="57" spans="1:16" ht="8.25" customHeight="1" thickBot="1" x14ac:dyDescent="0.2">
      <c r="A57" s="21"/>
      <c r="B57" s="21"/>
      <c r="C57" s="21"/>
      <c r="D57" s="21"/>
      <c r="E57" s="21"/>
      <c r="F57" s="22"/>
      <c r="G57" s="23"/>
      <c r="H57" s="24"/>
      <c r="I57" s="21"/>
      <c r="J57" s="21"/>
      <c r="K57" s="21"/>
      <c r="L57" s="21"/>
      <c r="M57" s="21"/>
      <c r="N57" s="21"/>
      <c r="O57" s="21"/>
    </row>
    <row r="58" spans="1:16" s="37" customFormat="1" ht="18" customHeight="1" x14ac:dyDescent="0.15">
      <c r="A58" s="35"/>
      <c r="B58" s="31" t="s">
        <v>64</v>
      </c>
      <c r="C58" s="35"/>
      <c r="D58" s="35"/>
      <c r="E58" s="35"/>
      <c r="F58" s="32" t="s">
        <v>67</v>
      </c>
      <c r="G58" s="56">
        <f>ROUND(G59/(G43-H43)*100,1)</f>
        <v>11</v>
      </c>
      <c r="H58" s="33" t="s">
        <v>68</v>
      </c>
      <c r="I58" s="41" t="s">
        <v>75</v>
      </c>
      <c r="J58" s="35"/>
      <c r="K58" s="35"/>
      <c r="L58" s="35"/>
      <c r="M58" s="35"/>
      <c r="N58" s="35"/>
      <c r="O58" s="35"/>
      <c r="P58" s="35"/>
    </row>
    <row r="59" spans="1:16" s="37" customFormat="1" ht="18" customHeight="1" thickBot="1" x14ac:dyDescent="0.2">
      <c r="A59" s="35"/>
      <c r="B59" s="31"/>
      <c r="C59" s="35"/>
      <c r="D59" s="35"/>
      <c r="E59" s="35"/>
      <c r="F59" s="38" t="s">
        <v>65</v>
      </c>
      <c r="G59" s="57">
        <f>ROUND((G43-H43)-(K43-L43),1)</f>
        <v>2970</v>
      </c>
      <c r="H59" s="39" t="s">
        <v>66</v>
      </c>
      <c r="I59" s="41" t="s">
        <v>84</v>
      </c>
      <c r="J59" s="35"/>
      <c r="K59" s="35"/>
      <c r="L59" s="35"/>
      <c r="M59" s="35"/>
      <c r="N59" s="35"/>
      <c r="O59" s="35"/>
      <c r="P59" s="35"/>
    </row>
    <row r="60" spans="1:16" ht="8.25" customHeight="1" thickBot="1" x14ac:dyDescent="0.2">
      <c r="A60" s="20"/>
      <c r="B60" s="20"/>
      <c r="C60" s="20"/>
      <c r="D60" s="20"/>
      <c r="E60" s="20"/>
      <c r="F60" s="20"/>
      <c r="G60" s="20"/>
      <c r="H60" s="20"/>
      <c r="I60" s="20"/>
      <c r="J60" s="20"/>
      <c r="K60" s="20"/>
      <c r="L60" s="20"/>
      <c r="M60" s="20"/>
      <c r="N60" s="21"/>
      <c r="O60" s="21"/>
    </row>
    <row r="61" spans="1:16" s="37" customFormat="1" ht="21" customHeight="1" x14ac:dyDescent="0.15">
      <c r="A61" s="30"/>
      <c r="B61" s="31" t="s">
        <v>96</v>
      </c>
      <c r="C61" s="31"/>
      <c r="D61" s="31"/>
      <c r="E61" s="31"/>
      <c r="F61" s="32" t="s">
        <v>87</v>
      </c>
      <c r="G61" s="102">
        <f>ROUND((((G38-H38)-(K38-L38))/(G38-H38))*100,1)</f>
        <v>11.5</v>
      </c>
      <c r="H61" s="33" t="s">
        <v>68</v>
      </c>
      <c r="I61" s="106" t="s">
        <v>115</v>
      </c>
      <c r="J61" s="31"/>
      <c r="K61" s="34"/>
      <c r="L61" s="35"/>
      <c r="M61" s="36"/>
      <c r="N61" s="35"/>
      <c r="O61" s="35"/>
      <c r="P61" s="35"/>
    </row>
    <row r="62" spans="1:16" s="37" customFormat="1" ht="21" customHeight="1" thickBot="1" x14ac:dyDescent="0.2">
      <c r="A62" s="30"/>
      <c r="B62" s="31"/>
      <c r="C62" s="31"/>
      <c r="D62" s="31"/>
      <c r="E62" s="31"/>
      <c r="F62" s="38" t="s">
        <v>86</v>
      </c>
      <c r="G62" s="101">
        <f>ROUND((G38-H38)-(K38-L38),2)</f>
        <v>1848</v>
      </c>
      <c r="H62" s="39" t="s">
        <v>66</v>
      </c>
      <c r="I62" s="31" t="s">
        <v>112</v>
      </c>
      <c r="J62" s="31"/>
      <c r="K62" s="34"/>
      <c r="L62" s="35"/>
      <c r="M62" s="36"/>
      <c r="N62" s="35"/>
      <c r="O62" s="35"/>
      <c r="P62" s="35"/>
    </row>
    <row r="63" spans="1:16" ht="13.5" customHeight="1" x14ac:dyDescent="0.15">
      <c r="A63" s="20"/>
      <c r="B63" s="20"/>
      <c r="C63" s="20"/>
      <c r="D63" s="20"/>
      <c r="E63" s="20"/>
      <c r="F63" s="20"/>
      <c r="G63" s="20"/>
      <c r="H63" s="20"/>
      <c r="I63" s="20"/>
      <c r="J63" s="20"/>
      <c r="K63" s="20"/>
      <c r="L63" s="20"/>
      <c r="M63" s="20"/>
      <c r="N63" s="21"/>
      <c r="O63" s="21"/>
    </row>
    <row r="64" spans="1:16" s="37" customFormat="1" ht="21" customHeight="1" x14ac:dyDescent="0.15">
      <c r="A64" s="30"/>
      <c r="B64" s="30"/>
      <c r="C64" s="30"/>
      <c r="D64" s="35"/>
      <c r="E64" s="35"/>
      <c r="F64" s="35"/>
      <c r="G64" s="35"/>
      <c r="H64" s="35"/>
      <c r="I64" s="35"/>
      <c r="J64" s="35"/>
      <c r="K64" s="35"/>
      <c r="L64" s="35"/>
      <c r="M64" s="35"/>
      <c r="N64" s="35"/>
      <c r="O64" s="35"/>
      <c r="P64" s="35"/>
    </row>
    <row r="65" spans="1:16" s="37" customFormat="1" ht="21" customHeight="1" x14ac:dyDescent="0.15">
      <c r="A65" s="30"/>
      <c r="B65" s="30"/>
      <c r="C65" s="30"/>
      <c r="D65" s="35"/>
      <c r="E65" s="35"/>
      <c r="F65" s="35"/>
      <c r="G65" s="35"/>
      <c r="H65" s="35"/>
      <c r="I65" s="35"/>
      <c r="J65" s="35"/>
      <c r="K65" s="35"/>
      <c r="L65" s="35"/>
      <c r="M65" s="35"/>
      <c r="N65" s="35"/>
      <c r="O65" s="35"/>
      <c r="P65" s="35"/>
    </row>
    <row r="66" spans="1:16" s="37" customFormat="1" ht="21" customHeight="1" x14ac:dyDescent="0.15">
      <c r="A66" s="30"/>
      <c r="B66" s="31"/>
      <c r="C66" s="31"/>
      <c r="D66" s="35"/>
      <c r="E66" s="35"/>
      <c r="F66" s="35"/>
      <c r="G66" s="35"/>
      <c r="H66" s="35"/>
      <c r="I66" s="35"/>
      <c r="J66" s="35"/>
      <c r="K66" s="35"/>
      <c r="L66" s="35"/>
      <c r="M66" s="36"/>
      <c r="N66" s="35"/>
      <c r="O66" s="35"/>
      <c r="P66" s="35"/>
    </row>
    <row r="67" spans="1:16" x14ac:dyDescent="0.15">
      <c r="A67" s="21"/>
      <c r="B67" s="21"/>
      <c r="C67" s="21"/>
      <c r="D67" s="21"/>
      <c r="E67" s="21"/>
      <c r="F67" s="21"/>
      <c r="G67" s="21"/>
      <c r="H67" s="21"/>
      <c r="I67" s="21"/>
      <c r="J67" s="21"/>
      <c r="K67" s="21"/>
      <c r="L67" s="21"/>
      <c r="M67" s="21"/>
      <c r="N67" s="21"/>
      <c r="O67" s="21"/>
    </row>
    <row r="68" spans="1:16" x14ac:dyDescent="0.15">
      <c r="N68" s="21"/>
      <c r="O68" s="21"/>
    </row>
    <row r="69" spans="1:16" x14ac:dyDescent="0.15">
      <c r="N69" s="21"/>
      <c r="O69" s="21"/>
    </row>
    <row r="70" spans="1:16" x14ac:dyDescent="0.15">
      <c r="N70" s="21"/>
      <c r="O70" s="21"/>
    </row>
  </sheetData>
  <mergeCells count="94">
    <mergeCell ref="E4:E6"/>
    <mergeCell ref="F4:F6"/>
    <mergeCell ref="G4:J4"/>
    <mergeCell ref="K4:M4"/>
    <mergeCell ref="I5:J5"/>
    <mergeCell ref="I6:J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14:D14"/>
    <mergeCell ref="I14:J14"/>
    <mergeCell ref="B15:D15"/>
    <mergeCell ref="I15:J15"/>
    <mergeCell ref="B16:D16"/>
    <mergeCell ref="I16:J16"/>
    <mergeCell ref="B17:D17"/>
    <mergeCell ref="I17:J17"/>
    <mergeCell ref="B18:B19"/>
    <mergeCell ref="C18:D18"/>
    <mergeCell ref="I18:J18"/>
    <mergeCell ref="C19:D19"/>
    <mergeCell ref="I19:J19"/>
    <mergeCell ref="B20:B21"/>
    <mergeCell ref="C20:D20"/>
    <mergeCell ref="I20:J20"/>
    <mergeCell ref="C21:D21"/>
    <mergeCell ref="I21:J21"/>
    <mergeCell ref="C24:D24"/>
    <mergeCell ref="I24:J24"/>
    <mergeCell ref="B25:D25"/>
    <mergeCell ref="I25:J25"/>
    <mergeCell ref="B26:D26"/>
    <mergeCell ref="I26:J26"/>
    <mergeCell ref="B22:B24"/>
    <mergeCell ref="C22:D22"/>
    <mergeCell ref="I22:J22"/>
    <mergeCell ref="C23:D23"/>
    <mergeCell ref="I23:J23"/>
    <mergeCell ref="B27:D27"/>
    <mergeCell ref="I27:J27"/>
    <mergeCell ref="B28:D28"/>
    <mergeCell ref="I28:J28"/>
    <mergeCell ref="B29:D29"/>
    <mergeCell ref="I29:J29"/>
    <mergeCell ref="B30:B32"/>
    <mergeCell ref="C30:D30"/>
    <mergeCell ref="I30:J30"/>
    <mergeCell ref="C31:D31"/>
    <mergeCell ref="I31:J31"/>
    <mergeCell ref="C32:D32"/>
    <mergeCell ref="I32:J32"/>
    <mergeCell ref="B33:D33"/>
    <mergeCell ref="I33:J33"/>
    <mergeCell ref="B34:D34"/>
    <mergeCell ref="I34:J34"/>
    <mergeCell ref="B35:D35"/>
    <mergeCell ref="I35:J35"/>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A47:D47"/>
    <mergeCell ref="I47:J47"/>
    <mergeCell ref="A44:D44"/>
    <mergeCell ref="I44:J44"/>
    <mergeCell ref="A45:D45"/>
    <mergeCell ref="I45:J45"/>
    <mergeCell ref="A46:C46"/>
    <mergeCell ref="I46:J4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G39:H39 L39 K39"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73"/>
  <sheetViews>
    <sheetView showGridLines="0" topLeftCell="A4" zoomScale="85" zoomScaleNormal="85" zoomScaleSheetLayoutView="70" workbookViewId="0">
      <selection activeCell="Q15" sqref="Q15"/>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21" customWidth="1"/>
    <col min="15" max="15" width="15.375" style="21" customWidth="1"/>
    <col min="16" max="16384" width="9" style="1"/>
  </cols>
  <sheetData>
    <row r="1" spans="1:13" ht="8.25" customHeight="1" x14ac:dyDescent="0.15">
      <c r="A1" s="21"/>
      <c r="B1" s="21"/>
      <c r="C1" s="21"/>
      <c r="D1" s="21"/>
      <c r="E1" s="21"/>
      <c r="F1" s="21"/>
      <c r="G1" s="21"/>
      <c r="H1" s="21"/>
      <c r="I1" s="21"/>
      <c r="J1" s="21"/>
      <c r="K1" s="21"/>
      <c r="L1" s="21"/>
      <c r="M1" s="21"/>
    </row>
    <row r="2" spans="1:13" ht="17.25" x14ac:dyDescent="0.2">
      <c r="A2" s="62" t="s">
        <v>93</v>
      </c>
      <c r="B2" s="21"/>
      <c r="C2" s="21"/>
      <c r="D2" s="21"/>
      <c r="E2" s="21"/>
      <c r="F2" s="21"/>
      <c r="G2" s="21"/>
      <c r="H2" s="21"/>
      <c r="I2" s="21"/>
      <c r="J2" s="21"/>
      <c r="K2" s="21"/>
      <c r="L2" s="21"/>
      <c r="M2" s="21"/>
    </row>
    <row r="3" spans="1:13" ht="14.25" thickBot="1" x14ac:dyDescent="0.2">
      <c r="A3" s="21"/>
      <c r="B3" s="21"/>
      <c r="C3" s="21"/>
      <c r="D3" s="21"/>
      <c r="E3" s="21"/>
      <c r="F3" s="21"/>
      <c r="G3" s="21"/>
      <c r="H3" s="21"/>
      <c r="I3" s="21"/>
      <c r="J3" s="21"/>
      <c r="K3" s="21"/>
      <c r="L3" s="21"/>
      <c r="M3" s="21"/>
    </row>
    <row r="4" spans="1:13" ht="32.25" customHeight="1" x14ac:dyDescent="0.15">
      <c r="A4" s="25"/>
      <c r="B4" s="26"/>
      <c r="C4" s="26"/>
      <c r="D4" s="26"/>
      <c r="E4" s="180" t="s">
        <v>0</v>
      </c>
      <c r="F4" s="183" t="s">
        <v>1</v>
      </c>
      <c r="G4" s="186" t="s">
        <v>118</v>
      </c>
      <c r="H4" s="187"/>
      <c r="I4" s="187"/>
      <c r="J4" s="188"/>
      <c r="K4" s="186" t="s">
        <v>120</v>
      </c>
      <c r="L4" s="187"/>
      <c r="M4" s="189"/>
    </row>
    <row r="5" spans="1:13" ht="51" customHeight="1" x14ac:dyDescent="0.15">
      <c r="A5" s="27"/>
      <c r="B5" s="14"/>
      <c r="C5" s="14"/>
      <c r="D5" s="14"/>
      <c r="E5" s="181"/>
      <c r="F5" s="184"/>
      <c r="G5" s="2" t="s">
        <v>2</v>
      </c>
      <c r="H5" s="3" t="s">
        <v>3</v>
      </c>
      <c r="I5" s="190" t="s">
        <v>4</v>
      </c>
      <c r="J5" s="191"/>
      <c r="K5" s="2" t="s">
        <v>5</v>
      </c>
      <c r="L5" s="3" t="s">
        <v>6</v>
      </c>
      <c r="M5" s="4" t="s">
        <v>7</v>
      </c>
    </row>
    <row r="6" spans="1:13" ht="32.25" customHeight="1" thickBot="1" x14ac:dyDescent="0.2">
      <c r="A6" s="27"/>
      <c r="B6" s="14"/>
      <c r="C6" s="14"/>
      <c r="D6" s="14"/>
      <c r="E6" s="182"/>
      <c r="F6" s="185"/>
      <c r="G6" s="5" t="s">
        <v>8</v>
      </c>
      <c r="H6" s="6" t="s">
        <v>8</v>
      </c>
      <c r="I6" s="192" t="s">
        <v>9</v>
      </c>
      <c r="J6" s="193"/>
      <c r="K6" s="5" t="s">
        <v>8</v>
      </c>
      <c r="L6" s="6" t="s">
        <v>8</v>
      </c>
      <c r="M6" s="7" t="s">
        <v>9</v>
      </c>
    </row>
    <row r="7" spans="1:13" ht="24.75" customHeight="1" thickTop="1" x14ac:dyDescent="0.15">
      <c r="A7" s="200" t="s">
        <v>10</v>
      </c>
      <c r="B7" s="201"/>
      <c r="C7" s="202"/>
      <c r="D7" s="63"/>
      <c r="E7" s="75" t="str">
        <f>Ⅰ!E7</f>
        <v>トン</v>
      </c>
      <c r="F7" s="76"/>
      <c r="G7" s="125" t="s">
        <v>12</v>
      </c>
      <c r="H7" s="203">
        <f>Ⅰ!L7</f>
        <v>3000</v>
      </c>
      <c r="I7" s="203"/>
      <c r="J7" s="204"/>
      <c r="K7" s="114"/>
      <c r="L7" s="174">
        <f>H7</f>
        <v>3000</v>
      </c>
      <c r="M7" s="176"/>
    </row>
    <row r="8" spans="1:13" ht="19.5" customHeight="1" x14ac:dyDescent="0.15">
      <c r="A8" s="205" t="s">
        <v>13</v>
      </c>
      <c r="B8" s="161" t="s">
        <v>14</v>
      </c>
      <c r="C8" s="196"/>
      <c r="D8" s="162"/>
      <c r="E8" s="77" t="s">
        <v>15</v>
      </c>
      <c r="F8" s="78">
        <v>38.200000000000003</v>
      </c>
      <c r="G8" s="79">
        <f>Ⅰ!K8</f>
        <v>0</v>
      </c>
      <c r="H8" s="80">
        <f>Ⅰ!L8</f>
        <v>0</v>
      </c>
      <c r="I8" s="197">
        <f>(G8-H8)*$F8</f>
        <v>0</v>
      </c>
      <c r="J8" s="198"/>
      <c r="K8" s="42">
        <v>0</v>
      </c>
      <c r="L8" s="43">
        <v>0</v>
      </c>
      <c r="M8" s="61">
        <f>(K8-L8)*$F8</f>
        <v>0</v>
      </c>
    </row>
    <row r="9" spans="1:13" ht="19.5" customHeight="1" x14ac:dyDescent="0.15">
      <c r="A9" s="206"/>
      <c r="B9" s="161" t="s">
        <v>103</v>
      </c>
      <c r="C9" s="196"/>
      <c r="D9" s="162"/>
      <c r="E9" s="77" t="s">
        <v>15</v>
      </c>
      <c r="F9" s="78">
        <v>35.299999999999997</v>
      </c>
      <c r="G9" s="79">
        <f>Ⅰ!K9</f>
        <v>0</v>
      </c>
      <c r="H9" s="80">
        <f>Ⅰ!L9</f>
        <v>0</v>
      </c>
      <c r="I9" s="197">
        <f t="shared" ref="I9:I41" si="0">(G9-H9)*$F9</f>
        <v>0</v>
      </c>
      <c r="J9" s="198"/>
      <c r="K9" s="42">
        <v>0</v>
      </c>
      <c r="L9" s="43">
        <v>0</v>
      </c>
      <c r="M9" s="61">
        <f>(K9-L9)*$F9</f>
        <v>0</v>
      </c>
    </row>
    <row r="10" spans="1:13" ht="19.5" customHeight="1" x14ac:dyDescent="0.15">
      <c r="A10" s="206"/>
      <c r="B10" s="161" t="s">
        <v>16</v>
      </c>
      <c r="C10" s="196"/>
      <c r="D10" s="162"/>
      <c r="E10" s="77" t="s">
        <v>15</v>
      </c>
      <c r="F10" s="78">
        <v>34.6</v>
      </c>
      <c r="G10" s="79">
        <f>Ⅰ!K10</f>
        <v>0</v>
      </c>
      <c r="H10" s="80">
        <f>Ⅰ!L10</f>
        <v>0</v>
      </c>
      <c r="I10" s="197">
        <f t="shared" si="0"/>
        <v>0</v>
      </c>
      <c r="J10" s="198"/>
      <c r="K10" s="42">
        <v>0</v>
      </c>
      <c r="L10" s="43">
        <v>0</v>
      </c>
      <c r="M10" s="61">
        <f t="shared" ref="M10:M41" si="1">(K10-L10)*$F10</f>
        <v>0</v>
      </c>
    </row>
    <row r="11" spans="1:13" ht="19.5" customHeight="1" x14ac:dyDescent="0.15">
      <c r="A11" s="206"/>
      <c r="B11" s="161" t="s">
        <v>17</v>
      </c>
      <c r="C11" s="196"/>
      <c r="D11" s="162"/>
      <c r="E11" s="77" t="s">
        <v>15</v>
      </c>
      <c r="F11" s="78">
        <v>33.6</v>
      </c>
      <c r="G11" s="79">
        <f>Ⅰ!K11</f>
        <v>0</v>
      </c>
      <c r="H11" s="80">
        <f>Ⅰ!L11</f>
        <v>0</v>
      </c>
      <c r="I11" s="197">
        <f t="shared" si="0"/>
        <v>0</v>
      </c>
      <c r="J11" s="198"/>
      <c r="K11" s="42">
        <v>0</v>
      </c>
      <c r="L11" s="43">
        <v>0</v>
      </c>
      <c r="M11" s="61">
        <f t="shared" si="1"/>
        <v>0</v>
      </c>
    </row>
    <row r="12" spans="1:13" ht="19.5" customHeight="1" x14ac:dyDescent="0.15">
      <c r="A12" s="206"/>
      <c r="B12" s="161" t="s">
        <v>18</v>
      </c>
      <c r="C12" s="196"/>
      <c r="D12" s="162"/>
      <c r="E12" s="77" t="s">
        <v>15</v>
      </c>
      <c r="F12" s="78">
        <v>36.700000000000003</v>
      </c>
      <c r="G12" s="79">
        <f>Ⅰ!K12</f>
        <v>0</v>
      </c>
      <c r="H12" s="80">
        <f>Ⅰ!L12</f>
        <v>0</v>
      </c>
      <c r="I12" s="197">
        <f t="shared" si="0"/>
        <v>0</v>
      </c>
      <c r="J12" s="198"/>
      <c r="K12" s="42">
        <v>0</v>
      </c>
      <c r="L12" s="43">
        <v>0</v>
      </c>
      <c r="M12" s="61">
        <f t="shared" si="1"/>
        <v>0</v>
      </c>
    </row>
    <row r="13" spans="1:13" ht="19.5" customHeight="1" x14ac:dyDescent="0.15">
      <c r="A13" s="206"/>
      <c r="B13" s="161" t="s">
        <v>19</v>
      </c>
      <c r="C13" s="196"/>
      <c r="D13" s="162"/>
      <c r="E13" s="77" t="s">
        <v>15</v>
      </c>
      <c r="F13" s="78">
        <v>37.700000000000003</v>
      </c>
      <c r="G13" s="79">
        <f>Ⅰ!K13</f>
        <v>0</v>
      </c>
      <c r="H13" s="80">
        <f>Ⅰ!L13</f>
        <v>0</v>
      </c>
      <c r="I13" s="197">
        <f t="shared" si="0"/>
        <v>0</v>
      </c>
      <c r="J13" s="198"/>
      <c r="K13" s="42">
        <v>0</v>
      </c>
      <c r="L13" s="43">
        <v>0</v>
      </c>
      <c r="M13" s="61">
        <f t="shared" si="1"/>
        <v>0</v>
      </c>
    </row>
    <row r="14" spans="1:13" ht="19.5" customHeight="1" x14ac:dyDescent="0.15">
      <c r="A14" s="206"/>
      <c r="B14" s="161" t="s">
        <v>20</v>
      </c>
      <c r="C14" s="196"/>
      <c r="D14" s="162"/>
      <c r="E14" s="77" t="s">
        <v>15</v>
      </c>
      <c r="F14" s="78">
        <v>39.1</v>
      </c>
      <c r="G14" s="79">
        <f>Ⅰ!K14</f>
        <v>0</v>
      </c>
      <c r="H14" s="80">
        <f>Ⅰ!L14</f>
        <v>0</v>
      </c>
      <c r="I14" s="197">
        <f t="shared" si="0"/>
        <v>0</v>
      </c>
      <c r="J14" s="198"/>
      <c r="K14" s="42">
        <v>0</v>
      </c>
      <c r="L14" s="43">
        <v>0</v>
      </c>
      <c r="M14" s="61">
        <f t="shared" si="1"/>
        <v>0</v>
      </c>
    </row>
    <row r="15" spans="1:13" ht="19.5" customHeight="1" x14ac:dyDescent="0.15">
      <c r="A15" s="206"/>
      <c r="B15" s="161" t="s">
        <v>21</v>
      </c>
      <c r="C15" s="196"/>
      <c r="D15" s="162"/>
      <c r="E15" s="77" t="s">
        <v>15</v>
      </c>
      <c r="F15" s="78">
        <v>41.9</v>
      </c>
      <c r="G15" s="79">
        <f>Ⅰ!K15</f>
        <v>20906</v>
      </c>
      <c r="H15" s="80">
        <f>Ⅰ!L15</f>
        <v>0</v>
      </c>
      <c r="I15" s="197">
        <f t="shared" si="0"/>
        <v>875961.4</v>
      </c>
      <c r="J15" s="198"/>
      <c r="K15" s="42">
        <v>20906</v>
      </c>
      <c r="L15" s="43">
        <v>0</v>
      </c>
      <c r="M15" s="61">
        <f>(K15-L15)*$F15</f>
        <v>875961.4</v>
      </c>
    </row>
    <row r="16" spans="1:13" ht="19.5" customHeight="1" x14ac:dyDescent="0.15">
      <c r="A16" s="206"/>
      <c r="B16" s="161" t="s">
        <v>22</v>
      </c>
      <c r="C16" s="196"/>
      <c r="D16" s="162"/>
      <c r="E16" s="77" t="s">
        <v>23</v>
      </c>
      <c r="F16" s="78">
        <v>40.9</v>
      </c>
      <c r="G16" s="79">
        <f>Ⅰ!K16</f>
        <v>0</v>
      </c>
      <c r="H16" s="80">
        <f>Ⅰ!L16</f>
        <v>0</v>
      </c>
      <c r="I16" s="197">
        <f t="shared" si="0"/>
        <v>0</v>
      </c>
      <c r="J16" s="198"/>
      <c r="K16" s="42">
        <v>0</v>
      </c>
      <c r="L16" s="43">
        <v>0</v>
      </c>
      <c r="M16" s="61">
        <f t="shared" si="1"/>
        <v>0</v>
      </c>
    </row>
    <row r="17" spans="1:13" ht="19.5" customHeight="1" x14ac:dyDescent="0.15">
      <c r="A17" s="206"/>
      <c r="B17" s="161" t="s">
        <v>24</v>
      </c>
      <c r="C17" s="196"/>
      <c r="D17" s="162"/>
      <c r="E17" s="77" t="s">
        <v>23</v>
      </c>
      <c r="F17" s="78">
        <v>29.9</v>
      </c>
      <c r="G17" s="79">
        <f>Ⅰ!K17</f>
        <v>0</v>
      </c>
      <c r="H17" s="80">
        <f>Ⅰ!L17</f>
        <v>0</v>
      </c>
      <c r="I17" s="197">
        <f t="shared" si="0"/>
        <v>0</v>
      </c>
      <c r="J17" s="198"/>
      <c r="K17" s="42">
        <v>0</v>
      </c>
      <c r="L17" s="43">
        <v>0</v>
      </c>
      <c r="M17" s="61">
        <f t="shared" si="1"/>
        <v>0</v>
      </c>
    </row>
    <row r="18" spans="1:13" ht="19.5" customHeight="1" x14ac:dyDescent="0.15">
      <c r="A18" s="206"/>
      <c r="B18" s="199" t="s">
        <v>25</v>
      </c>
      <c r="C18" s="161" t="s">
        <v>26</v>
      </c>
      <c r="D18" s="162"/>
      <c r="E18" s="82" t="s">
        <v>23</v>
      </c>
      <c r="F18" s="78">
        <v>50.8</v>
      </c>
      <c r="G18" s="79">
        <f>Ⅰ!K18</f>
        <v>0</v>
      </c>
      <c r="H18" s="80">
        <f>Ⅰ!L18</f>
        <v>0</v>
      </c>
      <c r="I18" s="197">
        <f t="shared" si="0"/>
        <v>0</v>
      </c>
      <c r="J18" s="198"/>
      <c r="K18" s="42">
        <v>0</v>
      </c>
      <c r="L18" s="43">
        <v>0</v>
      </c>
      <c r="M18" s="61">
        <f t="shared" si="1"/>
        <v>0</v>
      </c>
    </row>
    <row r="19" spans="1:13" ht="19.5" customHeight="1" x14ac:dyDescent="0.15">
      <c r="A19" s="206"/>
      <c r="B19" s="199"/>
      <c r="C19" s="161" t="s">
        <v>27</v>
      </c>
      <c r="D19" s="162"/>
      <c r="E19" s="82" t="s">
        <v>28</v>
      </c>
      <c r="F19" s="78">
        <v>44.9</v>
      </c>
      <c r="G19" s="79">
        <f>Ⅰ!K19</f>
        <v>0</v>
      </c>
      <c r="H19" s="80">
        <f>Ⅰ!L19</f>
        <v>0</v>
      </c>
      <c r="I19" s="197">
        <f t="shared" si="0"/>
        <v>0</v>
      </c>
      <c r="J19" s="198"/>
      <c r="K19" s="42">
        <v>0</v>
      </c>
      <c r="L19" s="43">
        <v>0</v>
      </c>
      <c r="M19" s="61">
        <f t="shared" si="1"/>
        <v>0</v>
      </c>
    </row>
    <row r="20" spans="1:13" ht="19.5" customHeight="1" x14ac:dyDescent="0.15">
      <c r="A20" s="206"/>
      <c r="B20" s="199" t="s">
        <v>29</v>
      </c>
      <c r="C20" s="161" t="s">
        <v>30</v>
      </c>
      <c r="D20" s="162"/>
      <c r="E20" s="82" t="s">
        <v>23</v>
      </c>
      <c r="F20" s="78">
        <v>54.6</v>
      </c>
      <c r="G20" s="79">
        <f>Ⅰ!K20</f>
        <v>1753</v>
      </c>
      <c r="H20" s="80">
        <f>Ⅰ!L20</f>
        <v>0</v>
      </c>
      <c r="I20" s="197">
        <f t="shared" si="0"/>
        <v>95713.8</v>
      </c>
      <c r="J20" s="198"/>
      <c r="K20" s="42">
        <v>1753</v>
      </c>
      <c r="L20" s="43">
        <v>0</v>
      </c>
      <c r="M20" s="61">
        <f t="shared" si="1"/>
        <v>95713.8</v>
      </c>
    </row>
    <row r="21" spans="1:13" ht="19.5" customHeight="1" x14ac:dyDescent="0.15">
      <c r="A21" s="206"/>
      <c r="B21" s="199"/>
      <c r="C21" s="161" t="s">
        <v>31</v>
      </c>
      <c r="D21" s="162"/>
      <c r="E21" s="82" t="s">
        <v>28</v>
      </c>
      <c r="F21" s="78">
        <v>43.5</v>
      </c>
      <c r="G21" s="79">
        <f>Ⅰ!K21</f>
        <v>0</v>
      </c>
      <c r="H21" s="80">
        <f>Ⅰ!L21</f>
        <v>0</v>
      </c>
      <c r="I21" s="197">
        <f t="shared" si="0"/>
        <v>0</v>
      </c>
      <c r="J21" s="198"/>
      <c r="K21" s="42">
        <v>0</v>
      </c>
      <c r="L21" s="43">
        <v>0</v>
      </c>
      <c r="M21" s="61">
        <f t="shared" si="1"/>
        <v>0</v>
      </c>
    </row>
    <row r="22" spans="1:13" ht="19.5" customHeight="1" x14ac:dyDescent="0.15">
      <c r="A22" s="206"/>
      <c r="B22" s="199" t="s">
        <v>32</v>
      </c>
      <c r="C22" s="161" t="s">
        <v>33</v>
      </c>
      <c r="D22" s="162"/>
      <c r="E22" s="82" t="s">
        <v>23</v>
      </c>
      <c r="F22" s="78">
        <v>29</v>
      </c>
      <c r="G22" s="79">
        <f>Ⅰ!K22</f>
        <v>0</v>
      </c>
      <c r="H22" s="80">
        <f>Ⅰ!L22</f>
        <v>0</v>
      </c>
      <c r="I22" s="197">
        <f t="shared" si="0"/>
        <v>0</v>
      </c>
      <c r="J22" s="198"/>
      <c r="K22" s="42">
        <v>0</v>
      </c>
      <c r="L22" s="43">
        <v>0</v>
      </c>
      <c r="M22" s="61">
        <f t="shared" si="1"/>
        <v>0</v>
      </c>
    </row>
    <row r="23" spans="1:13" ht="19.5" customHeight="1" x14ac:dyDescent="0.15">
      <c r="A23" s="206"/>
      <c r="B23" s="199"/>
      <c r="C23" s="161" t="s">
        <v>34</v>
      </c>
      <c r="D23" s="162"/>
      <c r="E23" s="82" t="s">
        <v>23</v>
      </c>
      <c r="F23" s="78">
        <v>25.7</v>
      </c>
      <c r="G23" s="79">
        <f>Ⅰ!K23</f>
        <v>0</v>
      </c>
      <c r="H23" s="80">
        <f>Ⅰ!L23</f>
        <v>0</v>
      </c>
      <c r="I23" s="197">
        <f t="shared" si="0"/>
        <v>0</v>
      </c>
      <c r="J23" s="198"/>
      <c r="K23" s="42">
        <v>0</v>
      </c>
      <c r="L23" s="43">
        <v>0</v>
      </c>
      <c r="M23" s="61">
        <f t="shared" si="1"/>
        <v>0</v>
      </c>
    </row>
    <row r="24" spans="1:13" ht="19.5" customHeight="1" x14ac:dyDescent="0.15">
      <c r="A24" s="206"/>
      <c r="B24" s="199"/>
      <c r="C24" s="161" t="s">
        <v>35</v>
      </c>
      <c r="D24" s="162"/>
      <c r="E24" s="82" t="s">
        <v>23</v>
      </c>
      <c r="F24" s="78">
        <v>26.9</v>
      </c>
      <c r="G24" s="79">
        <f>Ⅰ!K24</f>
        <v>0</v>
      </c>
      <c r="H24" s="80">
        <f>Ⅰ!L24</f>
        <v>0</v>
      </c>
      <c r="I24" s="197">
        <f t="shared" si="0"/>
        <v>0</v>
      </c>
      <c r="J24" s="198"/>
      <c r="K24" s="42">
        <v>0</v>
      </c>
      <c r="L24" s="43">
        <v>0</v>
      </c>
      <c r="M24" s="61">
        <f t="shared" si="1"/>
        <v>0</v>
      </c>
    </row>
    <row r="25" spans="1:13" ht="19.5" customHeight="1" x14ac:dyDescent="0.15">
      <c r="A25" s="206"/>
      <c r="B25" s="161" t="s">
        <v>36</v>
      </c>
      <c r="C25" s="196"/>
      <c r="D25" s="162"/>
      <c r="E25" s="83" t="s">
        <v>23</v>
      </c>
      <c r="F25" s="78">
        <v>29.4</v>
      </c>
      <c r="G25" s="79">
        <f>Ⅰ!K25</f>
        <v>0</v>
      </c>
      <c r="H25" s="80">
        <f>Ⅰ!L25</f>
        <v>0</v>
      </c>
      <c r="I25" s="197">
        <f t="shared" si="0"/>
        <v>0</v>
      </c>
      <c r="J25" s="198"/>
      <c r="K25" s="42">
        <v>0</v>
      </c>
      <c r="L25" s="43">
        <v>0</v>
      </c>
      <c r="M25" s="61">
        <f t="shared" si="1"/>
        <v>0</v>
      </c>
    </row>
    <row r="26" spans="1:13" ht="19.5" customHeight="1" x14ac:dyDescent="0.15">
      <c r="A26" s="206"/>
      <c r="B26" s="161" t="s">
        <v>37</v>
      </c>
      <c r="C26" s="196"/>
      <c r="D26" s="162"/>
      <c r="E26" s="77" t="s">
        <v>23</v>
      </c>
      <c r="F26" s="78">
        <v>37.299999999999997</v>
      </c>
      <c r="G26" s="79">
        <f>Ⅰ!K26</f>
        <v>0</v>
      </c>
      <c r="H26" s="80">
        <f>Ⅰ!L26</f>
        <v>0</v>
      </c>
      <c r="I26" s="197">
        <f t="shared" si="0"/>
        <v>0</v>
      </c>
      <c r="J26" s="198"/>
      <c r="K26" s="42">
        <v>0</v>
      </c>
      <c r="L26" s="43">
        <v>0</v>
      </c>
      <c r="M26" s="61">
        <f t="shared" si="1"/>
        <v>0</v>
      </c>
    </row>
    <row r="27" spans="1:13" ht="19.5" customHeight="1" x14ac:dyDescent="0.15">
      <c r="A27" s="206"/>
      <c r="B27" s="161" t="s">
        <v>38</v>
      </c>
      <c r="C27" s="196"/>
      <c r="D27" s="162"/>
      <c r="E27" s="77" t="s">
        <v>28</v>
      </c>
      <c r="F27" s="78">
        <v>21.1</v>
      </c>
      <c r="G27" s="79">
        <f>Ⅰ!K27</f>
        <v>0</v>
      </c>
      <c r="H27" s="80">
        <f>Ⅰ!L27</f>
        <v>0</v>
      </c>
      <c r="I27" s="197">
        <f t="shared" si="0"/>
        <v>0</v>
      </c>
      <c r="J27" s="198"/>
      <c r="K27" s="42">
        <v>0</v>
      </c>
      <c r="L27" s="43">
        <v>0</v>
      </c>
      <c r="M27" s="61">
        <f t="shared" si="1"/>
        <v>0</v>
      </c>
    </row>
    <row r="28" spans="1:13" ht="19.5" customHeight="1" x14ac:dyDescent="0.15">
      <c r="A28" s="206"/>
      <c r="B28" s="161" t="s">
        <v>39</v>
      </c>
      <c r="C28" s="196"/>
      <c r="D28" s="162"/>
      <c r="E28" s="77" t="s">
        <v>28</v>
      </c>
      <c r="F28" s="78">
        <v>3.41</v>
      </c>
      <c r="G28" s="79">
        <f>Ⅰ!K28</f>
        <v>0</v>
      </c>
      <c r="H28" s="80">
        <f>Ⅰ!L28</f>
        <v>0</v>
      </c>
      <c r="I28" s="197">
        <f t="shared" si="0"/>
        <v>0</v>
      </c>
      <c r="J28" s="198"/>
      <c r="K28" s="42">
        <v>0</v>
      </c>
      <c r="L28" s="43">
        <v>0</v>
      </c>
      <c r="M28" s="61">
        <f t="shared" si="1"/>
        <v>0</v>
      </c>
    </row>
    <row r="29" spans="1:13" ht="19.5" customHeight="1" x14ac:dyDescent="0.15">
      <c r="A29" s="206"/>
      <c r="B29" s="161" t="s">
        <v>40</v>
      </c>
      <c r="C29" s="196"/>
      <c r="D29" s="162"/>
      <c r="E29" s="77" t="s">
        <v>28</v>
      </c>
      <c r="F29" s="78">
        <v>8.41</v>
      </c>
      <c r="G29" s="79">
        <f>Ⅰ!K29</f>
        <v>0</v>
      </c>
      <c r="H29" s="80">
        <f>Ⅰ!L29</f>
        <v>0</v>
      </c>
      <c r="I29" s="197">
        <f t="shared" si="0"/>
        <v>0</v>
      </c>
      <c r="J29" s="198"/>
      <c r="K29" s="42">
        <v>0</v>
      </c>
      <c r="L29" s="43">
        <v>0</v>
      </c>
      <c r="M29" s="61">
        <f t="shared" si="1"/>
        <v>0</v>
      </c>
    </row>
    <row r="30" spans="1:13" ht="19.5" customHeight="1" x14ac:dyDescent="0.15">
      <c r="A30" s="206"/>
      <c r="B30" s="156" t="s">
        <v>41</v>
      </c>
      <c r="C30" s="161" t="s">
        <v>42</v>
      </c>
      <c r="D30" s="162"/>
      <c r="E30" s="77" t="s">
        <v>28</v>
      </c>
      <c r="F30" s="84"/>
      <c r="G30" s="79">
        <f>Ⅰ!K30</f>
        <v>0</v>
      </c>
      <c r="H30" s="80">
        <f>Ⅰ!L30</f>
        <v>0</v>
      </c>
      <c r="I30" s="197">
        <f t="shared" si="0"/>
        <v>0</v>
      </c>
      <c r="J30" s="198"/>
      <c r="K30" s="42">
        <v>0</v>
      </c>
      <c r="L30" s="43">
        <v>0</v>
      </c>
      <c r="M30" s="61">
        <f t="shared" si="1"/>
        <v>0</v>
      </c>
    </row>
    <row r="31" spans="1:13" ht="19.5" customHeight="1" x14ac:dyDescent="0.15">
      <c r="A31" s="206"/>
      <c r="B31" s="157"/>
      <c r="C31" s="161"/>
      <c r="D31" s="162"/>
      <c r="E31" s="77"/>
      <c r="F31" s="84"/>
      <c r="G31" s="79">
        <f>Ⅰ!K31</f>
        <v>0</v>
      </c>
      <c r="H31" s="80">
        <f>Ⅰ!L31</f>
        <v>0</v>
      </c>
      <c r="I31" s="197">
        <f t="shared" si="0"/>
        <v>0</v>
      </c>
      <c r="J31" s="198"/>
      <c r="K31" s="42">
        <v>0</v>
      </c>
      <c r="L31" s="43">
        <v>0</v>
      </c>
      <c r="M31" s="61">
        <f t="shared" si="1"/>
        <v>0</v>
      </c>
    </row>
    <row r="32" spans="1:13" ht="19.5" customHeight="1" x14ac:dyDescent="0.15">
      <c r="A32" s="206"/>
      <c r="B32" s="158"/>
      <c r="C32" s="161"/>
      <c r="D32" s="162"/>
      <c r="E32" s="77"/>
      <c r="F32" s="84"/>
      <c r="G32" s="79">
        <f>Ⅰ!K32</f>
        <v>0</v>
      </c>
      <c r="H32" s="80">
        <f>Ⅰ!L32</f>
        <v>0</v>
      </c>
      <c r="I32" s="197">
        <f t="shared" si="0"/>
        <v>0</v>
      </c>
      <c r="J32" s="198"/>
      <c r="K32" s="42">
        <v>0</v>
      </c>
      <c r="L32" s="43">
        <v>0</v>
      </c>
      <c r="M32" s="61">
        <f t="shared" si="1"/>
        <v>0</v>
      </c>
    </row>
    <row r="33" spans="1:15" ht="19.5" customHeight="1" x14ac:dyDescent="0.15">
      <c r="A33" s="206"/>
      <c r="B33" s="161" t="s">
        <v>43</v>
      </c>
      <c r="C33" s="196"/>
      <c r="D33" s="162"/>
      <c r="E33" s="77" t="s">
        <v>44</v>
      </c>
      <c r="F33" s="78">
        <v>1.02</v>
      </c>
      <c r="G33" s="79">
        <f>Ⅰ!K33</f>
        <v>0</v>
      </c>
      <c r="H33" s="80">
        <f>Ⅰ!L33</f>
        <v>0</v>
      </c>
      <c r="I33" s="197">
        <f t="shared" si="0"/>
        <v>0</v>
      </c>
      <c r="J33" s="198"/>
      <c r="K33" s="42">
        <v>0</v>
      </c>
      <c r="L33" s="43">
        <v>0</v>
      </c>
      <c r="M33" s="61">
        <f t="shared" si="1"/>
        <v>0</v>
      </c>
    </row>
    <row r="34" spans="1:15" ht="19.5" customHeight="1" x14ac:dyDescent="0.15">
      <c r="A34" s="206"/>
      <c r="B34" s="161" t="s">
        <v>45</v>
      </c>
      <c r="C34" s="196"/>
      <c r="D34" s="162"/>
      <c r="E34" s="77" t="s">
        <v>44</v>
      </c>
      <c r="F34" s="78">
        <v>1.36</v>
      </c>
      <c r="G34" s="79">
        <f>Ⅰ!K34</f>
        <v>0</v>
      </c>
      <c r="H34" s="80">
        <f>Ⅰ!L34</f>
        <v>0</v>
      </c>
      <c r="I34" s="197">
        <f t="shared" si="0"/>
        <v>0</v>
      </c>
      <c r="J34" s="198"/>
      <c r="K34" s="42">
        <v>0</v>
      </c>
      <c r="L34" s="43">
        <v>0</v>
      </c>
      <c r="M34" s="61">
        <f t="shared" si="1"/>
        <v>0</v>
      </c>
    </row>
    <row r="35" spans="1:15" ht="19.5" customHeight="1" x14ac:dyDescent="0.15">
      <c r="A35" s="206"/>
      <c r="B35" s="161" t="s">
        <v>46</v>
      </c>
      <c r="C35" s="196"/>
      <c r="D35" s="162"/>
      <c r="E35" s="77" t="s">
        <v>44</v>
      </c>
      <c r="F35" s="78">
        <v>1.36</v>
      </c>
      <c r="G35" s="79">
        <f>Ⅰ!K35</f>
        <v>0</v>
      </c>
      <c r="H35" s="80">
        <f>Ⅰ!L35</f>
        <v>0</v>
      </c>
      <c r="I35" s="197">
        <f t="shared" si="0"/>
        <v>0</v>
      </c>
      <c r="J35" s="198"/>
      <c r="K35" s="42">
        <v>0</v>
      </c>
      <c r="L35" s="43">
        <v>0</v>
      </c>
      <c r="M35" s="61">
        <f t="shared" si="1"/>
        <v>0</v>
      </c>
    </row>
    <row r="36" spans="1:15" ht="19.5" customHeight="1" x14ac:dyDescent="0.15">
      <c r="A36" s="207"/>
      <c r="B36" s="161" t="s">
        <v>47</v>
      </c>
      <c r="C36" s="196"/>
      <c r="D36" s="162"/>
      <c r="E36" s="77" t="s">
        <v>44</v>
      </c>
      <c r="F36" s="78">
        <v>1.36</v>
      </c>
      <c r="G36" s="79">
        <f>Ⅰ!K36</f>
        <v>0</v>
      </c>
      <c r="H36" s="80">
        <f>Ⅰ!L36</f>
        <v>0</v>
      </c>
      <c r="I36" s="197">
        <f t="shared" si="0"/>
        <v>0</v>
      </c>
      <c r="J36" s="198"/>
      <c r="K36" s="42">
        <v>0</v>
      </c>
      <c r="L36" s="43">
        <v>0</v>
      </c>
      <c r="M36" s="61">
        <f t="shared" si="1"/>
        <v>0</v>
      </c>
    </row>
    <row r="37" spans="1:15" ht="19.5" customHeight="1" x14ac:dyDescent="0.15">
      <c r="A37" s="153" t="s">
        <v>48</v>
      </c>
      <c r="B37" s="156" t="s">
        <v>119</v>
      </c>
      <c r="C37" s="64" t="s">
        <v>49</v>
      </c>
      <c r="D37" s="65"/>
      <c r="E37" s="77" t="s">
        <v>50</v>
      </c>
      <c r="F37" s="78">
        <v>9.9700000000000006</v>
      </c>
      <c r="G37" s="79">
        <f>Ⅰ!K37</f>
        <v>21530</v>
      </c>
      <c r="H37" s="80">
        <f>Ⅰ!L37</f>
        <v>2000</v>
      </c>
      <c r="I37" s="197">
        <f t="shared" si="0"/>
        <v>194714.1</v>
      </c>
      <c r="J37" s="198"/>
      <c r="K37" s="42">
        <v>17520</v>
      </c>
      <c r="L37" s="43">
        <v>2000</v>
      </c>
      <c r="M37" s="61">
        <f t="shared" si="1"/>
        <v>154734.40000000002</v>
      </c>
    </row>
    <row r="38" spans="1:15" ht="19.5" customHeight="1" x14ac:dyDescent="0.15">
      <c r="A38" s="154"/>
      <c r="B38" s="157"/>
      <c r="C38" s="66"/>
      <c r="D38" s="67" t="s">
        <v>104</v>
      </c>
      <c r="E38" s="77" t="s">
        <v>50</v>
      </c>
      <c r="F38" s="78">
        <v>9.9700000000000006</v>
      </c>
      <c r="G38" s="79">
        <f>Ⅰ!K38</f>
        <v>14952</v>
      </c>
      <c r="H38" s="126">
        <f>Ⅰ!L38</f>
        <v>700</v>
      </c>
      <c r="I38" s="197">
        <f t="shared" si="0"/>
        <v>142092.44</v>
      </c>
      <c r="J38" s="198"/>
      <c r="K38" s="42">
        <v>11880</v>
      </c>
      <c r="L38" s="115">
        <v>700</v>
      </c>
      <c r="M38" s="81">
        <f t="shared" si="1"/>
        <v>111464.6</v>
      </c>
      <c r="N38" s="107" t="s">
        <v>89</v>
      </c>
      <c r="O38" s="107"/>
    </row>
    <row r="39" spans="1:15" ht="19.5" customHeight="1" x14ac:dyDescent="0.15">
      <c r="A39" s="154"/>
      <c r="B39" s="157"/>
      <c r="C39" s="68"/>
      <c r="D39" s="67" t="s">
        <v>90</v>
      </c>
      <c r="E39" s="77" t="s">
        <v>50</v>
      </c>
      <c r="F39" s="78">
        <v>9.9700000000000006</v>
      </c>
      <c r="G39" s="79">
        <f>Ⅰ!K39</f>
        <v>6578</v>
      </c>
      <c r="H39" s="126">
        <f>Ⅰ!L39</f>
        <v>1300</v>
      </c>
      <c r="I39" s="197">
        <f t="shared" si="0"/>
        <v>52621.66</v>
      </c>
      <c r="J39" s="198"/>
      <c r="K39" s="42">
        <f>K37-K38</f>
        <v>5640</v>
      </c>
      <c r="L39" s="115">
        <f>L37-L38</f>
        <v>1300</v>
      </c>
      <c r="M39" s="81">
        <f t="shared" si="1"/>
        <v>43269.8</v>
      </c>
      <c r="N39" s="107" t="s">
        <v>89</v>
      </c>
      <c r="O39" s="107"/>
    </row>
    <row r="40" spans="1:15" ht="19.5" customHeight="1" x14ac:dyDescent="0.15">
      <c r="A40" s="154"/>
      <c r="B40" s="158"/>
      <c r="C40" s="161" t="s">
        <v>51</v>
      </c>
      <c r="D40" s="162"/>
      <c r="E40" s="77" t="s">
        <v>50</v>
      </c>
      <c r="F40" s="78">
        <v>9.2799999999999994</v>
      </c>
      <c r="G40" s="79">
        <f>Ⅰ!K40</f>
        <v>4500</v>
      </c>
      <c r="H40" s="80">
        <f>Ⅰ!L40</f>
        <v>0</v>
      </c>
      <c r="I40" s="197">
        <f t="shared" si="0"/>
        <v>41760</v>
      </c>
      <c r="J40" s="198"/>
      <c r="K40" s="42">
        <v>8910</v>
      </c>
      <c r="L40" s="43">
        <v>0</v>
      </c>
      <c r="M40" s="61">
        <f t="shared" si="1"/>
        <v>82684.799999999988</v>
      </c>
      <c r="N40" s="108"/>
      <c r="O40" s="108"/>
    </row>
    <row r="41" spans="1:15" ht="19.5" customHeight="1" x14ac:dyDescent="0.15">
      <c r="A41" s="154"/>
      <c r="B41" s="156" t="s">
        <v>52</v>
      </c>
      <c r="C41" s="161" t="s">
        <v>53</v>
      </c>
      <c r="D41" s="162"/>
      <c r="E41" s="77" t="s">
        <v>50</v>
      </c>
      <c r="F41" s="78">
        <v>9.76</v>
      </c>
      <c r="G41" s="79">
        <f>Ⅰ!K41</f>
        <v>0</v>
      </c>
      <c r="H41" s="80">
        <f>Ⅰ!L41</f>
        <v>0</v>
      </c>
      <c r="I41" s="197">
        <f t="shared" si="0"/>
        <v>0</v>
      </c>
      <c r="J41" s="198"/>
      <c r="K41" s="42">
        <v>0</v>
      </c>
      <c r="L41" s="43">
        <v>0</v>
      </c>
      <c r="M41" s="61">
        <f t="shared" si="1"/>
        <v>0</v>
      </c>
      <c r="N41" s="108"/>
      <c r="O41" s="108"/>
    </row>
    <row r="42" spans="1:15" ht="20.100000000000001" customHeight="1" x14ac:dyDescent="0.15">
      <c r="A42" s="154"/>
      <c r="B42" s="158"/>
      <c r="C42" s="161" t="s">
        <v>74</v>
      </c>
      <c r="D42" s="162"/>
      <c r="E42" s="77" t="s">
        <v>50</v>
      </c>
      <c r="F42" s="86">
        <v>9.76</v>
      </c>
      <c r="G42" s="79">
        <f>Ⅰ!K42</f>
        <v>0</v>
      </c>
      <c r="H42" s="80">
        <f>Ⅰ!L42</f>
        <v>0</v>
      </c>
      <c r="I42" s="197">
        <f>(-H42)*$F42</f>
        <v>0</v>
      </c>
      <c r="J42" s="198"/>
      <c r="K42" s="42">
        <v>0</v>
      </c>
      <c r="L42" s="43">
        <v>0</v>
      </c>
      <c r="M42" s="61">
        <f>(-L42)*$F42</f>
        <v>0</v>
      </c>
      <c r="N42" s="108"/>
      <c r="O42" s="108"/>
    </row>
    <row r="43" spans="1:15" ht="24" customHeight="1" thickBot="1" x14ac:dyDescent="0.2">
      <c r="A43" s="155"/>
      <c r="B43" s="163" t="s">
        <v>54</v>
      </c>
      <c r="C43" s="163"/>
      <c r="D43" s="164"/>
      <c r="E43" s="77" t="s">
        <v>50</v>
      </c>
      <c r="F43" s="77" t="s">
        <v>55</v>
      </c>
      <c r="G43" s="87">
        <f>SUM(G37,G40,G41)</f>
        <v>26030</v>
      </c>
      <c r="H43" s="88">
        <f>SUM(H37,H40,H41)</f>
        <v>2000</v>
      </c>
      <c r="I43" s="197">
        <f>I37+I40+I41-I42</f>
        <v>236474.1</v>
      </c>
      <c r="J43" s="198"/>
      <c r="K43" s="44">
        <f>SUM(K37,K40,K41)</f>
        <v>26430</v>
      </c>
      <c r="L43" s="45">
        <f>SUM(L37,L40,L41)</f>
        <v>2000</v>
      </c>
      <c r="M43" s="129">
        <f>M37+M40+M41-M42</f>
        <v>237419.2</v>
      </c>
      <c r="N43" s="109"/>
      <c r="O43" s="110"/>
    </row>
    <row r="44" spans="1:15" ht="22.5" customHeight="1" thickTop="1" x14ac:dyDescent="0.15">
      <c r="A44" s="136" t="s">
        <v>69</v>
      </c>
      <c r="B44" s="137"/>
      <c r="C44" s="137"/>
      <c r="D44" s="138"/>
      <c r="E44" s="89" t="s">
        <v>56</v>
      </c>
      <c r="F44" s="90"/>
      <c r="G44" s="117"/>
      <c r="H44" s="118"/>
      <c r="I44" s="139">
        <f>SUM(I8:J36)+SUM(I38:J42)</f>
        <v>1208149.3</v>
      </c>
      <c r="J44" s="140"/>
      <c r="K44" s="117"/>
      <c r="L44" s="118"/>
      <c r="M44" s="130">
        <f>SUM(M8:M36)+SUM(M38:M42)</f>
        <v>1209094.4000000001</v>
      </c>
      <c r="N44" s="108"/>
      <c r="O44" s="108"/>
    </row>
    <row r="45" spans="1:15" ht="24" customHeight="1" x14ac:dyDescent="0.15">
      <c r="A45" s="141" t="s">
        <v>70</v>
      </c>
      <c r="B45" s="142"/>
      <c r="C45" s="142"/>
      <c r="D45" s="143"/>
      <c r="E45" s="91" t="s">
        <v>57</v>
      </c>
      <c r="F45" s="92"/>
      <c r="G45" s="119" t="s">
        <v>58</v>
      </c>
      <c r="H45" s="120"/>
      <c r="I45" s="144">
        <f>ROUND(I44*0.0258,1)</f>
        <v>31170.3</v>
      </c>
      <c r="J45" s="145"/>
      <c r="K45" s="119" t="s">
        <v>59</v>
      </c>
      <c r="L45" s="120"/>
      <c r="M45" s="93">
        <f>ROUND(M44*0.0258,1)</f>
        <v>31194.6</v>
      </c>
      <c r="N45" s="108"/>
      <c r="O45" s="108"/>
    </row>
    <row r="46" spans="1:15" s="13" customFormat="1" ht="23.25" hidden="1" customHeight="1" x14ac:dyDescent="0.15">
      <c r="A46" s="141" t="s">
        <v>71</v>
      </c>
      <c r="B46" s="142"/>
      <c r="C46" s="143"/>
      <c r="D46" s="94"/>
      <c r="E46" s="95" t="str">
        <f>"kl/"&amp;E7</f>
        <v>kl/トン</v>
      </c>
      <c r="F46" s="96"/>
      <c r="G46" s="121"/>
      <c r="H46" s="122"/>
      <c r="I46" s="194">
        <f>I45/H7</f>
        <v>10.3901</v>
      </c>
      <c r="J46" s="195"/>
      <c r="K46" s="121"/>
      <c r="L46" s="122"/>
      <c r="M46" s="103">
        <f>M45/L7</f>
        <v>10.398199999999999</v>
      </c>
      <c r="N46" s="111"/>
      <c r="O46" s="111"/>
    </row>
    <row r="47" spans="1:15" s="13" customFormat="1" ht="23.25" customHeight="1" thickBot="1" x14ac:dyDescent="0.2">
      <c r="A47" s="131" t="s">
        <v>71</v>
      </c>
      <c r="B47" s="132"/>
      <c r="C47" s="132"/>
      <c r="D47" s="133"/>
      <c r="E47" s="98" t="str">
        <f>"kl/"&amp;E7</f>
        <v>kl/トン</v>
      </c>
      <c r="F47" s="99"/>
      <c r="G47" s="123"/>
      <c r="H47" s="128"/>
      <c r="I47" s="134">
        <f>IF(I46&gt;1,ROUND(I46,2),--TEXT(I46,"0.0e+000"))</f>
        <v>10.39</v>
      </c>
      <c r="J47" s="135"/>
      <c r="K47" s="123"/>
      <c r="L47" s="124"/>
      <c r="M47" s="100">
        <f>IF(M46&gt;1,ROUND(M46,2),--TEXT(M46,"0.0e+000"))</f>
        <v>10.4</v>
      </c>
      <c r="N47" s="111"/>
      <c r="O47" s="111"/>
    </row>
    <row r="48" spans="1:15" ht="19.5" customHeight="1" x14ac:dyDescent="0.15">
      <c r="A48" s="14"/>
      <c r="B48" s="47" t="s">
        <v>83</v>
      </c>
      <c r="C48" s="15" t="s">
        <v>79</v>
      </c>
      <c r="D48" s="15"/>
      <c r="E48" s="16"/>
      <c r="F48" s="16"/>
      <c r="G48" s="16"/>
      <c r="H48" s="16"/>
      <c r="I48" s="16"/>
      <c r="J48" s="16"/>
      <c r="K48" s="17"/>
      <c r="L48" s="17"/>
      <c r="M48" s="17"/>
      <c r="N48" s="108"/>
      <c r="O48" s="108"/>
    </row>
    <row r="49" spans="1:15" ht="14.25" customHeight="1" x14ac:dyDescent="0.15">
      <c r="A49" s="18"/>
      <c r="B49" s="19" t="s">
        <v>76</v>
      </c>
      <c r="C49" s="19" t="s">
        <v>80</v>
      </c>
      <c r="D49" s="19"/>
      <c r="E49" s="18"/>
      <c r="F49" s="18"/>
      <c r="G49" s="18"/>
      <c r="H49" s="18"/>
      <c r="I49" s="18"/>
      <c r="J49" s="18"/>
      <c r="K49" s="18"/>
      <c r="L49" s="18"/>
      <c r="M49" s="18"/>
      <c r="N49" s="108"/>
      <c r="O49" s="108"/>
    </row>
    <row r="50" spans="1:15" ht="14.25" customHeight="1" x14ac:dyDescent="0.15">
      <c r="A50" s="20"/>
      <c r="B50" s="20" t="s">
        <v>76</v>
      </c>
      <c r="C50" s="20" t="s">
        <v>81</v>
      </c>
      <c r="D50" s="20"/>
      <c r="E50" s="20"/>
      <c r="F50" s="20"/>
      <c r="G50" s="20"/>
      <c r="H50" s="20"/>
      <c r="I50" s="20"/>
      <c r="J50" s="20"/>
      <c r="K50" s="20"/>
      <c r="L50" s="20"/>
      <c r="M50" s="20"/>
      <c r="N50" s="108"/>
      <c r="O50" s="108"/>
    </row>
    <row r="51" spans="1:15" ht="14.25" customHeight="1" x14ac:dyDescent="0.15">
      <c r="A51" s="20"/>
      <c r="B51" s="20" t="s">
        <v>76</v>
      </c>
      <c r="C51" s="20" t="s">
        <v>82</v>
      </c>
      <c r="D51" s="20"/>
      <c r="E51" s="20"/>
      <c r="F51" s="20"/>
      <c r="G51" s="20"/>
      <c r="H51" s="20"/>
      <c r="I51" s="20"/>
      <c r="J51" s="20"/>
      <c r="K51" s="20"/>
      <c r="L51" s="20"/>
      <c r="M51" s="20"/>
      <c r="N51" s="108"/>
      <c r="O51" s="108"/>
    </row>
    <row r="52" spans="1:15" ht="14.25" customHeight="1" x14ac:dyDescent="0.15">
      <c r="A52" s="20"/>
      <c r="B52" s="46" t="s">
        <v>76</v>
      </c>
      <c r="C52" s="20" t="s">
        <v>77</v>
      </c>
      <c r="D52" s="20"/>
      <c r="E52" s="20"/>
      <c r="F52" s="20"/>
      <c r="G52" s="20"/>
      <c r="H52" s="20"/>
      <c r="I52" s="20"/>
      <c r="J52" s="20"/>
      <c r="K52" s="20"/>
      <c r="L52" s="20"/>
      <c r="M52" s="20"/>
      <c r="N52" s="108"/>
      <c r="O52" s="108"/>
    </row>
    <row r="53" spans="1:15" ht="12" customHeight="1" x14ac:dyDescent="0.15">
      <c r="A53" s="20"/>
      <c r="B53" s="46" t="s">
        <v>76</v>
      </c>
      <c r="C53" s="20" t="s">
        <v>78</v>
      </c>
      <c r="D53" s="20"/>
      <c r="E53" s="20"/>
      <c r="F53" s="20"/>
      <c r="G53" s="20"/>
      <c r="H53" s="20"/>
      <c r="I53" s="20"/>
      <c r="J53" s="20"/>
      <c r="K53" s="20"/>
      <c r="L53" s="20"/>
      <c r="M53" s="20"/>
      <c r="N53" s="108"/>
      <c r="O53" s="108"/>
    </row>
    <row r="54" spans="1:15" ht="7.5" customHeight="1" thickBot="1" x14ac:dyDescent="0.2">
      <c r="A54" s="20"/>
      <c r="B54" s="20"/>
      <c r="C54" s="20"/>
      <c r="D54" s="20"/>
      <c r="E54" s="20"/>
      <c r="F54" s="20"/>
      <c r="G54" s="20"/>
      <c r="H54" s="20"/>
      <c r="I54" s="20"/>
      <c r="J54" s="20"/>
      <c r="K54" s="20"/>
      <c r="L54" s="20"/>
      <c r="M54" s="20"/>
      <c r="N54" s="108"/>
      <c r="O54" s="108"/>
    </row>
    <row r="55" spans="1:15" s="37" customFormat="1" ht="21" customHeight="1" x14ac:dyDescent="0.15">
      <c r="A55" s="30"/>
      <c r="B55" s="31" t="s">
        <v>60</v>
      </c>
      <c r="C55" s="31"/>
      <c r="D55" s="31"/>
      <c r="E55" s="31"/>
      <c r="F55" s="32" t="s">
        <v>61</v>
      </c>
      <c r="G55" s="48">
        <f>ROUND((I45-M45)/Ⅰ!I45*100,1)</f>
        <v>-0.1</v>
      </c>
      <c r="H55" s="33" t="s">
        <v>62</v>
      </c>
      <c r="I55" s="31" t="s">
        <v>106</v>
      </c>
      <c r="J55" s="31"/>
      <c r="K55" s="34"/>
      <c r="L55" s="35"/>
      <c r="M55" s="36"/>
      <c r="N55" s="112"/>
      <c r="O55" s="112"/>
    </row>
    <row r="56" spans="1:15" s="37" customFormat="1" ht="21" customHeight="1" thickBot="1" x14ac:dyDescent="0.2">
      <c r="A56" s="30"/>
      <c r="B56" s="30"/>
      <c r="C56" s="30"/>
      <c r="D56" s="30"/>
      <c r="E56" s="30"/>
      <c r="F56" s="38" t="s">
        <v>63</v>
      </c>
      <c r="G56" s="49">
        <f>ROUND(I45-M45,1)</f>
        <v>-24.3</v>
      </c>
      <c r="H56" s="39" t="s">
        <v>57</v>
      </c>
      <c r="I56" s="31" t="s">
        <v>73</v>
      </c>
      <c r="J56" s="31"/>
      <c r="K56" s="40"/>
      <c r="L56" s="35"/>
      <c r="M56" s="35"/>
      <c r="N56" s="112"/>
      <c r="O56" s="112"/>
    </row>
    <row r="57" spans="1:15" ht="7.5" customHeight="1" thickBot="1" x14ac:dyDescent="0.2">
      <c r="A57" s="21"/>
      <c r="B57" s="21"/>
      <c r="C57" s="21"/>
      <c r="D57" s="21"/>
      <c r="E57" s="21"/>
      <c r="F57" s="22"/>
      <c r="G57" s="23"/>
      <c r="H57" s="24"/>
      <c r="I57" s="21"/>
      <c r="J57" s="21"/>
      <c r="K57" s="21"/>
      <c r="L57" s="21"/>
      <c r="M57" s="21"/>
      <c r="N57" s="108"/>
      <c r="O57" s="108"/>
    </row>
    <row r="58" spans="1:15" s="37" customFormat="1" ht="18" customHeight="1" x14ac:dyDescent="0.15">
      <c r="A58" s="35"/>
      <c r="B58" s="31" t="s">
        <v>64</v>
      </c>
      <c r="C58" s="35"/>
      <c r="D58" s="35"/>
      <c r="E58" s="35"/>
      <c r="F58" s="32" t="s">
        <v>67</v>
      </c>
      <c r="G58" s="56">
        <f>ROUND(G59/(Ⅰ!G43-Ⅰ!H43)*100,1)</f>
        <v>-1.5</v>
      </c>
      <c r="H58" s="33" t="s">
        <v>68</v>
      </c>
      <c r="I58" s="41" t="s">
        <v>107</v>
      </c>
      <c r="J58" s="35"/>
      <c r="K58" s="35"/>
      <c r="L58" s="35"/>
      <c r="M58" s="35"/>
      <c r="N58" s="112"/>
      <c r="O58" s="112"/>
    </row>
    <row r="59" spans="1:15" s="37" customFormat="1" ht="18" customHeight="1" thickBot="1" x14ac:dyDescent="0.2">
      <c r="A59" s="35"/>
      <c r="B59" s="31"/>
      <c r="C59" s="35"/>
      <c r="D59" s="35"/>
      <c r="E59" s="35"/>
      <c r="F59" s="38" t="s">
        <v>65</v>
      </c>
      <c r="G59" s="57">
        <f>ROUND((G43-H43)-(K43-L43),1)</f>
        <v>-400</v>
      </c>
      <c r="H59" s="39" t="s">
        <v>66</v>
      </c>
      <c r="I59" s="41" t="s">
        <v>84</v>
      </c>
      <c r="J59" s="35"/>
      <c r="K59" s="35"/>
      <c r="L59" s="35"/>
      <c r="M59" s="35"/>
      <c r="N59" s="112"/>
      <c r="O59" s="112"/>
    </row>
    <row r="60" spans="1:15" ht="7.5" customHeight="1" thickBot="1" x14ac:dyDescent="0.2">
      <c r="A60" s="20"/>
      <c r="B60" s="20"/>
      <c r="C60" s="20"/>
      <c r="D60" s="20"/>
      <c r="E60" s="20"/>
      <c r="F60" s="20"/>
      <c r="G60" s="20"/>
      <c r="H60" s="20"/>
      <c r="I60" s="20"/>
      <c r="J60" s="20"/>
      <c r="K60" s="20"/>
      <c r="L60" s="20"/>
      <c r="M60" s="20"/>
      <c r="N60" s="108"/>
      <c r="O60" s="108"/>
    </row>
    <row r="61" spans="1:15" s="37" customFormat="1" ht="21" customHeight="1" x14ac:dyDescent="0.15">
      <c r="A61" s="30"/>
      <c r="B61" s="31" t="s">
        <v>96</v>
      </c>
      <c r="C61" s="31"/>
      <c r="D61" s="31"/>
      <c r="E61" s="31"/>
      <c r="F61" s="32" t="s">
        <v>87</v>
      </c>
      <c r="G61" s="102">
        <f>ROUND((((G38-H38)-(K38-L38))/(Ⅰ!G38-Ⅰ!H38))*100,1)</f>
        <v>19.100000000000001</v>
      </c>
      <c r="H61" s="33" t="s">
        <v>68</v>
      </c>
      <c r="I61" s="106" t="s">
        <v>117</v>
      </c>
      <c r="J61" s="31"/>
      <c r="K61" s="34"/>
      <c r="L61" s="35"/>
      <c r="M61" s="36"/>
      <c r="N61" s="112"/>
      <c r="O61" s="112"/>
    </row>
    <row r="62" spans="1:15" s="37" customFormat="1" ht="21" customHeight="1" thickBot="1" x14ac:dyDescent="0.2">
      <c r="A62" s="30"/>
      <c r="B62" s="31"/>
      <c r="C62" s="31"/>
      <c r="D62" s="31"/>
      <c r="E62" s="31"/>
      <c r="F62" s="38" t="s">
        <v>86</v>
      </c>
      <c r="G62" s="101">
        <f>ROUND((G38-H38)-(K38-L38),2)</f>
        <v>3072</v>
      </c>
      <c r="H62" s="39" t="s">
        <v>66</v>
      </c>
      <c r="I62" s="31" t="s">
        <v>85</v>
      </c>
      <c r="J62" s="31"/>
      <c r="K62" s="34"/>
      <c r="L62" s="35"/>
      <c r="M62" s="36"/>
      <c r="N62" s="112"/>
      <c r="O62" s="112"/>
    </row>
    <row r="63" spans="1:15" ht="7.5" customHeight="1" thickBot="1" x14ac:dyDescent="0.2">
      <c r="A63" s="20"/>
      <c r="B63" s="20"/>
      <c r="C63" s="20"/>
      <c r="D63" s="20"/>
      <c r="E63" s="20"/>
      <c r="F63" s="20"/>
      <c r="G63" s="20"/>
      <c r="H63" s="20"/>
      <c r="I63" s="20"/>
      <c r="J63" s="20"/>
      <c r="K63" s="20"/>
      <c r="L63" s="20"/>
      <c r="M63" s="20"/>
      <c r="N63" s="108"/>
      <c r="O63" s="108"/>
    </row>
    <row r="64" spans="1:15" s="37" customFormat="1" ht="21" customHeight="1" x14ac:dyDescent="0.15">
      <c r="A64" s="51"/>
      <c r="B64" s="51" t="s">
        <v>116</v>
      </c>
      <c r="C64" s="30"/>
      <c r="D64" s="35"/>
      <c r="E64" s="35"/>
      <c r="F64" s="32" t="s">
        <v>88</v>
      </c>
      <c r="G64" s="104" t="str">
        <f>IF(G65&lt;=1,"増エネでない(申請可)","増エネ(申請不可)")</f>
        <v>増エネでない(申請可)</v>
      </c>
      <c r="H64" s="33"/>
      <c r="I64" s="41" t="s">
        <v>114</v>
      </c>
      <c r="J64" s="35"/>
      <c r="K64" s="35"/>
      <c r="L64" s="35"/>
      <c r="M64" s="35"/>
      <c r="N64" s="112"/>
      <c r="O64" s="112"/>
    </row>
    <row r="65" spans="1:15" s="37" customFormat="1" ht="15" customHeight="1" thickBot="1" x14ac:dyDescent="0.2">
      <c r="A65" s="51"/>
      <c r="B65" s="51"/>
      <c r="C65" s="31"/>
      <c r="D65" s="31"/>
      <c r="E65" s="31"/>
      <c r="F65" s="105" t="s">
        <v>94</v>
      </c>
      <c r="G65" s="208">
        <f>(M44+0.3*M38)/(I44+0.3*I38)</f>
        <v>0.99340949522648403</v>
      </c>
      <c r="H65" s="209"/>
      <c r="I65" s="51"/>
      <c r="J65" s="31"/>
      <c r="K65" s="40"/>
      <c r="L65" s="35"/>
      <c r="M65" s="36"/>
      <c r="N65" s="112"/>
      <c r="O65" s="113">
        <f>(((M44-M43)+1.3*M38+M39+M40)*0.0258)/(((I44-I43)+1.3*I38+I39+I40)*0.0258)</f>
        <v>0.99340949522648436</v>
      </c>
    </row>
    <row r="66" spans="1:15" s="55" customFormat="1" ht="20.25" customHeight="1" x14ac:dyDescent="0.15">
      <c r="A66" s="52"/>
      <c r="B66" s="58" t="s">
        <v>105</v>
      </c>
      <c r="C66" s="53"/>
      <c r="D66" s="52"/>
      <c r="E66" s="52"/>
      <c r="F66" s="52"/>
      <c r="G66" s="52"/>
      <c r="H66" s="52"/>
      <c r="I66" s="52"/>
      <c r="J66" s="52"/>
      <c r="K66" s="52"/>
      <c r="L66" s="52"/>
      <c r="M66" s="54"/>
      <c r="N66" s="52"/>
      <c r="O66" s="52"/>
    </row>
    <row r="67" spans="1:15" ht="7.5" customHeight="1" thickBot="1" x14ac:dyDescent="0.2">
      <c r="A67" s="20"/>
      <c r="B67" s="20"/>
      <c r="C67" s="20"/>
      <c r="D67" s="20"/>
      <c r="E67" s="20"/>
      <c r="F67" s="20"/>
      <c r="G67" s="20"/>
      <c r="H67" s="20"/>
      <c r="I67" s="20"/>
      <c r="J67" s="20"/>
      <c r="K67" s="20"/>
      <c r="L67" s="20"/>
      <c r="M67" s="20"/>
    </row>
    <row r="68" spans="1:15" s="37" customFormat="1" ht="21" customHeight="1" x14ac:dyDescent="0.15">
      <c r="A68" s="30"/>
      <c r="B68" s="31" t="s">
        <v>97</v>
      </c>
      <c r="C68" s="31"/>
      <c r="D68" s="31"/>
      <c r="E68" s="31"/>
      <c r="F68" s="59" t="s">
        <v>98</v>
      </c>
      <c r="G68" s="48">
        <f>ROUND(G69/Ⅰ!I45*100,1)</f>
        <v>7.7</v>
      </c>
      <c r="H68" s="33" t="s">
        <v>62</v>
      </c>
      <c r="I68" s="31" t="s">
        <v>108</v>
      </c>
      <c r="J68" s="31"/>
      <c r="K68" s="34"/>
      <c r="L68" s="35"/>
      <c r="M68" s="36"/>
      <c r="N68" s="35"/>
      <c r="O68" s="35"/>
    </row>
    <row r="69" spans="1:15" s="37" customFormat="1" ht="21" customHeight="1" thickBot="1" x14ac:dyDescent="0.2">
      <c r="A69" s="30"/>
      <c r="B69" s="30"/>
      <c r="C69" s="30"/>
      <c r="D69" s="30"/>
      <c r="E69" s="30"/>
      <c r="F69" s="60" t="s">
        <v>99</v>
      </c>
      <c r="G69" s="49">
        <f>G56+Ⅰ!G56</f>
        <v>2585.3999999999996</v>
      </c>
      <c r="H69" s="39" t="s">
        <v>57</v>
      </c>
      <c r="I69" s="31" t="s">
        <v>109</v>
      </c>
      <c r="J69" s="31"/>
      <c r="K69" s="40"/>
      <c r="L69" s="35"/>
      <c r="M69" s="35"/>
      <c r="N69" s="35"/>
      <c r="O69" s="35"/>
    </row>
    <row r="70" spans="1:15" ht="7.5" customHeight="1" thickBot="1" x14ac:dyDescent="0.2">
      <c r="A70" s="20"/>
      <c r="B70" s="20"/>
      <c r="C70" s="20"/>
      <c r="D70" s="20"/>
      <c r="E70" s="20"/>
      <c r="F70" s="20"/>
      <c r="G70" s="20"/>
      <c r="H70" s="20"/>
      <c r="I70" s="20"/>
      <c r="J70" s="20"/>
      <c r="K70" s="20"/>
      <c r="L70" s="20"/>
      <c r="M70" s="20"/>
    </row>
    <row r="71" spans="1:15" s="37" customFormat="1" ht="21" customHeight="1" x14ac:dyDescent="0.15">
      <c r="A71" s="30"/>
      <c r="B71" s="31" t="s">
        <v>102</v>
      </c>
      <c r="C71" s="31"/>
      <c r="D71" s="31"/>
      <c r="E71" s="31"/>
      <c r="F71" s="59" t="s">
        <v>100</v>
      </c>
      <c r="G71" s="102">
        <f>ROUND(((Ⅰ!G62+G62)/(Ⅰ!G38-Ⅰ!H38))*100,1)</f>
        <v>30.6</v>
      </c>
      <c r="H71" s="33" t="s">
        <v>68</v>
      </c>
      <c r="I71" s="31" t="s">
        <v>110</v>
      </c>
      <c r="J71" s="31"/>
      <c r="K71" s="34"/>
      <c r="L71" s="35"/>
      <c r="M71" s="36"/>
      <c r="N71" s="35"/>
      <c r="O71" s="35"/>
    </row>
    <row r="72" spans="1:15" s="37" customFormat="1" ht="21" customHeight="1" thickBot="1" x14ac:dyDescent="0.2">
      <c r="A72" s="30"/>
      <c r="B72" s="31"/>
      <c r="C72" s="31"/>
      <c r="D72" s="31"/>
      <c r="E72" s="31"/>
      <c r="F72" s="60" t="s">
        <v>101</v>
      </c>
      <c r="G72" s="101">
        <f>G62+Ⅰ!G62</f>
        <v>4920</v>
      </c>
      <c r="H72" s="39" t="s">
        <v>66</v>
      </c>
      <c r="I72" s="31" t="s">
        <v>111</v>
      </c>
      <c r="J72" s="31"/>
      <c r="K72" s="34"/>
      <c r="L72" s="35"/>
      <c r="M72" s="36"/>
      <c r="N72" s="35"/>
      <c r="O72" s="35"/>
    </row>
    <row r="73" spans="1:15" ht="10.5" customHeight="1" x14ac:dyDescent="0.15">
      <c r="A73" s="21"/>
      <c r="B73" s="21"/>
      <c r="C73" s="21"/>
      <c r="D73" s="21"/>
      <c r="E73" s="21"/>
      <c r="F73" s="20"/>
      <c r="G73" s="21"/>
      <c r="H73" s="21"/>
      <c r="I73" s="21"/>
      <c r="J73" s="21"/>
      <c r="K73" s="21"/>
      <c r="L73" s="21"/>
      <c r="M73" s="21"/>
    </row>
  </sheetData>
  <mergeCells count="95">
    <mergeCell ref="G65:H65"/>
    <mergeCell ref="E4:E6"/>
    <mergeCell ref="F4:F6"/>
    <mergeCell ref="G4:J4"/>
    <mergeCell ref="K4:M4"/>
    <mergeCell ref="I5:J5"/>
    <mergeCell ref="I6:J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14:D14"/>
    <mergeCell ref="I14:J14"/>
    <mergeCell ref="B15:D15"/>
    <mergeCell ref="I15:J15"/>
    <mergeCell ref="B16:D16"/>
    <mergeCell ref="I16:J16"/>
    <mergeCell ref="B17:D17"/>
    <mergeCell ref="I17:J17"/>
    <mergeCell ref="B18:B19"/>
    <mergeCell ref="C18:D18"/>
    <mergeCell ref="I18:J18"/>
    <mergeCell ref="C19:D19"/>
    <mergeCell ref="I19:J19"/>
    <mergeCell ref="B20:B21"/>
    <mergeCell ref="C20:D20"/>
    <mergeCell ref="I20:J20"/>
    <mergeCell ref="C21:D21"/>
    <mergeCell ref="I21:J21"/>
    <mergeCell ref="C24:D24"/>
    <mergeCell ref="I24:J24"/>
    <mergeCell ref="B25:D25"/>
    <mergeCell ref="I25:J25"/>
    <mergeCell ref="B26:D26"/>
    <mergeCell ref="I26:J26"/>
    <mergeCell ref="B22:B24"/>
    <mergeCell ref="C22:D22"/>
    <mergeCell ref="I22:J22"/>
    <mergeCell ref="C23:D23"/>
    <mergeCell ref="I23:J23"/>
    <mergeCell ref="B27:D27"/>
    <mergeCell ref="I27:J27"/>
    <mergeCell ref="B28:D28"/>
    <mergeCell ref="I28:J28"/>
    <mergeCell ref="B29:D29"/>
    <mergeCell ref="I29:J29"/>
    <mergeCell ref="B30:B32"/>
    <mergeCell ref="C30:D30"/>
    <mergeCell ref="I30:J30"/>
    <mergeCell ref="C31:D31"/>
    <mergeCell ref="I31:J31"/>
    <mergeCell ref="C32:D32"/>
    <mergeCell ref="I32:J32"/>
    <mergeCell ref="B33:D33"/>
    <mergeCell ref="I33:J33"/>
    <mergeCell ref="B34:D34"/>
    <mergeCell ref="I34:J34"/>
    <mergeCell ref="B35:D35"/>
    <mergeCell ref="I35:J35"/>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A47:D47"/>
    <mergeCell ref="I47:J47"/>
    <mergeCell ref="A44:D44"/>
    <mergeCell ref="I44:J44"/>
    <mergeCell ref="A45:D45"/>
    <mergeCell ref="I45:J45"/>
    <mergeCell ref="A46:C46"/>
    <mergeCell ref="I46:J46"/>
  </mergeCells>
  <phoneticPr fontId="3"/>
  <printOptions horizontalCentered="1" verticalCentered="1"/>
  <pageMargins left="1.0236220472440944" right="0.39370078740157483" top="0.19685039370078741" bottom="0.19685039370078741" header="0.51181102362204722" footer="0.51181102362204722"/>
  <pageSetup paperSize="9" scale="66" orientation="portrait" r:id="rId1"/>
  <headerFooter alignWithMargins="0"/>
  <ignoredErrors>
    <ignoredError sqref="G8:G37 H7:H37 G40:G42 H40:H42 G39 G38 L39 I38:J38 H39:J39 H38 K39 K38 L7 E7"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showGridLines="0" topLeftCell="A4" zoomScale="85" zoomScaleNormal="85" zoomScaleSheetLayoutView="100" workbookViewId="0">
      <selection activeCell="Q13" sqref="Q13"/>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21" customWidth="1"/>
    <col min="15" max="15" width="14.625" style="21" customWidth="1"/>
    <col min="16" max="16384" width="9" style="1"/>
  </cols>
  <sheetData>
    <row r="1" spans="1:13" ht="8.25" customHeight="1" x14ac:dyDescent="0.15">
      <c r="A1" s="21"/>
      <c r="B1" s="21"/>
      <c r="C1" s="21"/>
      <c r="D1" s="21"/>
      <c r="E1" s="21"/>
      <c r="F1" s="21"/>
      <c r="G1" s="21"/>
      <c r="H1" s="21"/>
      <c r="I1" s="21"/>
      <c r="J1" s="21"/>
      <c r="K1" s="21"/>
      <c r="L1" s="21"/>
      <c r="M1" s="21"/>
    </row>
    <row r="2" spans="1:13" ht="17.25" x14ac:dyDescent="0.2">
      <c r="A2" s="62" t="s">
        <v>91</v>
      </c>
      <c r="B2" s="21"/>
      <c r="C2" s="21"/>
      <c r="D2" s="21"/>
      <c r="E2" s="21"/>
      <c r="F2" s="21"/>
      <c r="G2" s="21"/>
      <c r="H2" s="21"/>
      <c r="I2" s="21"/>
      <c r="J2" s="21"/>
      <c r="K2" s="21"/>
      <c r="L2" s="21"/>
      <c r="M2" s="21"/>
    </row>
    <row r="3" spans="1:13" ht="14.25" thickBot="1" x14ac:dyDescent="0.2">
      <c r="A3" s="21"/>
      <c r="B3" s="21"/>
      <c r="C3" s="21"/>
      <c r="D3" s="21"/>
      <c r="E3" s="21"/>
      <c r="F3" s="21"/>
      <c r="G3" s="21"/>
      <c r="H3" s="21"/>
      <c r="I3" s="21"/>
      <c r="J3" s="21"/>
      <c r="K3" s="21"/>
      <c r="L3" s="21"/>
      <c r="M3" s="21"/>
    </row>
    <row r="4" spans="1:13" ht="32.25" customHeight="1" x14ac:dyDescent="0.15">
      <c r="A4" s="25"/>
      <c r="B4" s="26"/>
      <c r="C4" s="26"/>
      <c r="D4" s="26"/>
      <c r="E4" s="213" t="s">
        <v>0</v>
      </c>
      <c r="F4" s="216" t="s">
        <v>1</v>
      </c>
      <c r="G4" s="219" t="s">
        <v>118</v>
      </c>
      <c r="H4" s="220"/>
      <c r="I4" s="220"/>
      <c r="J4" s="221"/>
      <c r="K4" s="219" t="s">
        <v>120</v>
      </c>
      <c r="L4" s="220"/>
      <c r="M4" s="222"/>
    </row>
    <row r="5" spans="1:13" ht="51" customHeight="1" x14ac:dyDescent="0.15">
      <c r="A5" s="27"/>
      <c r="B5" s="14"/>
      <c r="C5" s="14"/>
      <c r="D5" s="14"/>
      <c r="E5" s="214"/>
      <c r="F5" s="217"/>
      <c r="G5" s="69" t="s">
        <v>2</v>
      </c>
      <c r="H5" s="70" t="s">
        <v>3</v>
      </c>
      <c r="I5" s="223" t="s">
        <v>4</v>
      </c>
      <c r="J5" s="224"/>
      <c r="K5" s="69" t="s">
        <v>5</v>
      </c>
      <c r="L5" s="70" t="s">
        <v>6</v>
      </c>
      <c r="M5" s="71" t="s">
        <v>7</v>
      </c>
    </row>
    <row r="6" spans="1:13" ht="32.25" customHeight="1" thickBot="1" x14ac:dyDescent="0.2">
      <c r="A6" s="27"/>
      <c r="B6" s="14"/>
      <c r="C6" s="14"/>
      <c r="D6" s="14"/>
      <c r="E6" s="215"/>
      <c r="F6" s="218"/>
      <c r="G6" s="72" t="s">
        <v>8</v>
      </c>
      <c r="H6" s="73" t="s">
        <v>8</v>
      </c>
      <c r="I6" s="225" t="s">
        <v>9</v>
      </c>
      <c r="J6" s="226"/>
      <c r="K6" s="72" t="s">
        <v>8</v>
      </c>
      <c r="L6" s="73" t="s">
        <v>8</v>
      </c>
      <c r="M6" s="74" t="s">
        <v>9</v>
      </c>
    </row>
    <row r="7" spans="1:13" ht="24.75" customHeight="1" thickTop="1" x14ac:dyDescent="0.15">
      <c r="A7" s="200" t="s">
        <v>10</v>
      </c>
      <c r="B7" s="201"/>
      <c r="C7" s="202"/>
      <c r="D7" s="63"/>
      <c r="E7" s="75" t="str">
        <f>Ⅱ!E7</f>
        <v>トン</v>
      </c>
      <c r="F7" s="76"/>
      <c r="G7" s="125" t="s">
        <v>12</v>
      </c>
      <c r="H7" s="203">
        <f>Ⅰ!H7</f>
        <v>3000</v>
      </c>
      <c r="I7" s="203"/>
      <c r="J7" s="204"/>
      <c r="K7" s="125"/>
      <c r="L7" s="203">
        <f>Ⅱ!L7</f>
        <v>3000</v>
      </c>
      <c r="M7" s="212"/>
    </row>
    <row r="8" spans="1:13" ht="19.5" customHeight="1" x14ac:dyDescent="0.15">
      <c r="A8" s="205" t="s">
        <v>13</v>
      </c>
      <c r="B8" s="161" t="s">
        <v>14</v>
      </c>
      <c r="C8" s="196"/>
      <c r="D8" s="162"/>
      <c r="E8" s="77" t="s">
        <v>15</v>
      </c>
      <c r="F8" s="78">
        <v>38.200000000000003</v>
      </c>
      <c r="G8" s="79">
        <f>Ⅰ!G8</f>
        <v>0</v>
      </c>
      <c r="H8" s="80">
        <f>Ⅰ!H8</f>
        <v>0</v>
      </c>
      <c r="I8" s="197">
        <f>(G8-H8)*$F8</f>
        <v>0</v>
      </c>
      <c r="J8" s="198"/>
      <c r="K8" s="79">
        <f>Ⅱ!K8</f>
        <v>0</v>
      </c>
      <c r="L8" s="80">
        <f>Ⅱ!L8</f>
        <v>0</v>
      </c>
      <c r="M8" s="81">
        <f>(K8-L8)*$F8</f>
        <v>0</v>
      </c>
    </row>
    <row r="9" spans="1:13" ht="19.5" customHeight="1" x14ac:dyDescent="0.15">
      <c r="A9" s="206"/>
      <c r="B9" s="161" t="s">
        <v>103</v>
      </c>
      <c r="C9" s="196"/>
      <c r="D9" s="162"/>
      <c r="E9" s="77" t="s">
        <v>15</v>
      </c>
      <c r="F9" s="78">
        <v>35.299999999999997</v>
      </c>
      <c r="G9" s="79">
        <f>Ⅰ!G9</f>
        <v>0</v>
      </c>
      <c r="H9" s="80">
        <f>Ⅰ!H9</f>
        <v>0</v>
      </c>
      <c r="I9" s="197">
        <f t="shared" ref="I9:I41" si="0">(G9-H9)*$F9</f>
        <v>0</v>
      </c>
      <c r="J9" s="198"/>
      <c r="K9" s="79">
        <f>Ⅱ!K9</f>
        <v>0</v>
      </c>
      <c r="L9" s="80">
        <f>Ⅱ!L9</f>
        <v>0</v>
      </c>
      <c r="M9" s="81">
        <f>(K9-L9)*$F9</f>
        <v>0</v>
      </c>
    </row>
    <row r="10" spans="1:13" ht="19.5" customHeight="1" x14ac:dyDescent="0.15">
      <c r="A10" s="206"/>
      <c r="B10" s="161" t="s">
        <v>16</v>
      </c>
      <c r="C10" s="196"/>
      <c r="D10" s="162"/>
      <c r="E10" s="77" t="s">
        <v>15</v>
      </c>
      <c r="F10" s="78">
        <v>34.6</v>
      </c>
      <c r="G10" s="79">
        <f>Ⅰ!G10</f>
        <v>0</v>
      </c>
      <c r="H10" s="80">
        <f>Ⅰ!H10</f>
        <v>0</v>
      </c>
      <c r="I10" s="197">
        <f t="shared" si="0"/>
        <v>0</v>
      </c>
      <c r="J10" s="198"/>
      <c r="K10" s="79">
        <f>Ⅱ!K10</f>
        <v>0</v>
      </c>
      <c r="L10" s="80">
        <f>Ⅱ!L10</f>
        <v>0</v>
      </c>
      <c r="M10" s="81">
        <f t="shared" ref="M10:M41" si="1">(K10-L10)*$F10</f>
        <v>0</v>
      </c>
    </row>
    <row r="11" spans="1:13" ht="19.5" customHeight="1" x14ac:dyDescent="0.15">
      <c r="A11" s="206"/>
      <c r="B11" s="161" t="s">
        <v>17</v>
      </c>
      <c r="C11" s="196"/>
      <c r="D11" s="162"/>
      <c r="E11" s="77" t="s">
        <v>15</v>
      </c>
      <c r="F11" s="78">
        <v>33.6</v>
      </c>
      <c r="G11" s="79">
        <f>Ⅰ!G11</f>
        <v>0</v>
      </c>
      <c r="H11" s="80">
        <f>Ⅰ!H11</f>
        <v>0</v>
      </c>
      <c r="I11" s="197">
        <f t="shared" si="0"/>
        <v>0</v>
      </c>
      <c r="J11" s="198"/>
      <c r="K11" s="79">
        <f>Ⅱ!K11</f>
        <v>0</v>
      </c>
      <c r="L11" s="80">
        <f>Ⅱ!L11</f>
        <v>0</v>
      </c>
      <c r="M11" s="81">
        <f t="shared" si="1"/>
        <v>0</v>
      </c>
    </row>
    <row r="12" spans="1:13" ht="19.5" customHeight="1" x14ac:dyDescent="0.15">
      <c r="A12" s="206"/>
      <c r="B12" s="161" t="s">
        <v>18</v>
      </c>
      <c r="C12" s="196"/>
      <c r="D12" s="162"/>
      <c r="E12" s="77" t="s">
        <v>15</v>
      </c>
      <c r="F12" s="78">
        <v>36.700000000000003</v>
      </c>
      <c r="G12" s="79">
        <f>Ⅰ!G12</f>
        <v>0</v>
      </c>
      <c r="H12" s="80">
        <f>Ⅰ!H12</f>
        <v>0</v>
      </c>
      <c r="I12" s="197">
        <f t="shared" si="0"/>
        <v>0</v>
      </c>
      <c r="J12" s="198"/>
      <c r="K12" s="79">
        <f>Ⅱ!K12</f>
        <v>0</v>
      </c>
      <c r="L12" s="80">
        <f>Ⅱ!L12</f>
        <v>0</v>
      </c>
      <c r="M12" s="81">
        <f t="shared" si="1"/>
        <v>0</v>
      </c>
    </row>
    <row r="13" spans="1:13" ht="19.5" customHeight="1" x14ac:dyDescent="0.15">
      <c r="A13" s="206"/>
      <c r="B13" s="161" t="s">
        <v>19</v>
      </c>
      <c r="C13" s="196"/>
      <c r="D13" s="162"/>
      <c r="E13" s="77" t="s">
        <v>15</v>
      </c>
      <c r="F13" s="78">
        <v>37.700000000000003</v>
      </c>
      <c r="G13" s="79">
        <f>Ⅰ!G13</f>
        <v>0</v>
      </c>
      <c r="H13" s="80">
        <f>Ⅰ!H13</f>
        <v>0</v>
      </c>
      <c r="I13" s="197">
        <f t="shared" si="0"/>
        <v>0</v>
      </c>
      <c r="J13" s="198"/>
      <c r="K13" s="79">
        <f>Ⅱ!K13</f>
        <v>0</v>
      </c>
      <c r="L13" s="80">
        <f>Ⅱ!L13</f>
        <v>0</v>
      </c>
      <c r="M13" s="81">
        <f t="shared" si="1"/>
        <v>0</v>
      </c>
    </row>
    <row r="14" spans="1:13" ht="19.5" customHeight="1" x14ac:dyDescent="0.15">
      <c r="A14" s="206"/>
      <c r="B14" s="161" t="s">
        <v>20</v>
      </c>
      <c r="C14" s="196"/>
      <c r="D14" s="162"/>
      <c r="E14" s="77" t="s">
        <v>15</v>
      </c>
      <c r="F14" s="78">
        <v>39.1</v>
      </c>
      <c r="G14" s="79">
        <f>Ⅰ!G14</f>
        <v>0</v>
      </c>
      <c r="H14" s="80">
        <f>Ⅰ!H14</f>
        <v>0</v>
      </c>
      <c r="I14" s="197">
        <f t="shared" si="0"/>
        <v>0</v>
      </c>
      <c r="J14" s="198"/>
      <c r="K14" s="79">
        <f>Ⅱ!K14</f>
        <v>0</v>
      </c>
      <c r="L14" s="80">
        <f>Ⅱ!L14</f>
        <v>0</v>
      </c>
      <c r="M14" s="81">
        <f t="shared" si="1"/>
        <v>0</v>
      </c>
    </row>
    <row r="15" spans="1:13" ht="19.5" customHeight="1" x14ac:dyDescent="0.15">
      <c r="A15" s="206"/>
      <c r="B15" s="161" t="s">
        <v>21</v>
      </c>
      <c r="C15" s="196"/>
      <c r="D15" s="162"/>
      <c r="E15" s="77" t="s">
        <v>15</v>
      </c>
      <c r="F15" s="78">
        <v>41.9</v>
      </c>
      <c r="G15" s="79">
        <f>Ⅰ!G15</f>
        <v>24906</v>
      </c>
      <c r="H15" s="80">
        <f>Ⅰ!H15</f>
        <v>0</v>
      </c>
      <c r="I15" s="197">
        <f t="shared" si="0"/>
        <v>1043561.3999999999</v>
      </c>
      <c r="J15" s="198"/>
      <c r="K15" s="79">
        <f>Ⅱ!K15</f>
        <v>20906</v>
      </c>
      <c r="L15" s="80">
        <f>Ⅱ!L15</f>
        <v>0</v>
      </c>
      <c r="M15" s="81">
        <f>(K15-L15)*$F15</f>
        <v>875961.4</v>
      </c>
    </row>
    <row r="16" spans="1:13" ht="19.5" customHeight="1" x14ac:dyDescent="0.15">
      <c r="A16" s="206"/>
      <c r="B16" s="161" t="s">
        <v>22</v>
      </c>
      <c r="C16" s="196"/>
      <c r="D16" s="162"/>
      <c r="E16" s="77" t="s">
        <v>23</v>
      </c>
      <c r="F16" s="78">
        <v>40.9</v>
      </c>
      <c r="G16" s="79">
        <f>Ⅰ!G16</f>
        <v>0</v>
      </c>
      <c r="H16" s="80">
        <f>Ⅰ!H16</f>
        <v>0</v>
      </c>
      <c r="I16" s="197">
        <f t="shared" si="0"/>
        <v>0</v>
      </c>
      <c r="J16" s="198"/>
      <c r="K16" s="79">
        <f>Ⅱ!K16</f>
        <v>0</v>
      </c>
      <c r="L16" s="80">
        <f>Ⅱ!L16</f>
        <v>0</v>
      </c>
      <c r="M16" s="81">
        <f t="shared" si="1"/>
        <v>0</v>
      </c>
    </row>
    <row r="17" spans="1:13" ht="19.5" customHeight="1" x14ac:dyDescent="0.15">
      <c r="A17" s="206"/>
      <c r="B17" s="161" t="s">
        <v>24</v>
      </c>
      <c r="C17" s="196"/>
      <c r="D17" s="162"/>
      <c r="E17" s="77" t="s">
        <v>23</v>
      </c>
      <c r="F17" s="78">
        <v>29.9</v>
      </c>
      <c r="G17" s="79">
        <f>Ⅰ!G17</f>
        <v>0</v>
      </c>
      <c r="H17" s="80">
        <f>Ⅰ!H17</f>
        <v>0</v>
      </c>
      <c r="I17" s="197">
        <f t="shared" si="0"/>
        <v>0</v>
      </c>
      <c r="J17" s="198"/>
      <c r="K17" s="79">
        <f>Ⅱ!K17</f>
        <v>0</v>
      </c>
      <c r="L17" s="80">
        <f>Ⅱ!L17</f>
        <v>0</v>
      </c>
      <c r="M17" s="81">
        <f t="shared" si="1"/>
        <v>0</v>
      </c>
    </row>
    <row r="18" spans="1:13" ht="19.5" customHeight="1" x14ac:dyDescent="0.15">
      <c r="A18" s="206"/>
      <c r="B18" s="199" t="s">
        <v>25</v>
      </c>
      <c r="C18" s="161" t="s">
        <v>26</v>
      </c>
      <c r="D18" s="162"/>
      <c r="E18" s="82" t="s">
        <v>23</v>
      </c>
      <c r="F18" s="78">
        <v>50.8</v>
      </c>
      <c r="G18" s="79">
        <f>Ⅰ!G18</f>
        <v>0</v>
      </c>
      <c r="H18" s="80">
        <f>Ⅰ!H18</f>
        <v>0</v>
      </c>
      <c r="I18" s="197">
        <f t="shared" si="0"/>
        <v>0</v>
      </c>
      <c r="J18" s="198"/>
      <c r="K18" s="79">
        <f>Ⅱ!K18</f>
        <v>0</v>
      </c>
      <c r="L18" s="80">
        <f>Ⅱ!L18</f>
        <v>0</v>
      </c>
      <c r="M18" s="81">
        <f t="shared" si="1"/>
        <v>0</v>
      </c>
    </row>
    <row r="19" spans="1:13" ht="19.5" customHeight="1" x14ac:dyDescent="0.15">
      <c r="A19" s="206"/>
      <c r="B19" s="199"/>
      <c r="C19" s="161" t="s">
        <v>27</v>
      </c>
      <c r="D19" s="162"/>
      <c r="E19" s="82" t="s">
        <v>28</v>
      </c>
      <c r="F19" s="78">
        <v>44.9</v>
      </c>
      <c r="G19" s="79">
        <f>Ⅰ!G19</f>
        <v>0</v>
      </c>
      <c r="H19" s="80">
        <f>Ⅰ!H19</f>
        <v>0</v>
      </c>
      <c r="I19" s="197">
        <f t="shared" si="0"/>
        <v>0</v>
      </c>
      <c r="J19" s="198"/>
      <c r="K19" s="79">
        <f>Ⅱ!K19</f>
        <v>0</v>
      </c>
      <c r="L19" s="80">
        <f>Ⅱ!L19</f>
        <v>0</v>
      </c>
      <c r="M19" s="81">
        <f t="shared" si="1"/>
        <v>0</v>
      </c>
    </row>
    <row r="20" spans="1:13" ht="19.5" customHeight="1" x14ac:dyDescent="0.15">
      <c r="A20" s="206"/>
      <c r="B20" s="199" t="s">
        <v>29</v>
      </c>
      <c r="C20" s="161" t="s">
        <v>30</v>
      </c>
      <c r="D20" s="162"/>
      <c r="E20" s="82" t="s">
        <v>23</v>
      </c>
      <c r="F20" s="78">
        <v>54.6</v>
      </c>
      <c r="G20" s="79">
        <f>Ⅰ!G20</f>
        <v>0</v>
      </c>
      <c r="H20" s="80">
        <f>Ⅰ!H20</f>
        <v>0</v>
      </c>
      <c r="I20" s="197">
        <f t="shared" si="0"/>
        <v>0</v>
      </c>
      <c r="J20" s="198"/>
      <c r="K20" s="79">
        <f>Ⅱ!K20</f>
        <v>1753</v>
      </c>
      <c r="L20" s="80">
        <f>Ⅱ!L20</f>
        <v>0</v>
      </c>
      <c r="M20" s="81">
        <f t="shared" si="1"/>
        <v>95713.8</v>
      </c>
    </row>
    <row r="21" spans="1:13" ht="19.5" customHeight="1" x14ac:dyDescent="0.15">
      <c r="A21" s="206"/>
      <c r="B21" s="199"/>
      <c r="C21" s="161" t="s">
        <v>31</v>
      </c>
      <c r="D21" s="162"/>
      <c r="E21" s="82" t="s">
        <v>28</v>
      </c>
      <c r="F21" s="78">
        <v>43.5</v>
      </c>
      <c r="G21" s="79">
        <f>Ⅰ!G21</f>
        <v>0</v>
      </c>
      <c r="H21" s="80">
        <f>Ⅰ!H21</f>
        <v>0</v>
      </c>
      <c r="I21" s="197">
        <f t="shared" si="0"/>
        <v>0</v>
      </c>
      <c r="J21" s="198"/>
      <c r="K21" s="79">
        <f>Ⅱ!K21</f>
        <v>0</v>
      </c>
      <c r="L21" s="80">
        <f>Ⅱ!L21</f>
        <v>0</v>
      </c>
      <c r="M21" s="81">
        <f t="shared" si="1"/>
        <v>0</v>
      </c>
    </row>
    <row r="22" spans="1:13" ht="19.5" customHeight="1" x14ac:dyDescent="0.15">
      <c r="A22" s="206"/>
      <c r="B22" s="199" t="s">
        <v>32</v>
      </c>
      <c r="C22" s="161" t="s">
        <v>33</v>
      </c>
      <c r="D22" s="162"/>
      <c r="E22" s="82" t="s">
        <v>23</v>
      </c>
      <c r="F22" s="78">
        <v>29</v>
      </c>
      <c r="G22" s="79">
        <f>Ⅰ!G22</f>
        <v>0</v>
      </c>
      <c r="H22" s="80">
        <f>Ⅰ!H22</f>
        <v>0</v>
      </c>
      <c r="I22" s="197">
        <f t="shared" si="0"/>
        <v>0</v>
      </c>
      <c r="J22" s="198"/>
      <c r="K22" s="79">
        <f>Ⅱ!K22</f>
        <v>0</v>
      </c>
      <c r="L22" s="80">
        <f>Ⅱ!L22</f>
        <v>0</v>
      </c>
      <c r="M22" s="81">
        <f t="shared" si="1"/>
        <v>0</v>
      </c>
    </row>
    <row r="23" spans="1:13" ht="19.5" customHeight="1" x14ac:dyDescent="0.15">
      <c r="A23" s="206"/>
      <c r="B23" s="199"/>
      <c r="C23" s="161" t="s">
        <v>34</v>
      </c>
      <c r="D23" s="162"/>
      <c r="E23" s="82" t="s">
        <v>23</v>
      </c>
      <c r="F23" s="78">
        <v>25.7</v>
      </c>
      <c r="G23" s="79">
        <f>Ⅰ!G23</f>
        <v>0</v>
      </c>
      <c r="H23" s="80">
        <f>Ⅰ!H23</f>
        <v>0</v>
      </c>
      <c r="I23" s="197">
        <f t="shared" si="0"/>
        <v>0</v>
      </c>
      <c r="J23" s="198"/>
      <c r="K23" s="79">
        <f>Ⅱ!K23</f>
        <v>0</v>
      </c>
      <c r="L23" s="80">
        <f>Ⅱ!L23</f>
        <v>0</v>
      </c>
      <c r="M23" s="81">
        <f t="shared" si="1"/>
        <v>0</v>
      </c>
    </row>
    <row r="24" spans="1:13" ht="19.5" customHeight="1" x14ac:dyDescent="0.15">
      <c r="A24" s="206"/>
      <c r="B24" s="199"/>
      <c r="C24" s="161" t="s">
        <v>35</v>
      </c>
      <c r="D24" s="162"/>
      <c r="E24" s="82" t="s">
        <v>23</v>
      </c>
      <c r="F24" s="78">
        <v>26.9</v>
      </c>
      <c r="G24" s="79">
        <f>Ⅰ!G24</f>
        <v>0</v>
      </c>
      <c r="H24" s="80">
        <f>Ⅰ!H24</f>
        <v>0</v>
      </c>
      <c r="I24" s="197">
        <f t="shared" si="0"/>
        <v>0</v>
      </c>
      <c r="J24" s="198"/>
      <c r="K24" s="79">
        <f>Ⅱ!K24</f>
        <v>0</v>
      </c>
      <c r="L24" s="80">
        <f>Ⅱ!L24</f>
        <v>0</v>
      </c>
      <c r="M24" s="81">
        <f t="shared" si="1"/>
        <v>0</v>
      </c>
    </row>
    <row r="25" spans="1:13" ht="19.5" customHeight="1" x14ac:dyDescent="0.15">
      <c r="A25" s="206"/>
      <c r="B25" s="161" t="s">
        <v>36</v>
      </c>
      <c r="C25" s="196"/>
      <c r="D25" s="162"/>
      <c r="E25" s="83" t="s">
        <v>23</v>
      </c>
      <c r="F25" s="78">
        <v>29.4</v>
      </c>
      <c r="G25" s="79">
        <f>Ⅰ!G25</f>
        <v>0</v>
      </c>
      <c r="H25" s="80">
        <f>Ⅰ!H25</f>
        <v>0</v>
      </c>
      <c r="I25" s="197">
        <f t="shared" si="0"/>
        <v>0</v>
      </c>
      <c r="J25" s="198"/>
      <c r="K25" s="79">
        <f>Ⅱ!K25</f>
        <v>0</v>
      </c>
      <c r="L25" s="80">
        <f>Ⅱ!L25</f>
        <v>0</v>
      </c>
      <c r="M25" s="81">
        <f t="shared" si="1"/>
        <v>0</v>
      </c>
    </row>
    <row r="26" spans="1:13" ht="19.5" customHeight="1" x14ac:dyDescent="0.15">
      <c r="A26" s="206"/>
      <c r="B26" s="161" t="s">
        <v>37</v>
      </c>
      <c r="C26" s="196"/>
      <c r="D26" s="162"/>
      <c r="E26" s="77" t="s">
        <v>23</v>
      </c>
      <c r="F26" s="78">
        <v>37.299999999999997</v>
      </c>
      <c r="G26" s="79">
        <f>Ⅰ!G26</f>
        <v>0</v>
      </c>
      <c r="H26" s="80">
        <f>Ⅰ!H26</f>
        <v>0</v>
      </c>
      <c r="I26" s="197">
        <f t="shared" si="0"/>
        <v>0</v>
      </c>
      <c r="J26" s="198"/>
      <c r="K26" s="79">
        <f>Ⅱ!K26</f>
        <v>0</v>
      </c>
      <c r="L26" s="80">
        <f>Ⅱ!L26</f>
        <v>0</v>
      </c>
      <c r="M26" s="81">
        <f t="shared" si="1"/>
        <v>0</v>
      </c>
    </row>
    <row r="27" spans="1:13" ht="19.5" customHeight="1" x14ac:dyDescent="0.15">
      <c r="A27" s="206"/>
      <c r="B27" s="161" t="s">
        <v>38</v>
      </c>
      <c r="C27" s="196"/>
      <c r="D27" s="162"/>
      <c r="E27" s="77" t="s">
        <v>28</v>
      </c>
      <c r="F27" s="78">
        <v>21.1</v>
      </c>
      <c r="G27" s="79">
        <f>Ⅰ!G27</f>
        <v>0</v>
      </c>
      <c r="H27" s="80">
        <f>Ⅰ!H27</f>
        <v>0</v>
      </c>
      <c r="I27" s="197">
        <f t="shared" si="0"/>
        <v>0</v>
      </c>
      <c r="J27" s="198"/>
      <c r="K27" s="79">
        <f>Ⅱ!K27</f>
        <v>0</v>
      </c>
      <c r="L27" s="80">
        <f>Ⅱ!L27</f>
        <v>0</v>
      </c>
      <c r="M27" s="81">
        <f t="shared" si="1"/>
        <v>0</v>
      </c>
    </row>
    <row r="28" spans="1:13" ht="19.5" customHeight="1" x14ac:dyDescent="0.15">
      <c r="A28" s="206"/>
      <c r="B28" s="161" t="s">
        <v>39</v>
      </c>
      <c r="C28" s="196"/>
      <c r="D28" s="162"/>
      <c r="E28" s="77" t="s">
        <v>28</v>
      </c>
      <c r="F28" s="78">
        <v>3.41</v>
      </c>
      <c r="G28" s="79">
        <f>Ⅰ!G28</f>
        <v>0</v>
      </c>
      <c r="H28" s="80">
        <f>Ⅰ!H28</f>
        <v>0</v>
      </c>
      <c r="I28" s="197">
        <f t="shared" si="0"/>
        <v>0</v>
      </c>
      <c r="J28" s="198"/>
      <c r="K28" s="79">
        <f>Ⅱ!K28</f>
        <v>0</v>
      </c>
      <c r="L28" s="80">
        <f>Ⅱ!L28</f>
        <v>0</v>
      </c>
      <c r="M28" s="81">
        <f t="shared" si="1"/>
        <v>0</v>
      </c>
    </row>
    <row r="29" spans="1:13" ht="19.5" customHeight="1" x14ac:dyDescent="0.15">
      <c r="A29" s="206"/>
      <c r="B29" s="161" t="s">
        <v>40</v>
      </c>
      <c r="C29" s="196"/>
      <c r="D29" s="162"/>
      <c r="E29" s="77" t="s">
        <v>28</v>
      </c>
      <c r="F29" s="78">
        <v>8.41</v>
      </c>
      <c r="G29" s="79">
        <f>Ⅰ!G29</f>
        <v>0</v>
      </c>
      <c r="H29" s="80">
        <f>Ⅰ!H29</f>
        <v>0</v>
      </c>
      <c r="I29" s="197">
        <f t="shared" si="0"/>
        <v>0</v>
      </c>
      <c r="J29" s="198"/>
      <c r="K29" s="79">
        <f>Ⅱ!K29</f>
        <v>0</v>
      </c>
      <c r="L29" s="80">
        <f>Ⅱ!L29</f>
        <v>0</v>
      </c>
      <c r="M29" s="81">
        <f t="shared" si="1"/>
        <v>0</v>
      </c>
    </row>
    <row r="30" spans="1:13" ht="19.5" customHeight="1" x14ac:dyDescent="0.15">
      <c r="A30" s="206"/>
      <c r="B30" s="156" t="s">
        <v>41</v>
      </c>
      <c r="C30" s="161" t="s">
        <v>42</v>
      </c>
      <c r="D30" s="162"/>
      <c r="E30" s="77" t="s">
        <v>28</v>
      </c>
      <c r="F30" s="84"/>
      <c r="G30" s="79">
        <f>Ⅰ!G30</f>
        <v>0</v>
      </c>
      <c r="H30" s="80">
        <f>Ⅰ!H30</f>
        <v>0</v>
      </c>
      <c r="I30" s="197">
        <f t="shared" si="0"/>
        <v>0</v>
      </c>
      <c r="J30" s="198"/>
      <c r="K30" s="79">
        <f>Ⅱ!K30</f>
        <v>0</v>
      </c>
      <c r="L30" s="80">
        <f>Ⅱ!L30</f>
        <v>0</v>
      </c>
      <c r="M30" s="81">
        <f t="shared" si="1"/>
        <v>0</v>
      </c>
    </row>
    <row r="31" spans="1:13" ht="19.5" customHeight="1" x14ac:dyDescent="0.15">
      <c r="A31" s="206"/>
      <c r="B31" s="157"/>
      <c r="C31" s="161"/>
      <c r="D31" s="162"/>
      <c r="E31" s="77"/>
      <c r="F31" s="84"/>
      <c r="G31" s="79">
        <f>Ⅰ!G31</f>
        <v>0</v>
      </c>
      <c r="H31" s="80">
        <f>Ⅰ!H31</f>
        <v>0</v>
      </c>
      <c r="I31" s="197">
        <f t="shared" si="0"/>
        <v>0</v>
      </c>
      <c r="J31" s="198"/>
      <c r="K31" s="79">
        <f>Ⅱ!K31</f>
        <v>0</v>
      </c>
      <c r="L31" s="80">
        <f>Ⅱ!L31</f>
        <v>0</v>
      </c>
      <c r="M31" s="81">
        <f t="shared" si="1"/>
        <v>0</v>
      </c>
    </row>
    <row r="32" spans="1:13" ht="19.5" customHeight="1" x14ac:dyDescent="0.15">
      <c r="A32" s="206"/>
      <c r="B32" s="158"/>
      <c r="C32" s="161"/>
      <c r="D32" s="162"/>
      <c r="E32" s="77"/>
      <c r="F32" s="84"/>
      <c r="G32" s="79">
        <f>Ⅰ!G32</f>
        <v>0</v>
      </c>
      <c r="H32" s="80">
        <f>Ⅰ!H32</f>
        <v>0</v>
      </c>
      <c r="I32" s="197">
        <f t="shared" si="0"/>
        <v>0</v>
      </c>
      <c r="J32" s="198"/>
      <c r="K32" s="79">
        <f>Ⅱ!K32</f>
        <v>0</v>
      </c>
      <c r="L32" s="80">
        <f>Ⅱ!L32</f>
        <v>0</v>
      </c>
      <c r="M32" s="81">
        <f t="shared" si="1"/>
        <v>0</v>
      </c>
    </row>
    <row r="33" spans="1:15" ht="19.5" customHeight="1" x14ac:dyDescent="0.15">
      <c r="A33" s="206"/>
      <c r="B33" s="161" t="s">
        <v>43</v>
      </c>
      <c r="C33" s="196"/>
      <c r="D33" s="162"/>
      <c r="E33" s="77" t="s">
        <v>44</v>
      </c>
      <c r="F33" s="78">
        <v>1.02</v>
      </c>
      <c r="G33" s="79">
        <f>Ⅰ!G33</f>
        <v>0</v>
      </c>
      <c r="H33" s="80">
        <f>Ⅰ!H33</f>
        <v>0</v>
      </c>
      <c r="I33" s="197">
        <f t="shared" si="0"/>
        <v>0</v>
      </c>
      <c r="J33" s="198"/>
      <c r="K33" s="79">
        <f>Ⅱ!K33</f>
        <v>0</v>
      </c>
      <c r="L33" s="80">
        <f>Ⅱ!L33</f>
        <v>0</v>
      </c>
      <c r="M33" s="81">
        <f t="shared" si="1"/>
        <v>0</v>
      </c>
    </row>
    <row r="34" spans="1:15" ht="19.5" customHeight="1" x14ac:dyDescent="0.15">
      <c r="A34" s="206"/>
      <c r="B34" s="161" t="s">
        <v>45</v>
      </c>
      <c r="C34" s="196"/>
      <c r="D34" s="162"/>
      <c r="E34" s="77" t="s">
        <v>44</v>
      </c>
      <c r="F34" s="78">
        <v>1.36</v>
      </c>
      <c r="G34" s="79">
        <f>Ⅰ!G34</f>
        <v>0</v>
      </c>
      <c r="H34" s="80">
        <f>Ⅰ!H34</f>
        <v>0</v>
      </c>
      <c r="I34" s="197">
        <f t="shared" si="0"/>
        <v>0</v>
      </c>
      <c r="J34" s="198"/>
      <c r="K34" s="79">
        <f>Ⅱ!K34</f>
        <v>0</v>
      </c>
      <c r="L34" s="80">
        <f>Ⅱ!L34</f>
        <v>0</v>
      </c>
      <c r="M34" s="81">
        <f t="shared" si="1"/>
        <v>0</v>
      </c>
    </row>
    <row r="35" spans="1:15" ht="19.5" customHeight="1" x14ac:dyDescent="0.15">
      <c r="A35" s="206"/>
      <c r="B35" s="161" t="s">
        <v>46</v>
      </c>
      <c r="C35" s="196"/>
      <c r="D35" s="162"/>
      <c r="E35" s="77" t="s">
        <v>44</v>
      </c>
      <c r="F35" s="78">
        <v>1.36</v>
      </c>
      <c r="G35" s="79">
        <f>Ⅰ!G35</f>
        <v>0</v>
      </c>
      <c r="H35" s="80">
        <f>Ⅰ!H35</f>
        <v>0</v>
      </c>
      <c r="I35" s="197">
        <f t="shared" si="0"/>
        <v>0</v>
      </c>
      <c r="J35" s="198"/>
      <c r="K35" s="79">
        <f>Ⅱ!K35</f>
        <v>0</v>
      </c>
      <c r="L35" s="80">
        <f>Ⅱ!L35</f>
        <v>0</v>
      </c>
      <c r="M35" s="81">
        <f t="shared" si="1"/>
        <v>0</v>
      </c>
    </row>
    <row r="36" spans="1:15" ht="19.5" customHeight="1" x14ac:dyDescent="0.15">
      <c r="A36" s="207"/>
      <c r="B36" s="161" t="s">
        <v>47</v>
      </c>
      <c r="C36" s="196"/>
      <c r="D36" s="162"/>
      <c r="E36" s="77" t="s">
        <v>44</v>
      </c>
      <c r="F36" s="78">
        <v>1.36</v>
      </c>
      <c r="G36" s="79">
        <f>Ⅰ!G36</f>
        <v>0</v>
      </c>
      <c r="H36" s="80">
        <f>Ⅰ!H36</f>
        <v>0</v>
      </c>
      <c r="I36" s="197">
        <f t="shared" si="0"/>
        <v>0</v>
      </c>
      <c r="J36" s="198"/>
      <c r="K36" s="79">
        <f>Ⅱ!K36</f>
        <v>0</v>
      </c>
      <c r="L36" s="80">
        <f>Ⅱ!L36</f>
        <v>0</v>
      </c>
      <c r="M36" s="81">
        <f t="shared" si="1"/>
        <v>0</v>
      </c>
    </row>
    <row r="37" spans="1:15" ht="19.5" customHeight="1" x14ac:dyDescent="0.15">
      <c r="A37" s="153" t="s">
        <v>48</v>
      </c>
      <c r="B37" s="156" t="s">
        <v>119</v>
      </c>
      <c r="C37" s="64" t="s">
        <v>49</v>
      </c>
      <c r="D37" s="65"/>
      <c r="E37" s="77" t="s">
        <v>50</v>
      </c>
      <c r="F37" s="78">
        <v>9.9700000000000006</v>
      </c>
      <c r="G37" s="79">
        <f>Ⅰ!G37</f>
        <v>24000</v>
      </c>
      <c r="H37" s="80">
        <f>Ⅰ!H37</f>
        <v>2000</v>
      </c>
      <c r="I37" s="197">
        <f t="shared" si="0"/>
        <v>219340</v>
      </c>
      <c r="J37" s="198"/>
      <c r="K37" s="79">
        <f>Ⅱ!K37</f>
        <v>17520</v>
      </c>
      <c r="L37" s="80">
        <f>Ⅱ!L37</f>
        <v>2000</v>
      </c>
      <c r="M37" s="81">
        <f t="shared" si="1"/>
        <v>154734.40000000002</v>
      </c>
    </row>
    <row r="38" spans="1:15" ht="19.5" customHeight="1" x14ac:dyDescent="0.15">
      <c r="A38" s="154"/>
      <c r="B38" s="157"/>
      <c r="C38" s="66"/>
      <c r="D38" s="67" t="s">
        <v>104</v>
      </c>
      <c r="E38" s="77" t="s">
        <v>50</v>
      </c>
      <c r="F38" s="78">
        <v>9.9700000000000006</v>
      </c>
      <c r="G38" s="79">
        <f>Ⅰ!G38</f>
        <v>16800</v>
      </c>
      <c r="H38" s="126">
        <f>Ⅰ!H38</f>
        <v>700</v>
      </c>
      <c r="I38" s="159"/>
      <c r="J38" s="160"/>
      <c r="K38" s="79">
        <f>Ⅱ!K38</f>
        <v>11880</v>
      </c>
      <c r="L38" s="126">
        <f>Ⅱ!L38</f>
        <v>700</v>
      </c>
      <c r="M38" s="85"/>
    </row>
    <row r="39" spans="1:15" ht="19.5" customHeight="1" x14ac:dyDescent="0.15">
      <c r="A39" s="154"/>
      <c r="B39" s="157"/>
      <c r="C39" s="68"/>
      <c r="D39" s="67" t="s">
        <v>90</v>
      </c>
      <c r="E39" s="77" t="s">
        <v>50</v>
      </c>
      <c r="F39" s="78">
        <v>9.9700000000000006</v>
      </c>
      <c r="G39" s="79">
        <f>Ⅰ!G39</f>
        <v>7200</v>
      </c>
      <c r="H39" s="126">
        <f>Ⅰ!H39</f>
        <v>1300</v>
      </c>
      <c r="I39" s="159"/>
      <c r="J39" s="160"/>
      <c r="K39" s="79">
        <f>Ⅱ!K39</f>
        <v>5640</v>
      </c>
      <c r="L39" s="126">
        <f>Ⅱ!L39</f>
        <v>1300</v>
      </c>
      <c r="M39" s="85"/>
    </row>
    <row r="40" spans="1:15" ht="19.5" customHeight="1" x14ac:dyDescent="0.15">
      <c r="A40" s="154"/>
      <c r="B40" s="158"/>
      <c r="C40" s="161" t="s">
        <v>51</v>
      </c>
      <c r="D40" s="162"/>
      <c r="E40" s="77" t="s">
        <v>50</v>
      </c>
      <c r="F40" s="78">
        <v>9.2799999999999994</v>
      </c>
      <c r="G40" s="79">
        <f>Ⅰ!G40</f>
        <v>5000</v>
      </c>
      <c r="H40" s="80">
        <f>Ⅰ!H40</f>
        <v>0</v>
      </c>
      <c r="I40" s="197">
        <f t="shared" si="0"/>
        <v>46400</v>
      </c>
      <c r="J40" s="198"/>
      <c r="K40" s="79">
        <f>Ⅱ!K40</f>
        <v>8910</v>
      </c>
      <c r="L40" s="80">
        <f>Ⅱ!L40</f>
        <v>0</v>
      </c>
      <c r="M40" s="81">
        <f t="shared" si="1"/>
        <v>82684.799999999988</v>
      </c>
    </row>
    <row r="41" spans="1:15" ht="19.5" customHeight="1" x14ac:dyDescent="0.15">
      <c r="A41" s="154"/>
      <c r="B41" s="156" t="s">
        <v>52</v>
      </c>
      <c r="C41" s="161" t="s">
        <v>53</v>
      </c>
      <c r="D41" s="162"/>
      <c r="E41" s="77" t="s">
        <v>50</v>
      </c>
      <c r="F41" s="78">
        <v>9.76</v>
      </c>
      <c r="G41" s="79">
        <f>Ⅰ!G41</f>
        <v>0</v>
      </c>
      <c r="H41" s="80">
        <f>Ⅰ!H41</f>
        <v>0</v>
      </c>
      <c r="I41" s="197">
        <f t="shared" si="0"/>
        <v>0</v>
      </c>
      <c r="J41" s="198"/>
      <c r="K41" s="79">
        <f>Ⅱ!K41</f>
        <v>0</v>
      </c>
      <c r="L41" s="80">
        <f>Ⅱ!L41</f>
        <v>0</v>
      </c>
      <c r="M41" s="81">
        <f t="shared" si="1"/>
        <v>0</v>
      </c>
    </row>
    <row r="42" spans="1:15" ht="20.100000000000001" customHeight="1" x14ac:dyDescent="0.15">
      <c r="A42" s="154"/>
      <c r="B42" s="158"/>
      <c r="C42" s="161" t="s">
        <v>74</v>
      </c>
      <c r="D42" s="162"/>
      <c r="E42" s="77" t="s">
        <v>50</v>
      </c>
      <c r="F42" s="86">
        <v>9.76</v>
      </c>
      <c r="G42" s="79">
        <f>Ⅰ!G42</f>
        <v>0</v>
      </c>
      <c r="H42" s="80">
        <f>Ⅰ!H42</f>
        <v>0</v>
      </c>
      <c r="I42" s="197">
        <f>(-H42)*$F42</f>
        <v>0</v>
      </c>
      <c r="J42" s="198"/>
      <c r="K42" s="79">
        <f>Ⅱ!K42</f>
        <v>0</v>
      </c>
      <c r="L42" s="80">
        <f>Ⅱ!L42</f>
        <v>0</v>
      </c>
      <c r="M42" s="81">
        <f>(-L42)*$F42</f>
        <v>0</v>
      </c>
    </row>
    <row r="43" spans="1:15" ht="24" customHeight="1" thickBot="1" x14ac:dyDescent="0.2">
      <c r="A43" s="155"/>
      <c r="B43" s="163" t="s">
        <v>54</v>
      </c>
      <c r="C43" s="163"/>
      <c r="D43" s="164"/>
      <c r="E43" s="77" t="s">
        <v>50</v>
      </c>
      <c r="F43" s="77" t="s">
        <v>55</v>
      </c>
      <c r="G43" s="87">
        <f>Ⅰ!G43</f>
        <v>29000</v>
      </c>
      <c r="H43" s="88">
        <f>Ⅰ!H43</f>
        <v>2000</v>
      </c>
      <c r="I43" s="210" t="s">
        <v>55</v>
      </c>
      <c r="J43" s="211"/>
      <c r="K43" s="87">
        <f>Ⅱ!K43</f>
        <v>26430</v>
      </c>
      <c r="L43" s="88">
        <f>Ⅱ!L43</f>
        <v>2000</v>
      </c>
      <c r="M43" s="127" t="s">
        <v>55</v>
      </c>
    </row>
    <row r="44" spans="1:15" ht="22.5" customHeight="1" thickTop="1" x14ac:dyDescent="0.15">
      <c r="A44" s="136" t="s">
        <v>69</v>
      </c>
      <c r="B44" s="137"/>
      <c r="C44" s="137"/>
      <c r="D44" s="138"/>
      <c r="E44" s="89" t="s">
        <v>56</v>
      </c>
      <c r="F44" s="90"/>
      <c r="G44" s="117"/>
      <c r="H44" s="118"/>
      <c r="I44" s="139">
        <f>SUM(I8:J42)</f>
        <v>1309301.3999999999</v>
      </c>
      <c r="J44" s="140"/>
      <c r="K44" s="117"/>
      <c r="L44" s="118"/>
      <c r="M44" s="130">
        <f>SUM(M8:M42)</f>
        <v>1209094.4000000001</v>
      </c>
    </row>
    <row r="45" spans="1:15" ht="24" customHeight="1" x14ac:dyDescent="0.15">
      <c r="A45" s="141" t="s">
        <v>70</v>
      </c>
      <c r="B45" s="142"/>
      <c r="C45" s="142"/>
      <c r="D45" s="143"/>
      <c r="E45" s="91" t="s">
        <v>57</v>
      </c>
      <c r="F45" s="92"/>
      <c r="G45" s="119" t="s">
        <v>58</v>
      </c>
      <c r="H45" s="120"/>
      <c r="I45" s="144">
        <f>ROUND(I44*0.0258,1)</f>
        <v>33780</v>
      </c>
      <c r="J45" s="145"/>
      <c r="K45" s="119" t="s">
        <v>59</v>
      </c>
      <c r="L45" s="120"/>
      <c r="M45" s="93">
        <f>ROUND(M44*0.0258,1)</f>
        <v>31194.6</v>
      </c>
    </row>
    <row r="46" spans="1:15" s="13" customFormat="1" ht="23.25" hidden="1" customHeight="1" x14ac:dyDescent="0.15">
      <c r="A46" s="141" t="s">
        <v>71</v>
      </c>
      <c r="B46" s="142"/>
      <c r="C46" s="143"/>
      <c r="D46" s="94"/>
      <c r="E46" s="95" t="str">
        <f>"kl/"&amp;E7</f>
        <v>kl/トン</v>
      </c>
      <c r="F46" s="96"/>
      <c r="G46" s="121"/>
      <c r="H46" s="122"/>
      <c r="I46" s="146">
        <f>I45/H7</f>
        <v>11.26</v>
      </c>
      <c r="J46" s="147"/>
      <c r="K46" s="121"/>
      <c r="L46" s="122"/>
      <c r="M46" s="97">
        <f>M45/L7</f>
        <v>10.398199999999999</v>
      </c>
      <c r="N46" s="17"/>
      <c r="O46" s="17"/>
    </row>
    <row r="47" spans="1:15" s="13" customFormat="1" ht="23.25" customHeight="1" thickBot="1" x14ac:dyDescent="0.2">
      <c r="A47" s="131" t="s">
        <v>71</v>
      </c>
      <c r="B47" s="132"/>
      <c r="C47" s="132"/>
      <c r="D47" s="133"/>
      <c r="E47" s="98" t="str">
        <f>"kl/"&amp;E7</f>
        <v>kl/トン</v>
      </c>
      <c r="F47" s="99"/>
      <c r="G47" s="123"/>
      <c r="H47" s="128"/>
      <c r="I47" s="134">
        <f>IF(I46&gt;1,ROUND(I46,2),--TEXT(I46,"0.0e+000"))</f>
        <v>11.26</v>
      </c>
      <c r="J47" s="135"/>
      <c r="K47" s="123"/>
      <c r="L47" s="124"/>
      <c r="M47" s="100">
        <f>IF(M46&gt;1,ROUND(M46,2),--TEXT(M46,"0.0e+000"))</f>
        <v>10.4</v>
      </c>
      <c r="N47" s="17"/>
      <c r="O47" s="17"/>
    </row>
    <row r="48" spans="1:15" ht="19.5" customHeight="1" x14ac:dyDescent="0.15">
      <c r="A48" s="14"/>
      <c r="B48" s="47" t="s">
        <v>83</v>
      </c>
      <c r="C48" s="15" t="s">
        <v>79</v>
      </c>
      <c r="D48" s="15"/>
      <c r="E48" s="16"/>
      <c r="F48" s="16"/>
      <c r="G48" s="16"/>
      <c r="H48" s="16"/>
      <c r="I48" s="16"/>
      <c r="J48" s="16"/>
      <c r="K48" s="17"/>
      <c r="L48" s="17"/>
      <c r="M48" s="17"/>
    </row>
    <row r="49" spans="1:15" ht="14.25" customHeight="1" x14ac:dyDescent="0.15">
      <c r="A49" s="18"/>
      <c r="B49" s="19" t="s">
        <v>76</v>
      </c>
      <c r="C49" s="19" t="s">
        <v>80</v>
      </c>
      <c r="D49" s="19"/>
      <c r="E49" s="18"/>
      <c r="F49" s="18"/>
      <c r="G49" s="18"/>
      <c r="H49" s="18"/>
      <c r="I49" s="18"/>
      <c r="J49" s="18"/>
      <c r="K49" s="18"/>
      <c r="L49" s="18"/>
      <c r="M49" s="18"/>
    </row>
    <row r="50" spans="1:15" ht="14.25" customHeight="1" x14ac:dyDescent="0.15">
      <c r="A50" s="20"/>
      <c r="B50" s="20" t="s">
        <v>76</v>
      </c>
      <c r="C50" s="20" t="s">
        <v>81</v>
      </c>
      <c r="D50" s="20"/>
      <c r="E50" s="20"/>
      <c r="F50" s="20"/>
      <c r="G50" s="20"/>
      <c r="H50" s="20"/>
      <c r="I50" s="20"/>
      <c r="J50" s="20"/>
      <c r="K50" s="20"/>
      <c r="L50" s="20"/>
      <c r="M50" s="20"/>
    </row>
    <row r="51" spans="1:15" ht="14.25" customHeight="1" x14ac:dyDescent="0.15">
      <c r="A51" s="20"/>
      <c r="B51" s="20" t="s">
        <v>76</v>
      </c>
      <c r="C51" s="20" t="s">
        <v>82</v>
      </c>
      <c r="D51" s="20"/>
      <c r="E51" s="20"/>
      <c r="F51" s="20"/>
      <c r="G51" s="20"/>
      <c r="H51" s="20"/>
      <c r="I51" s="20"/>
      <c r="J51" s="20"/>
      <c r="K51" s="20"/>
      <c r="L51" s="20"/>
      <c r="M51" s="20"/>
    </row>
    <row r="52" spans="1:15" ht="14.25" customHeight="1" x14ac:dyDescent="0.15">
      <c r="A52" s="20"/>
      <c r="B52" s="46" t="s">
        <v>76</v>
      </c>
      <c r="C52" s="20" t="s">
        <v>77</v>
      </c>
      <c r="D52" s="20"/>
      <c r="E52" s="20"/>
      <c r="F52" s="20"/>
      <c r="G52" s="20"/>
      <c r="H52" s="20"/>
      <c r="I52" s="20"/>
      <c r="J52" s="20"/>
      <c r="K52" s="20"/>
      <c r="L52" s="20"/>
      <c r="M52" s="20"/>
    </row>
    <row r="53" spans="1:15" ht="12" customHeight="1" x14ac:dyDescent="0.15">
      <c r="A53" s="20"/>
      <c r="B53" s="46" t="s">
        <v>76</v>
      </c>
      <c r="C53" s="20" t="s">
        <v>78</v>
      </c>
      <c r="D53" s="20"/>
      <c r="E53" s="20"/>
      <c r="F53" s="20"/>
      <c r="G53" s="20"/>
      <c r="H53" s="20"/>
      <c r="I53" s="20"/>
      <c r="J53" s="20"/>
      <c r="K53" s="20"/>
      <c r="L53" s="20"/>
      <c r="M53" s="20"/>
    </row>
    <row r="54" spans="1:15" ht="8.25" customHeight="1" thickBot="1" x14ac:dyDescent="0.2">
      <c r="A54" s="20"/>
      <c r="B54" s="20"/>
      <c r="C54" s="20"/>
      <c r="D54" s="20"/>
      <c r="E54" s="20"/>
      <c r="F54" s="20"/>
      <c r="G54" s="20"/>
      <c r="H54" s="20"/>
      <c r="I54" s="20"/>
      <c r="J54" s="20"/>
      <c r="K54" s="20"/>
      <c r="L54" s="20"/>
      <c r="M54" s="20"/>
    </row>
    <row r="55" spans="1:15" s="37" customFormat="1" ht="21" customHeight="1" x14ac:dyDescent="0.15">
      <c r="A55" s="30"/>
      <c r="B55" s="31" t="s">
        <v>60</v>
      </c>
      <c r="C55" s="31"/>
      <c r="D55" s="31"/>
      <c r="E55" s="31"/>
      <c r="F55" s="32" t="s">
        <v>61</v>
      </c>
      <c r="G55" s="48">
        <f>ROUND((I45-M45)/I45*100,1)</f>
        <v>7.7</v>
      </c>
      <c r="H55" s="33" t="s">
        <v>62</v>
      </c>
      <c r="I55" s="31" t="s">
        <v>72</v>
      </c>
      <c r="J55" s="31"/>
      <c r="K55" s="34"/>
      <c r="L55" s="35"/>
      <c r="M55" s="36"/>
      <c r="N55" s="35"/>
      <c r="O55" s="35"/>
    </row>
    <row r="56" spans="1:15" s="37" customFormat="1" ht="21" customHeight="1" thickBot="1" x14ac:dyDescent="0.2">
      <c r="A56" s="30"/>
      <c r="B56" s="30"/>
      <c r="C56" s="30"/>
      <c r="D56" s="30"/>
      <c r="E56" s="30"/>
      <c r="F56" s="38" t="s">
        <v>63</v>
      </c>
      <c r="G56" s="49">
        <f>ROUND(I45-M45,1)</f>
        <v>2585.4</v>
      </c>
      <c r="H56" s="39" t="s">
        <v>57</v>
      </c>
      <c r="I56" s="31" t="s">
        <v>73</v>
      </c>
      <c r="J56" s="31"/>
      <c r="K56" s="40"/>
      <c r="L56" s="35"/>
      <c r="M56" s="35"/>
      <c r="N56" s="35"/>
      <c r="O56" s="35"/>
    </row>
    <row r="57" spans="1:15" ht="8.25" customHeight="1" thickBot="1" x14ac:dyDescent="0.2">
      <c r="A57" s="21"/>
      <c r="B57" s="21"/>
      <c r="C57" s="21"/>
      <c r="D57" s="21"/>
      <c r="E57" s="21"/>
      <c r="F57" s="22"/>
      <c r="G57" s="23"/>
      <c r="H57" s="24"/>
      <c r="I57" s="21"/>
      <c r="J57" s="21"/>
      <c r="K57" s="21"/>
      <c r="L57" s="21"/>
      <c r="M57" s="21"/>
    </row>
    <row r="58" spans="1:15" s="37" customFormat="1" ht="18" customHeight="1" x14ac:dyDescent="0.15">
      <c r="A58" s="35"/>
      <c r="B58" s="30" t="s">
        <v>95</v>
      </c>
      <c r="C58" s="35"/>
      <c r="D58" s="35"/>
      <c r="E58" s="35"/>
      <c r="F58" s="32" t="s">
        <v>67</v>
      </c>
      <c r="G58" s="56">
        <f>ROUND(G59/(G43-H43)*100,1)</f>
        <v>9.5</v>
      </c>
      <c r="H58" s="33" t="s">
        <v>68</v>
      </c>
      <c r="I58" s="41" t="s">
        <v>75</v>
      </c>
      <c r="J58" s="35"/>
      <c r="K58" s="35"/>
      <c r="L58" s="35"/>
      <c r="M58" s="35"/>
      <c r="N58" s="35"/>
      <c r="O58" s="35"/>
    </row>
    <row r="59" spans="1:15" s="37" customFormat="1" ht="18" customHeight="1" thickBot="1" x14ac:dyDescent="0.2">
      <c r="A59" s="35"/>
      <c r="B59" s="31"/>
      <c r="C59" s="35"/>
      <c r="D59" s="35"/>
      <c r="E59" s="35"/>
      <c r="F59" s="38" t="s">
        <v>65</v>
      </c>
      <c r="G59" s="57">
        <f>ROUND((G43-H43)-(K43-L43),1)</f>
        <v>2570</v>
      </c>
      <c r="H59" s="39" t="s">
        <v>66</v>
      </c>
      <c r="I59" s="41" t="s">
        <v>84</v>
      </c>
      <c r="J59" s="35"/>
      <c r="K59" s="35"/>
      <c r="L59" s="35"/>
      <c r="M59" s="35"/>
      <c r="N59" s="35"/>
      <c r="O59" s="35"/>
    </row>
    <row r="60" spans="1:15" ht="8.25" customHeight="1" thickBot="1" x14ac:dyDescent="0.2">
      <c r="A60" s="20"/>
      <c r="B60" s="20"/>
      <c r="C60" s="20"/>
      <c r="D60" s="20"/>
      <c r="E60" s="20"/>
      <c r="F60" s="20"/>
      <c r="G60" s="20"/>
      <c r="H60" s="20"/>
      <c r="I60" s="20"/>
      <c r="J60" s="20"/>
      <c r="K60" s="20"/>
      <c r="L60" s="20"/>
      <c r="M60" s="20"/>
    </row>
    <row r="61" spans="1:15" s="37" customFormat="1" ht="21" customHeight="1" x14ac:dyDescent="0.15">
      <c r="A61" s="30"/>
      <c r="B61" s="31" t="s">
        <v>96</v>
      </c>
      <c r="C61" s="31"/>
      <c r="D61" s="31"/>
      <c r="E61" s="31"/>
      <c r="F61" s="32" t="s">
        <v>87</v>
      </c>
      <c r="G61" s="102">
        <f>ROUND((((G38-H38)-(K38-L38))/(G38-H38))*100,1)</f>
        <v>30.6</v>
      </c>
      <c r="H61" s="33" t="s">
        <v>68</v>
      </c>
      <c r="I61" s="31" t="s">
        <v>113</v>
      </c>
      <c r="J61" s="31"/>
      <c r="K61" s="34"/>
      <c r="L61" s="35"/>
      <c r="M61" s="36"/>
      <c r="N61" s="35"/>
      <c r="O61" s="35"/>
    </row>
    <row r="62" spans="1:15" s="37" customFormat="1" ht="21" customHeight="1" thickBot="1" x14ac:dyDescent="0.2">
      <c r="A62" s="30"/>
      <c r="B62" s="31"/>
      <c r="C62" s="31"/>
      <c r="D62" s="31"/>
      <c r="E62" s="31"/>
      <c r="F62" s="38" t="s">
        <v>86</v>
      </c>
      <c r="G62" s="101">
        <f>ROUND((G38-H38)-(K38-L38),2)</f>
        <v>4920</v>
      </c>
      <c r="H62" s="39" t="s">
        <v>66</v>
      </c>
      <c r="I62" s="31" t="s">
        <v>85</v>
      </c>
      <c r="J62" s="31"/>
      <c r="K62" s="34"/>
      <c r="L62" s="35"/>
      <c r="M62" s="36"/>
      <c r="N62" s="35"/>
      <c r="O62" s="35"/>
    </row>
    <row r="63" spans="1:15" ht="13.5" customHeight="1" x14ac:dyDescent="0.15">
      <c r="A63" s="20"/>
      <c r="B63" s="20"/>
      <c r="C63" s="20"/>
      <c r="D63" s="20"/>
      <c r="E63" s="20"/>
      <c r="F63" s="20"/>
      <c r="G63" s="20"/>
      <c r="H63" s="20"/>
      <c r="I63" s="20"/>
      <c r="J63" s="20"/>
      <c r="K63" s="20"/>
      <c r="L63" s="20"/>
      <c r="M63" s="20"/>
    </row>
    <row r="64" spans="1:15" s="37" customFormat="1" ht="21" customHeight="1" x14ac:dyDescent="0.15">
      <c r="A64" s="30"/>
      <c r="B64" s="30"/>
      <c r="C64" s="30"/>
      <c r="D64" s="35"/>
      <c r="E64" s="35"/>
      <c r="F64" s="35"/>
      <c r="G64" s="35"/>
      <c r="H64" s="35"/>
      <c r="I64" s="35"/>
      <c r="J64" s="35"/>
      <c r="K64" s="35"/>
      <c r="L64" s="35"/>
      <c r="M64" s="35"/>
      <c r="N64" s="35"/>
      <c r="O64" s="35"/>
    </row>
    <row r="65" spans="1:15" s="37" customFormat="1" ht="21" customHeight="1" x14ac:dyDescent="0.15">
      <c r="A65" s="30"/>
      <c r="B65" s="30"/>
      <c r="C65" s="30"/>
      <c r="D65" s="35"/>
      <c r="E65" s="35"/>
      <c r="F65" s="35"/>
      <c r="G65" s="35"/>
      <c r="H65" s="35"/>
      <c r="I65" s="35"/>
      <c r="J65" s="35"/>
      <c r="K65" s="35"/>
      <c r="L65" s="35"/>
      <c r="M65" s="35"/>
      <c r="N65" s="35"/>
      <c r="O65" s="35"/>
    </row>
    <row r="66" spans="1:15" s="37" customFormat="1" ht="21" customHeight="1" x14ac:dyDescent="0.15">
      <c r="A66" s="30"/>
      <c r="B66" s="31"/>
      <c r="C66" s="31"/>
      <c r="D66" s="35"/>
      <c r="E66" s="35"/>
      <c r="F66" s="35"/>
      <c r="G66" s="35"/>
      <c r="H66" s="35"/>
      <c r="I66" s="35"/>
      <c r="J66" s="35"/>
      <c r="K66" s="35"/>
      <c r="L66" s="35"/>
      <c r="M66" s="36"/>
      <c r="N66" s="35"/>
      <c r="O66" s="35"/>
    </row>
    <row r="67" spans="1:15" x14ac:dyDescent="0.15">
      <c r="A67" s="21"/>
      <c r="B67" s="21"/>
      <c r="C67" s="21"/>
      <c r="D67" s="21"/>
      <c r="E67" s="21"/>
      <c r="F67" s="21"/>
      <c r="G67" s="21"/>
      <c r="H67" s="21"/>
      <c r="I67" s="21"/>
      <c r="J67" s="21"/>
      <c r="K67" s="21"/>
      <c r="L67" s="21"/>
      <c r="M67" s="21"/>
    </row>
  </sheetData>
  <mergeCells count="94">
    <mergeCell ref="E4:E6"/>
    <mergeCell ref="F4:F6"/>
    <mergeCell ref="G4:J4"/>
    <mergeCell ref="K4:M4"/>
    <mergeCell ref="I5:J5"/>
    <mergeCell ref="I6:J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14:D14"/>
    <mergeCell ref="I14:J14"/>
    <mergeCell ref="B15:D15"/>
    <mergeCell ref="I15:J15"/>
    <mergeCell ref="B16:D16"/>
    <mergeCell ref="I16:J16"/>
    <mergeCell ref="B17:D17"/>
    <mergeCell ref="I17:J17"/>
    <mergeCell ref="B18:B19"/>
    <mergeCell ref="C18:D18"/>
    <mergeCell ref="I18:J18"/>
    <mergeCell ref="C19:D19"/>
    <mergeCell ref="I19:J19"/>
    <mergeCell ref="B20:B21"/>
    <mergeCell ref="C20:D20"/>
    <mergeCell ref="I20:J20"/>
    <mergeCell ref="C21:D21"/>
    <mergeCell ref="I21:J21"/>
    <mergeCell ref="C24:D24"/>
    <mergeCell ref="I24:J24"/>
    <mergeCell ref="B25:D25"/>
    <mergeCell ref="I25:J25"/>
    <mergeCell ref="B26:D26"/>
    <mergeCell ref="I26:J26"/>
    <mergeCell ref="B22:B24"/>
    <mergeCell ref="C22:D22"/>
    <mergeCell ref="I22:J22"/>
    <mergeCell ref="C23:D23"/>
    <mergeCell ref="I23:J23"/>
    <mergeCell ref="B27:D27"/>
    <mergeCell ref="I27:J27"/>
    <mergeCell ref="B28:D28"/>
    <mergeCell ref="I28:J28"/>
    <mergeCell ref="B29:D29"/>
    <mergeCell ref="I29:J29"/>
    <mergeCell ref="B30:B32"/>
    <mergeCell ref="C30:D30"/>
    <mergeCell ref="I30:J30"/>
    <mergeCell ref="C31:D31"/>
    <mergeCell ref="I31:J31"/>
    <mergeCell ref="C32:D32"/>
    <mergeCell ref="I32:J32"/>
    <mergeCell ref="B33:D33"/>
    <mergeCell ref="I33:J33"/>
    <mergeCell ref="B34:D34"/>
    <mergeCell ref="I34:J34"/>
    <mergeCell ref="B35:D35"/>
    <mergeCell ref="I35:J35"/>
    <mergeCell ref="B36:D36"/>
    <mergeCell ref="I36:J36"/>
    <mergeCell ref="A37:A43"/>
    <mergeCell ref="B37:B40"/>
    <mergeCell ref="I37:J37"/>
    <mergeCell ref="I38:J38"/>
    <mergeCell ref="C40:D40"/>
    <mergeCell ref="I40:J40"/>
    <mergeCell ref="B41:B42"/>
    <mergeCell ref="C41:D41"/>
    <mergeCell ref="I39:J39"/>
    <mergeCell ref="A47:D47"/>
    <mergeCell ref="I47:J47"/>
    <mergeCell ref="I41:J41"/>
    <mergeCell ref="C42:D42"/>
    <mergeCell ref="I42:J42"/>
    <mergeCell ref="B43:D43"/>
    <mergeCell ref="I43:J43"/>
    <mergeCell ref="A44:D44"/>
    <mergeCell ref="I44:J44"/>
    <mergeCell ref="A45:D45"/>
    <mergeCell ref="I45:J45"/>
    <mergeCell ref="A46:C46"/>
    <mergeCell ref="I46:J4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G8:J37 G40:J42 I39:J39 I38:J38 G39 G38 K8:L42 H7 H38:H39 L7 E7"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Ⅰ</vt:lpstr>
      <vt:lpstr>Ⅱ</vt:lpstr>
      <vt:lpstr>総括</vt:lpstr>
      <vt:lpstr>Ⅰ!Print_Area</vt:lpstr>
      <vt:lpstr>Ⅱ!Print_Area</vt:lpstr>
      <vt:lpstr>総括!Print_Area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2012-07-24T10:54:34Z</dcterms:created>
  <dcterms:modified xsi:type="dcterms:W3CDTF">2016-09-01T05:49:51Z</dcterms:modified>
</cp:coreProperties>
</file>