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Ⅲ" sheetId="7" r:id="rId2"/>
    <sheet name="総括" sheetId="2" r:id="rId3"/>
  </sheets>
  <definedNames>
    <definedName name="_xlnm.Print_Area" localSheetId="0">Ⅱ!$A$1:$M$67</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M44" i="6" l="1"/>
  <c r="G62" i="2" l="1"/>
  <c r="G62" i="7"/>
  <c r="I43" i="6" l="1"/>
  <c r="G62" i="6"/>
  <c r="I44" i="7" l="1"/>
  <c r="I44" i="6"/>
  <c r="G61" i="7" l="1"/>
  <c r="G58" i="7"/>
  <c r="L39" i="2" l="1"/>
  <c r="G8" i="2" l="1"/>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61" i="6"/>
  <c r="K37" i="2" l="1"/>
  <c r="K39" i="6"/>
  <c r="K38" i="2" l="1"/>
  <c r="K39" i="7"/>
  <c r="K39" i="2" s="1"/>
  <c r="H38" i="7" l="1"/>
  <c r="G38" i="7"/>
  <c r="L39" i="6" l="1"/>
  <c r="G39" i="7"/>
  <c r="M38" i="6"/>
  <c r="I38" i="6"/>
  <c r="M39" i="6" l="1"/>
  <c r="I39" i="6" l="1"/>
  <c r="L43" i="6" l="1"/>
  <c r="K43" i="6"/>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I13" i="2"/>
  <c r="I19" i="2"/>
  <c r="I21" i="2"/>
  <c r="I31" i="2"/>
  <c r="I33" i="2"/>
  <c r="I37" i="2"/>
  <c r="I42"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I42"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I41" i="2"/>
  <c r="M21" i="2"/>
  <c r="M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15" i="2"/>
  <c r="I37" i="6"/>
  <c r="G43" i="6"/>
  <c r="I40" i="7"/>
  <c r="G59" i="7"/>
  <c r="I40" i="6"/>
  <c r="K43" i="2"/>
  <c r="G59" i="2" s="1"/>
  <c r="G58" i="2" s="1"/>
  <c r="M46" i="6" l="1"/>
  <c r="M47" i="6" s="1"/>
  <c r="M44" i="2"/>
  <c r="M45" i="2" s="1"/>
  <c r="I45" i="7"/>
  <c r="I44" i="2"/>
  <c r="I45" i="2" s="1"/>
  <c r="I46" i="2" s="1"/>
  <c r="I47" i="2" s="1"/>
  <c r="G59" i="6"/>
  <c r="G58" i="6" s="1"/>
  <c r="I45" i="6"/>
  <c r="G55" i="6" l="1"/>
  <c r="G55" i="7"/>
  <c r="I46" i="7"/>
  <c r="I47" i="7" s="1"/>
  <c r="I46" i="6"/>
  <c r="I47" i="6" s="1"/>
  <c r="M46" i="2"/>
  <c r="M47" i="2" s="1"/>
  <c r="G55" i="2"/>
  <c r="G56" i="6"/>
  <c r="G56" i="2"/>
  <c r="O65" i="6"/>
  <c r="G65" i="6"/>
  <c r="G64" i="6" s="1"/>
  <c r="G56" i="7"/>
  <c r="L39" i="7"/>
  <c r="H39" i="7" s="1"/>
  <c r="L38" i="2"/>
  <c r="G61" i="2"/>
</calcChain>
</file>

<file path=xl/sharedStrings.xml><?xml version="1.0" encoding="utf-8"?>
<sst xmlns="http://schemas.openxmlformats.org/spreadsheetml/2006/main" count="425" uniqueCount="112">
  <si>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</si>
  <si>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</si>
  <si>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</si>
  <si>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</si>
  <si>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</si>
  <si>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</si>
  <si>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</si>
  <si>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</si>
  <si>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</si>
  <si>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</si>
  <si>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</si>
  <si>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</si>
  <si>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</si>
  <si>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</si>
  <si>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</si>
  <si>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</si>
  <si>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</si>
  <si>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</si>
  <si>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</si>
  <si>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</si>
  <si>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</si>
  <si>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</si>
  <si>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</si>
  <si>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</si>
  <si>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</si>
  <si>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</si>
  <si>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</si>
  <si>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</si>
  <si>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</si>
  <si>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</si>
  <si>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</si>
  <si>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</si>
  <si>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</si>
  <si>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</si>
  <si>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</si>
  <si>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</si>
  <si>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</si>
  <si>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</si>
  <si>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</si>
  <si>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</si>
  <si>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</si>
  <si>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</si>
  <si>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</si>
  <si>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</si>
  <si>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</si>
  <si>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</si>
  <si>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</si>
  <si>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</si>
  <si>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</si>
  <si>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</si>
  <si>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</si>
  <si>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</si>
  <si>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</si>
  <si>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</si>
  <si>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</si>
  <si>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</si>
  <si>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</si>
  <si>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</si>
  <si>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</si>
  <si>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</si>
  <si>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</si>
  <si>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</si>
  <si>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</si>
  <si>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</si>
  <si>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</si>
  <si>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</si>
  <si>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</si>
  <si>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</si>
  <si>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</si>
  <si>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</si>
  <si>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</si>
  <si>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</si>
  <si>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</si>
  <si>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</si>
  <si>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</si>
  <si>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</si>
  <si>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</si>
  <si>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</si>
  <si>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</si>
  <si>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</si>
  <si>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</si>
  <si>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</si>
  <si>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</si>
  <si>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</si>
  <si>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</si>
  <si>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</si>
  <si>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</si>
  <si>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</si>
  <si>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</si>
  <si>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</si>
  <si>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</si>
  <si>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</si>
  <si>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</si>
  <si>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</si>
  <si>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</si>
  <si>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</si>
  <si>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</si>
  <si>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</si>
  <si>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</si>
  <si>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</si>
  <si>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</si>
  <si>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</si>
  <si>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</si>
  <si>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</si>
  <si>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ｉ／（</t>
    </r>
    <r>
      <rPr>
        <sz val="9"/>
        <rFont val="ＭＳ 明朝"/>
        <family val="1"/>
        <charset val="128"/>
      </rPr>
      <t>Ａｈ－</t>
    </r>
    <r>
      <rPr>
        <sz val="9"/>
        <rFont val="ＭＳ 明朝"/>
        <family val="1"/>
        <charset val="128"/>
      </rPr>
      <t>Ｂｈ）</t>
    </r>
    <phoneticPr fontId="3"/>
  </si>
  <si>
    <r>
      <t>（ｂ－ｃ）／</t>
    </r>
    <r>
      <rPr>
        <sz val="10"/>
        <rFont val="ＭＳ 明朝"/>
        <family val="1"/>
        <charset val="128"/>
      </rPr>
      <t>ｂ</t>
    </r>
    <phoneticPr fontId="3"/>
  </si>
  <si>
    <r>
      <t>{（ｋ－ｌ）－（ｍ－ｎ）} /（</t>
    </r>
    <r>
      <rPr>
        <sz val="10"/>
        <color theme="1"/>
        <rFont val="ＭＳ 明朝"/>
        <family val="1"/>
        <charset val="128"/>
      </rPr>
      <t>ｋ－</t>
    </r>
    <r>
      <rPr>
        <sz val="10"/>
        <color theme="1"/>
        <rFont val="ＭＳ 明朝"/>
        <family val="1"/>
        <charset val="128"/>
      </rPr>
      <t>ｌ）</t>
    </r>
    <phoneticPr fontId="3"/>
  </si>
  <si>
    <r>
      <t>（ｂ－ｃ）／</t>
    </r>
    <r>
      <rPr>
        <sz val="10"/>
        <color rgb="FFFF0000"/>
        <rFont val="ＭＳ 明朝"/>
        <family val="1"/>
        <charset val="128"/>
      </rPr>
      <t>区分Ⅱ</t>
    </r>
    <r>
      <rPr>
        <sz val="10"/>
        <rFont val="ＭＳ 明朝"/>
        <family val="1"/>
        <charset val="128"/>
      </rPr>
      <t>ｂ</t>
    </r>
    <rPh sb="6" eb="8">
      <t>クブン</t>
    </rPh>
    <phoneticPr fontId="3"/>
  </si>
  <si>
    <r>
      <t>　ｉ／（</t>
    </r>
    <r>
      <rPr>
        <u/>
        <sz val="9"/>
        <color rgb="FFFF0000"/>
        <rFont val="ＭＳ 明朝"/>
        <family val="1"/>
        <charset val="128"/>
      </rPr>
      <t>区分Ⅱ</t>
    </r>
    <r>
      <rPr>
        <sz val="9"/>
        <rFont val="ＭＳ 明朝"/>
        <family val="1"/>
        <charset val="128"/>
      </rPr>
      <t>Ａｈ－</t>
    </r>
    <r>
      <rPr>
        <u/>
        <sz val="9"/>
        <color rgb="FFFF0000"/>
        <rFont val="ＭＳ 明朝"/>
        <family val="1"/>
        <charset val="128"/>
      </rPr>
      <t>区分Ⅱ</t>
    </r>
    <r>
      <rPr>
        <sz val="9"/>
        <rFont val="ＭＳ 明朝"/>
        <family val="1"/>
        <charset val="128"/>
      </rPr>
      <t>Ｂｈ）</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</si>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</sst>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sz val="10"/>
      <color theme="1"/>
      <name val="ＭＳ 明朝"/>
      <family val="1"/>
      <charset val="128"/>
    </font>
    <font>
      <sz val="14"/>
      <color theme="1"/>
      <name val="ＭＳ 明朝"/>
      <family val="1"/>
      <charset val="128"/>
    </font>
    <font>
      <sz val="9"/>
      <color theme="0"/>
      <name val="ＭＳ 明朝"/>
      <family val="1"/>
      <charset val="128"/>
    </font>
    <font>
      <sz val="11"/>
      <color theme="0"/>
      <name val="ＭＳ 明朝"/>
      <family val="1"/>
      <charset val="128"/>
    </font>
    <font>
      <sz val="10"/>
      <color rgb="FFFF0000"/>
      <name val="ＭＳ 明朝"/>
      <family val="1"/>
      <charset val="128"/>
    </font>
    <font>
      <u/>
      <sz val="9"/>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34">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9" fillId="2" borderId="0" xfId="0" applyFont="1" applyFill="1" applyBorder="1" applyAlignment="1">
      <alignment vertical="center"/>
    </xf>
    <xf numFmtId="0" fontId="20" fillId="2" borderId="0" xfId="0" applyFont="1" applyFill="1" applyAlignment="1">
      <alignment horizontal="left"/>
    </xf>
    <xf numFmtId="0" fontId="21" fillId="2" borderId="0" xfId="0" applyFont="1" applyFill="1"/>
    <xf numFmtId="0" fontId="22" fillId="2" borderId="0" xfId="0" applyFont="1" applyFill="1"/>
    <xf numFmtId="180" fontId="22" fillId="2" borderId="20" xfId="3" applyNumberFormat="1" applyFont="1" applyFill="1" applyBorder="1" applyAlignment="1"/>
    <xf numFmtId="0" fontId="22" fillId="2" borderId="0" xfId="0" applyFont="1" applyFill="1" applyBorder="1"/>
    <xf numFmtId="0" fontId="22" fillId="2" borderId="0" xfId="0" applyFont="1" applyFill="1" applyAlignment="1"/>
    <xf numFmtId="0" fontId="22" fillId="2" borderId="0" xfId="0" applyFont="1" applyFill="1" applyAlignment="1">
      <alignment vertical="center"/>
    </xf>
    <xf numFmtId="184" fontId="22"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3" borderId="1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tabSelected="1" zoomScale="85" zoomScaleNormal="85" zoomScaleSheetLayoutView="70" workbookViewId="0">
      <selection activeCell="Q26" sqref="Q26"/>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1" t="s">
        <v>0</v>
      </c>
      <c r="F4" s="174" t="s">
        <v>1</v>
      </c>
      <c r="G4" s="177" t="s">
        <v>109</v>
      </c>
      <c r="H4" s="178"/>
      <c r="I4" s="178"/>
      <c r="J4" s="179"/>
      <c r="K4" s="177" t="s">
        <v>111</v>
      </c>
      <c r="L4" s="178"/>
      <c r="M4" s="180"/>
    </row>
    <row r="5" spans="1:13" ht="51" customHeight="1" x14ac:dyDescent="0.15">
      <c r="A5" s="22"/>
      <c r="B5" s="9"/>
      <c r="C5" s="9"/>
      <c r="D5" s="9"/>
      <c r="E5" s="172"/>
      <c r="F5" s="175"/>
      <c r="G5" s="2" t="s">
        <v>2</v>
      </c>
      <c r="H5" s="3" t="s">
        <v>3</v>
      </c>
      <c r="I5" s="181" t="s">
        <v>4</v>
      </c>
      <c r="J5" s="182"/>
      <c r="K5" s="2" t="s">
        <v>5</v>
      </c>
      <c r="L5" s="3" t="s">
        <v>6</v>
      </c>
      <c r="M5" s="4" t="s">
        <v>7</v>
      </c>
    </row>
    <row r="6" spans="1:13" ht="32.25" customHeight="1" thickBot="1" x14ac:dyDescent="0.2">
      <c r="A6" s="22"/>
      <c r="B6" s="9"/>
      <c r="C6" s="9"/>
      <c r="D6" s="9"/>
      <c r="E6" s="173"/>
      <c r="F6" s="176"/>
      <c r="G6" s="5" t="s">
        <v>8</v>
      </c>
      <c r="H6" s="6" t="s">
        <v>8</v>
      </c>
      <c r="I6" s="183" t="s">
        <v>9</v>
      </c>
      <c r="J6" s="184"/>
      <c r="K6" s="5" t="s">
        <v>8</v>
      </c>
      <c r="L6" s="6" t="s">
        <v>8</v>
      </c>
      <c r="M6" s="7" t="s">
        <v>9</v>
      </c>
    </row>
    <row r="7" spans="1:13" ht="24.75" customHeight="1" thickTop="1" x14ac:dyDescent="0.15">
      <c r="A7" s="159" t="s">
        <v>10</v>
      </c>
      <c r="B7" s="160"/>
      <c r="C7" s="161"/>
      <c r="D7" s="57"/>
      <c r="E7" s="69" t="s">
        <v>11</v>
      </c>
      <c r="F7" s="70"/>
      <c r="G7" s="122" t="s">
        <v>12</v>
      </c>
      <c r="H7" s="162">
        <v>3000</v>
      </c>
      <c r="I7" s="162"/>
      <c r="J7" s="163"/>
      <c r="K7" s="109"/>
      <c r="L7" s="164">
        <f>H7</f>
        <v>3000</v>
      </c>
      <c r="M7" s="165"/>
    </row>
    <row r="8" spans="1:13" ht="19.5" customHeight="1" x14ac:dyDescent="0.15">
      <c r="A8" s="166" t="s">
        <v>13</v>
      </c>
      <c r="B8" s="145" t="s">
        <v>14</v>
      </c>
      <c r="C8" s="146"/>
      <c r="D8" s="147"/>
      <c r="E8" s="71" t="s">
        <v>15</v>
      </c>
      <c r="F8" s="72">
        <v>38.200000000000003</v>
      </c>
      <c r="G8" s="35">
        <v>0</v>
      </c>
      <c r="H8" s="36">
        <v>0</v>
      </c>
      <c r="I8" s="148">
        <f>(G8-H8)*$F8</f>
        <v>0</v>
      </c>
      <c r="J8" s="149"/>
      <c r="K8" s="35">
        <v>0</v>
      </c>
      <c r="L8" s="36">
        <v>0</v>
      </c>
      <c r="M8" s="55">
        <f>(K8-L8)*$F8</f>
        <v>0</v>
      </c>
    </row>
    <row r="9" spans="1:13" ht="19.5" customHeight="1" x14ac:dyDescent="0.15">
      <c r="A9" s="167"/>
      <c r="B9" s="145" t="s">
        <v>96</v>
      </c>
      <c r="C9" s="146"/>
      <c r="D9" s="147"/>
      <c r="E9" s="71" t="s">
        <v>15</v>
      </c>
      <c r="F9" s="72">
        <v>35.299999999999997</v>
      </c>
      <c r="G9" s="35">
        <v>0</v>
      </c>
      <c r="H9" s="36">
        <v>0</v>
      </c>
      <c r="I9" s="148">
        <f t="shared" ref="I9:I41" si="0">(G9-H9)*$F9</f>
        <v>0</v>
      </c>
      <c r="J9" s="149"/>
      <c r="K9" s="35">
        <v>0</v>
      </c>
      <c r="L9" s="36">
        <v>0</v>
      </c>
      <c r="M9" s="55">
        <f>(K9-L9)*$F9</f>
        <v>0</v>
      </c>
    </row>
    <row r="10" spans="1:13" ht="19.5" customHeight="1" x14ac:dyDescent="0.15">
      <c r="A10" s="167"/>
      <c r="B10" s="145" t="s">
        <v>16</v>
      </c>
      <c r="C10" s="146"/>
      <c r="D10" s="147"/>
      <c r="E10" s="71" t="s">
        <v>15</v>
      </c>
      <c r="F10" s="72">
        <v>34.6</v>
      </c>
      <c r="G10" s="35">
        <v>0</v>
      </c>
      <c r="H10" s="36">
        <v>0</v>
      </c>
      <c r="I10" s="148">
        <f t="shared" si="0"/>
        <v>0</v>
      </c>
      <c r="J10" s="149"/>
      <c r="K10" s="35">
        <v>0</v>
      </c>
      <c r="L10" s="36">
        <v>0</v>
      </c>
      <c r="M10" s="55">
        <f t="shared" ref="M10:M41" si="1">(K10-L10)*$F10</f>
        <v>0</v>
      </c>
    </row>
    <row r="11" spans="1:13" ht="19.5" customHeight="1" x14ac:dyDescent="0.15">
      <c r="A11" s="167"/>
      <c r="B11" s="145" t="s">
        <v>17</v>
      </c>
      <c r="C11" s="146"/>
      <c r="D11" s="147"/>
      <c r="E11" s="71" t="s">
        <v>15</v>
      </c>
      <c r="F11" s="72">
        <v>33.6</v>
      </c>
      <c r="G11" s="35">
        <v>0</v>
      </c>
      <c r="H11" s="36">
        <v>0</v>
      </c>
      <c r="I11" s="148">
        <f t="shared" si="0"/>
        <v>0</v>
      </c>
      <c r="J11" s="149"/>
      <c r="K11" s="35">
        <v>0</v>
      </c>
      <c r="L11" s="36">
        <v>0</v>
      </c>
      <c r="M11" s="55">
        <f t="shared" si="1"/>
        <v>0</v>
      </c>
    </row>
    <row r="12" spans="1:13" ht="19.5" customHeight="1" x14ac:dyDescent="0.15">
      <c r="A12" s="167"/>
      <c r="B12" s="145" t="s">
        <v>18</v>
      </c>
      <c r="C12" s="146"/>
      <c r="D12" s="147"/>
      <c r="E12" s="71" t="s">
        <v>15</v>
      </c>
      <c r="F12" s="72">
        <v>36.700000000000003</v>
      </c>
      <c r="G12" s="35">
        <v>0</v>
      </c>
      <c r="H12" s="36">
        <v>0</v>
      </c>
      <c r="I12" s="148">
        <f t="shared" si="0"/>
        <v>0</v>
      </c>
      <c r="J12" s="149"/>
      <c r="K12" s="35">
        <v>0</v>
      </c>
      <c r="L12" s="36">
        <v>0</v>
      </c>
      <c r="M12" s="55">
        <f t="shared" si="1"/>
        <v>0</v>
      </c>
    </row>
    <row r="13" spans="1:13" ht="19.5" customHeight="1" x14ac:dyDescent="0.15">
      <c r="A13" s="167"/>
      <c r="B13" s="145" t="s">
        <v>19</v>
      </c>
      <c r="C13" s="146"/>
      <c r="D13" s="147"/>
      <c r="E13" s="71" t="s">
        <v>15</v>
      </c>
      <c r="F13" s="72">
        <v>37.700000000000003</v>
      </c>
      <c r="G13" s="35">
        <v>0</v>
      </c>
      <c r="H13" s="36">
        <v>0</v>
      </c>
      <c r="I13" s="148">
        <f t="shared" si="0"/>
        <v>0</v>
      </c>
      <c r="J13" s="149"/>
      <c r="K13" s="35">
        <v>0</v>
      </c>
      <c r="L13" s="36">
        <v>0</v>
      </c>
      <c r="M13" s="55">
        <f t="shared" si="1"/>
        <v>0</v>
      </c>
    </row>
    <row r="14" spans="1:13" ht="19.5" customHeight="1" x14ac:dyDescent="0.15">
      <c r="A14" s="167"/>
      <c r="B14" s="145" t="s">
        <v>20</v>
      </c>
      <c r="C14" s="146"/>
      <c r="D14" s="147"/>
      <c r="E14" s="71" t="s">
        <v>15</v>
      </c>
      <c r="F14" s="72">
        <v>39.1</v>
      </c>
      <c r="G14" s="35">
        <v>0</v>
      </c>
      <c r="H14" s="36">
        <v>0</v>
      </c>
      <c r="I14" s="148">
        <f t="shared" si="0"/>
        <v>0</v>
      </c>
      <c r="J14" s="149"/>
      <c r="K14" s="35">
        <v>0</v>
      </c>
      <c r="L14" s="36">
        <v>0</v>
      </c>
      <c r="M14" s="55">
        <f t="shared" si="1"/>
        <v>0</v>
      </c>
    </row>
    <row r="15" spans="1:13" ht="19.5" customHeight="1" x14ac:dyDescent="0.15">
      <c r="A15" s="167"/>
      <c r="B15" s="145" t="s">
        <v>21</v>
      </c>
      <c r="C15" s="146"/>
      <c r="D15" s="147"/>
      <c r="E15" s="71" t="s">
        <v>15</v>
      </c>
      <c r="F15" s="72">
        <v>41.9</v>
      </c>
      <c r="G15" s="35">
        <v>20906</v>
      </c>
      <c r="H15" s="36">
        <v>0</v>
      </c>
      <c r="I15" s="148">
        <f t="shared" si="0"/>
        <v>875961.4</v>
      </c>
      <c r="J15" s="149"/>
      <c r="K15" s="35">
        <v>20906</v>
      </c>
      <c r="L15" s="36">
        <v>0</v>
      </c>
      <c r="M15" s="55">
        <f>(K15-L15)*$F15</f>
        <v>875961.4</v>
      </c>
    </row>
    <row r="16" spans="1:13" ht="19.5" customHeight="1" x14ac:dyDescent="0.15">
      <c r="A16" s="167"/>
      <c r="B16" s="145" t="s">
        <v>22</v>
      </c>
      <c r="C16" s="146"/>
      <c r="D16" s="147"/>
      <c r="E16" s="71" t="s">
        <v>23</v>
      </c>
      <c r="F16" s="72">
        <v>40.9</v>
      </c>
      <c r="G16" s="35">
        <v>0</v>
      </c>
      <c r="H16" s="36">
        <v>0</v>
      </c>
      <c r="I16" s="148">
        <f t="shared" si="0"/>
        <v>0</v>
      </c>
      <c r="J16" s="149"/>
      <c r="K16" s="35">
        <v>0</v>
      </c>
      <c r="L16" s="36">
        <v>0</v>
      </c>
      <c r="M16" s="55">
        <f t="shared" si="1"/>
        <v>0</v>
      </c>
    </row>
    <row r="17" spans="1:13" ht="19.5" customHeight="1" x14ac:dyDescent="0.15">
      <c r="A17" s="167"/>
      <c r="B17" s="145" t="s">
        <v>24</v>
      </c>
      <c r="C17" s="146"/>
      <c r="D17" s="147"/>
      <c r="E17" s="71" t="s">
        <v>23</v>
      </c>
      <c r="F17" s="72">
        <v>29.9</v>
      </c>
      <c r="G17" s="35">
        <v>0</v>
      </c>
      <c r="H17" s="36">
        <v>0</v>
      </c>
      <c r="I17" s="148">
        <f t="shared" si="0"/>
        <v>0</v>
      </c>
      <c r="J17" s="149"/>
      <c r="K17" s="35">
        <v>0</v>
      </c>
      <c r="L17" s="36">
        <v>0</v>
      </c>
      <c r="M17" s="55">
        <f t="shared" si="1"/>
        <v>0</v>
      </c>
    </row>
    <row r="18" spans="1:13" ht="19.5" customHeight="1" x14ac:dyDescent="0.15">
      <c r="A18" s="167"/>
      <c r="B18" s="158" t="s">
        <v>25</v>
      </c>
      <c r="C18" s="145" t="s">
        <v>26</v>
      </c>
      <c r="D18" s="147"/>
      <c r="E18" s="76" t="s">
        <v>23</v>
      </c>
      <c r="F18" s="72">
        <v>50.8</v>
      </c>
      <c r="G18" s="35">
        <v>0</v>
      </c>
      <c r="H18" s="36">
        <v>0</v>
      </c>
      <c r="I18" s="148">
        <f t="shared" si="0"/>
        <v>0</v>
      </c>
      <c r="J18" s="149"/>
      <c r="K18" s="35">
        <v>0</v>
      </c>
      <c r="L18" s="36">
        <v>0</v>
      </c>
      <c r="M18" s="55">
        <f t="shared" si="1"/>
        <v>0</v>
      </c>
    </row>
    <row r="19" spans="1:13" ht="19.5" customHeight="1" x14ac:dyDescent="0.15">
      <c r="A19" s="167"/>
      <c r="B19" s="158"/>
      <c r="C19" s="145" t="s">
        <v>27</v>
      </c>
      <c r="D19" s="147"/>
      <c r="E19" s="76" t="s">
        <v>28</v>
      </c>
      <c r="F19" s="72">
        <v>44.9</v>
      </c>
      <c r="G19" s="35">
        <v>0</v>
      </c>
      <c r="H19" s="36">
        <v>0</v>
      </c>
      <c r="I19" s="148">
        <f t="shared" si="0"/>
        <v>0</v>
      </c>
      <c r="J19" s="149"/>
      <c r="K19" s="35">
        <v>0</v>
      </c>
      <c r="L19" s="36">
        <v>0</v>
      </c>
      <c r="M19" s="55">
        <f t="shared" si="1"/>
        <v>0</v>
      </c>
    </row>
    <row r="20" spans="1:13" ht="19.5" customHeight="1" x14ac:dyDescent="0.15">
      <c r="A20" s="167"/>
      <c r="B20" s="158" t="s">
        <v>29</v>
      </c>
      <c r="C20" s="145" t="s">
        <v>30</v>
      </c>
      <c r="D20" s="147"/>
      <c r="E20" s="76" t="s">
        <v>23</v>
      </c>
      <c r="F20" s="72">
        <v>54.6</v>
      </c>
      <c r="G20" s="35">
        <v>1753</v>
      </c>
      <c r="H20" s="36">
        <v>0</v>
      </c>
      <c r="I20" s="148">
        <f t="shared" si="0"/>
        <v>95713.8</v>
      </c>
      <c r="J20" s="149"/>
      <c r="K20" s="35">
        <v>1753</v>
      </c>
      <c r="L20" s="36">
        <v>0</v>
      </c>
      <c r="M20" s="55">
        <f t="shared" si="1"/>
        <v>95713.8</v>
      </c>
    </row>
    <row r="21" spans="1:13" ht="19.5" customHeight="1" x14ac:dyDescent="0.15">
      <c r="A21" s="167"/>
      <c r="B21" s="158"/>
      <c r="C21" s="145" t="s">
        <v>31</v>
      </c>
      <c r="D21" s="147"/>
      <c r="E21" s="76" t="s">
        <v>28</v>
      </c>
      <c r="F21" s="72">
        <v>43.5</v>
      </c>
      <c r="G21" s="35">
        <v>0</v>
      </c>
      <c r="H21" s="36">
        <v>0</v>
      </c>
      <c r="I21" s="148">
        <f t="shared" si="0"/>
        <v>0</v>
      </c>
      <c r="J21" s="149"/>
      <c r="K21" s="35">
        <v>0</v>
      </c>
      <c r="L21" s="36">
        <v>0</v>
      </c>
      <c r="M21" s="55">
        <f t="shared" si="1"/>
        <v>0</v>
      </c>
    </row>
    <row r="22" spans="1:13" ht="19.5" customHeight="1" x14ac:dyDescent="0.15">
      <c r="A22" s="167"/>
      <c r="B22" s="158" t="s">
        <v>32</v>
      </c>
      <c r="C22" s="145" t="s">
        <v>33</v>
      </c>
      <c r="D22" s="147"/>
      <c r="E22" s="76" t="s">
        <v>23</v>
      </c>
      <c r="F22" s="72">
        <v>29</v>
      </c>
      <c r="G22" s="35">
        <v>0</v>
      </c>
      <c r="H22" s="36">
        <v>0</v>
      </c>
      <c r="I22" s="148">
        <f t="shared" si="0"/>
        <v>0</v>
      </c>
      <c r="J22" s="149"/>
      <c r="K22" s="35">
        <v>0</v>
      </c>
      <c r="L22" s="36">
        <v>0</v>
      </c>
      <c r="M22" s="55">
        <f t="shared" si="1"/>
        <v>0</v>
      </c>
    </row>
    <row r="23" spans="1:13" ht="19.5" customHeight="1" x14ac:dyDescent="0.15">
      <c r="A23" s="167"/>
      <c r="B23" s="158"/>
      <c r="C23" s="145" t="s">
        <v>34</v>
      </c>
      <c r="D23" s="147"/>
      <c r="E23" s="76" t="s">
        <v>23</v>
      </c>
      <c r="F23" s="72">
        <v>25.7</v>
      </c>
      <c r="G23" s="35">
        <v>0</v>
      </c>
      <c r="H23" s="36">
        <v>0</v>
      </c>
      <c r="I23" s="148">
        <f t="shared" si="0"/>
        <v>0</v>
      </c>
      <c r="J23" s="149"/>
      <c r="K23" s="35">
        <v>0</v>
      </c>
      <c r="L23" s="36">
        <v>0</v>
      </c>
      <c r="M23" s="55">
        <f t="shared" si="1"/>
        <v>0</v>
      </c>
    </row>
    <row r="24" spans="1:13" ht="19.5" customHeight="1" x14ac:dyDescent="0.15">
      <c r="A24" s="167"/>
      <c r="B24" s="158"/>
      <c r="C24" s="145" t="s">
        <v>35</v>
      </c>
      <c r="D24" s="147"/>
      <c r="E24" s="76" t="s">
        <v>23</v>
      </c>
      <c r="F24" s="72">
        <v>26.9</v>
      </c>
      <c r="G24" s="35">
        <v>0</v>
      </c>
      <c r="H24" s="36">
        <v>0</v>
      </c>
      <c r="I24" s="148">
        <f t="shared" si="0"/>
        <v>0</v>
      </c>
      <c r="J24" s="149"/>
      <c r="K24" s="35">
        <v>0</v>
      </c>
      <c r="L24" s="36">
        <v>0</v>
      </c>
      <c r="M24" s="55">
        <f t="shared" si="1"/>
        <v>0</v>
      </c>
    </row>
    <row r="25" spans="1:13" ht="19.5" customHeight="1" x14ac:dyDescent="0.15">
      <c r="A25" s="167"/>
      <c r="B25" s="145" t="s">
        <v>36</v>
      </c>
      <c r="C25" s="146"/>
      <c r="D25" s="147"/>
      <c r="E25" s="77" t="s">
        <v>23</v>
      </c>
      <c r="F25" s="72">
        <v>29.4</v>
      </c>
      <c r="G25" s="35">
        <v>0</v>
      </c>
      <c r="H25" s="36">
        <v>0</v>
      </c>
      <c r="I25" s="148">
        <f t="shared" si="0"/>
        <v>0</v>
      </c>
      <c r="J25" s="149"/>
      <c r="K25" s="35">
        <v>0</v>
      </c>
      <c r="L25" s="36">
        <v>0</v>
      </c>
      <c r="M25" s="55">
        <f t="shared" si="1"/>
        <v>0</v>
      </c>
    </row>
    <row r="26" spans="1:13" ht="19.5" customHeight="1" x14ac:dyDescent="0.15">
      <c r="A26" s="167"/>
      <c r="B26" s="145" t="s">
        <v>37</v>
      </c>
      <c r="C26" s="146"/>
      <c r="D26" s="147"/>
      <c r="E26" s="71" t="s">
        <v>23</v>
      </c>
      <c r="F26" s="72">
        <v>37.299999999999997</v>
      </c>
      <c r="G26" s="35">
        <v>0</v>
      </c>
      <c r="H26" s="36">
        <v>0</v>
      </c>
      <c r="I26" s="148">
        <f t="shared" si="0"/>
        <v>0</v>
      </c>
      <c r="J26" s="149"/>
      <c r="K26" s="35">
        <v>0</v>
      </c>
      <c r="L26" s="36">
        <v>0</v>
      </c>
      <c r="M26" s="55">
        <f t="shared" si="1"/>
        <v>0</v>
      </c>
    </row>
    <row r="27" spans="1:13" ht="19.5" customHeight="1" x14ac:dyDescent="0.15">
      <c r="A27" s="167"/>
      <c r="B27" s="145" t="s">
        <v>38</v>
      </c>
      <c r="C27" s="146"/>
      <c r="D27" s="147"/>
      <c r="E27" s="71" t="s">
        <v>28</v>
      </c>
      <c r="F27" s="72">
        <v>21.1</v>
      </c>
      <c r="G27" s="35">
        <v>0</v>
      </c>
      <c r="H27" s="36">
        <v>0</v>
      </c>
      <c r="I27" s="148">
        <f t="shared" si="0"/>
        <v>0</v>
      </c>
      <c r="J27" s="149"/>
      <c r="K27" s="35">
        <v>0</v>
      </c>
      <c r="L27" s="36">
        <v>0</v>
      </c>
      <c r="M27" s="55">
        <f t="shared" si="1"/>
        <v>0</v>
      </c>
    </row>
    <row r="28" spans="1:13" ht="19.5" customHeight="1" x14ac:dyDescent="0.15">
      <c r="A28" s="167"/>
      <c r="B28" s="145" t="s">
        <v>39</v>
      </c>
      <c r="C28" s="146"/>
      <c r="D28" s="147"/>
      <c r="E28" s="71" t="s">
        <v>28</v>
      </c>
      <c r="F28" s="72">
        <v>3.41</v>
      </c>
      <c r="G28" s="35">
        <v>0</v>
      </c>
      <c r="H28" s="36">
        <v>0</v>
      </c>
      <c r="I28" s="148">
        <f t="shared" si="0"/>
        <v>0</v>
      </c>
      <c r="J28" s="149"/>
      <c r="K28" s="35">
        <v>0</v>
      </c>
      <c r="L28" s="36">
        <v>0</v>
      </c>
      <c r="M28" s="55">
        <f t="shared" si="1"/>
        <v>0</v>
      </c>
    </row>
    <row r="29" spans="1:13" ht="19.5" customHeight="1" x14ac:dyDescent="0.15">
      <c r="A29" s="167"/>
      <c r="B29" s="145" t="s">
        <v>40</v>
      </c>
      <c r="C29" s="146"/>
      <c r="D29" s="147"/>
      <c r="E29" s="71" t="s">
        <v>28</v>
      </c>
      <c r="F29" s="72">
        <v>8.41</v>
      </c>
      <c r="G29" s="35">
        <v>0</v>
      </c>
      <c r="H29" s="36">
        <v>0</v>
      </c>
      <c r="I29" s="148">
        <f t="shared" si="0"/>
        <v>0</v>
      </c>
      <c r="J29" s="149"/>
      <c r="K29" s="35">
        <v>0</v>
      </c>
      <c r="L29" s="36">
        <v>0</v>
      </c>
      <c r="M29" s="55">
        <f t="shared" si="1"/>
        <v>0</v>
      </c>
    </row>
    <row r="30" spans="1:13" ht="19.5" customHeight="1" x14ac:dyDescent="0.15">
      <c r="A30" s="167"/>
      <c r="B30" s="153" t="s">
        <v>41</v>
      </c>
      <c r="C30" s="145" t="s">
        <v>42</v>
      </c>
      <c r="D30" s="147"/>
      <c r="E30" s="71" t="s">
        <v>28</v>
      </c>
      <c r="F30" s="78"/>
      <c r="G30" s="35">
        <v>0</v>
      </c>
      <c r="H30" s="36">
        <v>0</v>
      </c>
      <c r="I30" s="148">
        <f t="shared" si="0"/>
        <v>0</v>
      </c>
      <c r="J30" s="149"/>
      <c r="K30" s="35">
        <v>0</v>
      </c>
      <c r="L30" s="36">
        <v>0</v>
      </c>
      <c r="M30" s="55">
        <f t="shared" si="1"/>
        <v>0</v>
      </c>
    </row>
    <row r="31" spans="1:13" ht="19.5" customHeight="1" x14ac:dyDescent="0.15">
      <c r="A31" s="167"/>
      <c r="B31" s="154"/>
      <c r="C31" s="145"/>
      <c r="D31" s="147"/>
      <c r="E31" s="71"/>
      <c r="F31" s="78"/>
      <c r="G31" s="35">
        <v>0</v>
      </c>
      <c r="H31" s="36">
        <v>0</v>
      </c>
      <c r="I31" s="148">
        <f t="shared" si="0"/>
        <v>0</v>
      </c>
      <c r="J31" s="149"/>
      <c r="K31" s="35">
        <v>0</v>
      </c>
      <c r="L31" s="36">
        <v>0</v>
      </c>
      <c r="M31" s="55">
        <f t="shared" si="1"/>
        <v>0</v>
      </c>
    </row>
    <row r="32" spans="1:13" ht="19.5" customHeight="1" x14ac:dyDescent="0.15">
      <c r="A32" s="167"/>
      <c r="B32" s="155"/>
      <c r="C32" s="145"/>
      <c r="D32" s="147"/>
      <c r="E32" s="71"/>
      <c r="F32" s="78"/>
      <c r="G32" s="35">
        <v>0</v>
      </c>
      <c r="H32" s="36">
        <v>0</v>
      </c>
      <c r="I32" s="148">
        <f t="shared" si="0"/>
        <v>0</v>
      </c>
      <c r="J32" s="149"/>
      <c r="K32" s="35">
        <v>0</v>
      </c>
      <c r="L32" s="36">
        <v>0</v>
      </c>
      <c r="M32" s="55">
        <f t="shared" si="1"/>
        <v>0</v>
      </c>
    </row>
    <row r="33" spans="1:15" ht="19.5" customHeight="1" x14ac:dyDescent="0.15">
      <c r="A33" s="167"/>
      <c r="B33" s="145" t="s">
        <v>43</v>
      </c>
      <c r="C33" s="146"/>
      <c r="D33" s="147"/>
      <c r="E33" s="71" t="s">
        <v>44</v>
      </c>
      <c r="F33" s="72">
        <v>1.02</v>
      </c>
      <c r="G33" s="35">
        <v>0</v>
      </c>
      <c r="H33" s="36">
        <v>0</v>
      </c>
      <c r="I33" s="148">
        <f t="shared" si="0"/>
        <v>0</v>
      </c>
      <c r="J33" s="149"/>
      <c r="K33" s="35">
        <v>0</v>
      </c>
      <c r="L33" s="36">
        <v>0</v>
      </c>
      <c r="M33" s="55">
        <f t="shared" si="1"/>
        <v>0</v>
      </c>
    </row>
    <row r="34" spans="1:15" ht="19.5" customHeight="1" x14ac:dyDescent="0.15">
      <c r="A34" s="167"/>
      <c r="B34" s="145" t="s">
        <v>45</v>
      </c>
      <c r="C34" s="146"/>
      <c r="D34" s="147"/>
      <c r="E34" s="71" t="s">
        <v>44</v>
      </c>
      <c r="F34" s="72">
        <v>1.36</v>
      </c>
      <c r="G34" s="35">
        <v>0</v>
      </c>
      <c r="H34" s="36">
        <v>0</v>
      </c>
      <c r="I34" s="148">
        <f t="shared" si="0"/>
        <v>0</v>
      </c>
      <c r="J34" s="149"/>
      <c r="K34" s="35">
        <v>0</v>
      </c>
      <c r="L34" s="36">
        <v>0</v>
      </c>
      <c r="M34" s="55">
        <f t="shared" si="1"/>
        <v>0</v>
      </c>
    </row>
    <row r="35" spans="1:15" ht="19.5" customHeight="1" x14ac:dyDescent="0.15">
      <c r="A35" s="167"/>
      <c r="B35" s="145" t="s">
        <v>46</v>
      </c>
      <c r="C35" s="146"/>
      <c r="D35" s="147"/>
      <c r="E35" s="71" t="s">
        <v>44</v>
      </c>
      <c r="F35" s="72">
        <v>1.36</v>
      </c>
      <c r="G35" s="35">
        <v>0</v>
      </c>
      <c r="H35" s="36">
        <v>0</v>
      </c>
      <c r="I35" s="148">
        <f t="shared" si="0"/>
        <v>0</v>
      </c>
      <c r="J35" s="149"/>
      <c r="K35" s="35">
        <v>0</v>
      </c>
      <c r="L35" s="36">
        <v>0</v>
      </c>
      <c r="M35" s="55">
        <f t="shared" si="1"/>
        <v>0</v>
      </c>
    </row>
    <row r="36" spans="1:15" ht="19.5" customHeight="1" x14ac:dyDescent="0.15">
      <c r="A36" s="168"/>
      <c r="B36" s="145" t="s">
        <v>47</v>
      </c>
      <c r="C36" s="146"/>
      <c r="D36" s="147"/>
      <c r="E36" s="71" t="s">
        <v>44</v>
      </c>
      <c r="F36" s="72">
        <v>1.36</v>
      </c>
      <c r="G36" s="35">
        <v>0</v>
      </c>
      <c r="H36" s="36">
        <v>0</v>
      </c>
      <c r="I36" s="148">
        <f t="shared" si="0"/>
        <v>0</v>
      </c>
      <c r="J36" s="149"/>
      <c r="K36" s="35">
        <v>0</v>
      </c>
      <c r="L36" s="36">
        <v>0</v>
      </c>
      <c r="M36" s="55">
        <f t="shared" si="1"/>
        <v>0</v>
      </c>
    </row>
    <row r="37" spans="1:15" ht="19.5" customHeight="1" x14ac:dyDescent="0.15">
      <c r="A37" s="150" t="s">
        <v>48</v>
      </c>
      <c r="B37" s="153" t="s">
        <v>110</v>
      </c>
      <c r="C37" s="58" t="s">
        <v>49</v>
      </c>
      <c r="D37" s="59"/>
      <c r="E37" s="71" t="s">
        <v>50</v>
      </c>
      <c r="F37" s="72">
        <v>9.9700000000000006</v>
      </c>
      <c r="G37" s="35">
        <v>21530</v>
      </c>
      <c r="H37" s="36">
        <v>2000</v>
      </c>
      <c r="I37" s="148">
        <f t="shared" si="0"/>
        <v>194714.1</v>
      </c>
      <c r="J37" s="149"/>
      <c r="K37" s="35">
        <v>17520</v>
      </c>
      <c r="L37" s="36">
        <v>2000</v>
      </c>
      <c r="M37" s="55">
        <f t="shared" si="1"/>
        <v>154734.40000000002</v>
      </c>
    </row>
    <row r="38" spans="1:15" ht="19.5" customHeight="1" x14ac:dyDescent="0.15">
      <c r="A38" s="151"/>
      <c r="B38" s="154"/>
      <c r="C38" s="60"/>
      <c r="D38" s="61" t="s">
        <v>97</v>
      </c>
      <c r="E38" s="71" t="s">
        <v>50</v>
      </c>
      <c r="F38" s="72">
        <v>9.9700000000000006</v>
      </c>
      <c r="G38" s="35">
        <v>14952</v>
      </c>
      <c r="H38" s="110">
        <v>700</v>
      </c>
      <c r="I38" s="148">
        <f t="shared" si="0"/>
        <v>142092.44</v>
      </c>
      <c r="J38" s="149"/>
      <c r="K38" s="35">
        <v>11880</v>
      </c>
      <c r="L38" s="110">
        <v>700</v>
      </c>
      <c r="M38" s="75">
        <f t="shared" si="1"/>
        <v>111464.6</v>
      </c>
      <c r="N38" s="102" t="s">
        <v>89</v>
      </c>
      <c r="O38" s="102"/>
    </row>
    <row r="39" spans="1:15" ht="19.5" customHeight="1" x14ac:dyDescent="0.15">
      <c r="A39" s="151"/>
      <c r="B39" s="154"/>
      <c r="C39" s="62"/>
      <c r="D39" s="61" t="s">
        <v>90</v>
      </c>
      <c r="E39" s="71" t="s">
        <v>50</v>
      </c>
      <c r="F39" s="72">
        <v>9.9700000000000006</v>
      </c>
      <c r="G39" s="35">
        <v>6578</v>
      </c>
      <c r="H39" s="110">
        <v>1300</v>
      </c>
      <c r="I39" s="148">
        <f t="shared" si="0"/>
        <v>52621.66</v>
      </c>
      <c r="J39" s="149"/>
      <c r="K39" s="35">
        <f>K37-K38</f>
        <v>5640</v>
      </c>
      <c r="L39" s="110">
        <f>L37-L38</f>
        <v>1300</v>
      </c>
      <c r="M39" s="75">
        <f t="shared" si="1"/>
        <v>43269.8</v>
      </c>
      <c r="N39" s="102" t="s">
        <v>89</v>
      </c>
      <c r="O39" s="102"/>
    </row>
    <row r="40" spans="1:15" ht="19.5" customHeight="1" x14ac:dyDescent="0.15">
      <c r="A40" s="151"/>
      <c r="B40" s="155"/>
      <c r="C40" s="145" t="s">
        <v>51</v>
      </c>
      <c r="D40" s="147"/>
      <c r="E40" s="71" t="s">
        <v>50</v>
      </c>
      <c r="F40" s="72">
        <v>9.2799999999999994</v>
      </c>
      <c r="G40" s="35">
        <v>4500</v>
      </c>
      <c r="H40" s="36">
        <v>0</v>
      </c>
      <c r="I40" s="148">
        <f t="shared" si="0"/>
        <v>41760</v>
      </c>
      <c r="J40" s="149"/>
      <c r="K40" s="35">
        <v>8910</v>
      </c>
      <c r="L40" s="36">
        <v>0</v>
      </c>
      <c r="M40" s="55">
        <f t="shared" si="1"/>
        <v>82684.799999999988</v>
      </c>
      <c r="N40" s="103"/>
      <c r="O40" s="103"/>
    </row>
    <row r="41" spans="1:15" ht="19.5" customHeight="1" x14ac:dyDescent="0.15">
      <c r="A41" s="151"/>
      <c r="B41" s="153" t="s">
        <v>52</v>
      </c>
      <c r="C41" s="145" t="s">
        <v>53</v>
      </c>
      <c r="D41" s="147"/>
      <c r="E41" s="71" t="s">
        <v>50</v>
      </c>
      <c r="F41" s="72">
        <v>9.76</v>
      </c>
      <c r="G41" s="35">
        <v>0</v>
      </c>
      <c r="H41" s="36">
        <v>0</v>
      </c>
      <c r="I41" s="148">
        <f t="shared" si="0"/>
        <v>0</v>
      </c>
      <c r="J41" s="149"/>
      <c r="K41" s="35">
        <v>0</v>
      </c>
      <c r="L41" s="36">
        <v>0</v>
      </c>
      <c r="M41" s="55">
        <f t="shared" si="1"/>
        <v>0</v>
      </c>
      <c r="N41" s="103"/>
      <c r="O41" s="103"/>
    </row>
    <row r="42" spans="1:15" ht="20.100000000000001" customHeight="1" x14ac:dyDescent="0.15">
      <c r="A42" s="151"/>
      <c r="B42" s="155"/>
      <c r="C42" s="145" t="s">
        <v>74</v>
      </c>
      <c r="D42" s="147"/>
      <c r="E42" s="71" t="s">
        <v>50</v>
      </c>
      <c r="F42" s="80">
        <v>9.76</v>
      </c>
      <c r="G42" s="35">
        <v>0</v>
      </c>
      <c r="H42" s="36">
        <v>0</v>
      </c>
      <c r="I42" s="148">
        <f>(-H42)*$F42</f>
        <v>0</v>
      </c>
      <c r="J42" s="149"/>
      <c r="K42" s="35">
        <v>0</v>
      </c>
      <c r="L42" s="36">
        <v>0</v>
      </c>
      <c r="M42" s="55">
        <f>(-L42)*$F42</f>
        <v>0</v>
      </c>
      <c r="N42" s="103"/>
      <c r="O42" s="103"/>
    </row>
    <row r="43" spans="1:15" ht="24" customHeight="1" thickBot="1" x14ac:dyDescent="0.2">
      <c r="A43" s="152"/>
      <c r="B43" s="156" t="s">
        <v>54</v>
      </c>
      <c r="C43" s="156"/>
      <c r="D43" s="157"/>
      <c r="E43" s="71" t="s">
        <v>50</v>
      </c>
      <c r="F43" s="71" t="s">
        <v>55</v>
      </c>
      <c r="G43" s="81">
        <f>SUM(G37,G40,G41)</f>
        <v>26030</v>
      </c>
      <c r="H43" s="82">
        <f>SUM(H37,H40,H41)</f>
        <v>2000</v>
      </c>
      <c r="I43" s="148">
        <f>I37+I40+I41-I42</f>
        <v>236474.1</v>
      </c>
      <c r="J43" s="149"/>
      <c r="K43" s="111">
        <f>SUM(K37,K40,K41)</f>
        <v>26430</v>
      </c>
      <c r="L43" s="112">
        <f>SUM(L37,L40,L41)</f>
        <v>2000</v>
      </c>
      <c r="M43" s="126">
        <f>M37+M40+M41-M42</f>
        <v>237419.2</v>
      </c>
      <c r="N43" s="104"/>
      <c r="O43" s="105"/>
    </row>
    <row r="44" spans="1:15" ht="22.5" customHeight="1" thickTop="1" x14ac:dyDescent="0.15">
      <c r="A44" s="133" t="s">
        <v>69</v>
      </c>
      <c r="B44" s="134"/>
      <c r="C44" s="134"/>
      <c r="D44" s="135"/>
      <c r="E44" s="83" t="s">
        <v>56</v>
      </c>
      <c r="F44" s="84"/>
      <c r="G44" s="113"/>
      <c r="H44" s="114"/>
      <c r="I44" s="136">
        <f>SUM(I8:J36)+SUM(I38:J42)</f>
        <v>1208149.3</v>
      </c>
      <c r="J44" s="137"/>
      <c r="K44" s="113"/>
      <c r="L44" s="114"/>
      <c r="M44" s="127">
        <f>SUM(M8:M36)+SUM(M38:M42)</f>
        <v>1209094.4000000001</v>
      </c>
      <c r="N44" s="103"/>
      <c r="O44" s="103"/>
    </row>
    <row r="45" spans="1:15" ht="24" customHeight="1" x14ac:dyDescent="0.15">
      <c r="A45" s="138" t="s">
        <v>70</v>
      </c>
      <c r="B45" s="139"/>
      <c r="C45" s="139"/>
      <c r="D45" s="140"/>
      <c r="E45" s="85" t="s">
        <v>57</v>
      </c>
      <c r="F45" s="86"/>
      <c r="G45" s="115" t="s">
        <v>58</v>
      </c>
      <c r="H45" s="116"/>
      <c r="I45" s="141">
        <f>ROUND(I44*0.0258,1)</f>
        <v>31170.3</v>
      </c>
      <c r="J45" s="142"/>
      <c r="K45" s="115" t="s">
        <v>59</v>
      </c>
      <c r="L45" s="116"/>
      <c r="M45" s="87">
        <f>ROUND(M44*0.0258,1)</f>
        <v>31194.6</v>
      </c>
      <c r="N45" s="103"/>
      <c r="O45" s="103"/>
    </row>
    <row r="46" spans="1:15" s="8" customFormat="1" ht="23.25" hidden="1" customHeight="1" x14ac:dyDescent="0.15">
      <c r="A46" s="138" t="s">
        <v>71</v>
      </c>
      <c r="B46" s="139"/>
      <c r="C46" s="140"/>
      <c r="D46" s="88"/>
      <c r="E46" s="89" t="str">
        <f>"kl/"&amp;E7</f>
        <v>kl/トン</v>
      </c>
      <c r="F46" s="90"/>
      <c r="G46" s="117"/>
      <c r="H46" s="118"/>
      <c r="I46" s="143">
        <f>I45/H7</f>
        <v>10.3901</v>
      </c>
      <c r="J46" s="144"/>
      <c r="K46" s="117"/>
      <c r="L46" s="118"/>
      <c r="M46" s="97">
        <f>M45/L7</f>
        <v>10.398199999999999</v>
      </c>
      <c r="N46" s="106"/>
      <c r="O46" s="106"/>
    </row>
    <row r="47" spans="1:15" s="8" customFormat="1" ht="23.25" customHeight="1" thickBot="1" x14ac:dyDescent="0.2">
      <c r="A47" s="128" t="s">
        <v>71</v>
      </c>
      <c r="B47" s="129"/>
      <c r="C47" s="129"/>
      <c r="D47" s="130"/>
      <c r="E47" s="92" t="str">
        <f>"kl/"&amp;E7</f>
        <v>kl/トン</v>
      </c>
      <c r="F47" s="93"/>
      <c r="G47" s="119"/>
      <c r="H47" s="125"/>
      <c r="I47" s="131">
        <f>IF(I46&gt;1,ROUND(I46,2),--TEXT(I46,"0.0e+000"))</f>
        <v>10.39</v>
      </c>
      <c r="J47" s="132"/>
      <c r="K47" s="119"/>
      <c r="L47" s="120"/>
      <c r="M47" s="94">
        <f>IF(M46&gt;1,ROUND(M46,2),--TEXT(M46,"0.0e+000"))</f>
        <v>10.4</v>
      </c>
      <c r="N47" s="106"/>
      <c r="O47" s="106"/>
    </row>
    <row r="48" spans="1:15" ht="19.5" customHeight="1" x14ac:dyDescent="0.15">
      <c r="A48" s="9"/>
      <c r="B48" s="38" t="s">
        <v>83</v>
      </c>
      <c r="C48" s="10" t="s">
        <v>79</v>
      </c>
      <c r="D48" s="10"/>
      <c r="E48" s="11"/>
      <c r="F48" s="11"/>
      <c r="G48" s="11"/>
      <c r="H48" s="11"/>
      <c r="I48" s="11"/>
      <c r="J48" s="11"/>
      <c r="K48" s="12"/>
      <c r="L48" s="12"/>
      <c r="M48" s="12"/>
      <c r="N48" s="103"/>
      <c r="O48" s="103"/>
    </row>
    <row r="49" spans="1:15" ht="14.25" customHeight="1" x14ac:dyDescent="0.15">
      <c r="A49" s="13"/>
      <c r="B49" s="14" t="s">
        <v>76</v>
      </c>
      <c r="C49" s="14" t="s">
        <v>80</v>
      </c>
      <c r="D49" s="14"/>
      <c r="E49" s="13"/>
      <c r="F49" s="13"/>
      <c r="G49" s="13"/>
      <c r="H49" s="13"/>
      <c r="I49" s="13"/>
      <c r="J49" s="13"/>
      <c r="K49" s="13"/>
      <c r="L49" s="13"/>
      <c r="M49" s="13"/>
      <c r="N49" s="103"/>
      <c r="O49" s="103"/>
    </row>
    <row r="50" spans="1:15" ht="14.25" customHeight="1" x14ac:dyDescent="0.15">
      <c r="A50" s="15"/>
      <c r="B50" s="15" t="s">
        <v>76</v>
      </c>
      <c r="C50" s="15" t="s">
        <v>81</v>
      </c>
      <c r="D50" s="15"/>
      <c r="E50" s="15"/>
      <c r="F50" s="15"/>
      <c r="G50" s="15"/>
      <c r="H50" s="15"/>
      <c r="I50" s="15"/>
      <c r="J50" s="15"/>
      <c r="K50" s="15"/>
      <c r="L50" s="15"/>
      <c r="M50" s="15"/>
      <c r="N50" s="103"/>
      <c r="O50" s="103"/>
    </row>
    <row r="51" spans="1:15" ht="14.25" customHeight="1" x14ac:dyDescent="0.15">
      <c r="A51" s="15"/>
      <c r="B51" s="15" t="s">
        <v>76</v>
      </c>
      <c r="C51" s="15" t="s">
        <v>82</v>
      </c>
      <c r="D51" s="15"/>
      <c r="E51" s="15"/>
      <c r="F51" s="15"/>
      <c r="G51" s="15"/>
      <c r="H51" s="15"/>
      <c r="I51" s="15"/>
      <c r="J51" s="15"/>
      <c r="K51" s="15"/>
      <c r="L51" s="15"/>
      <c r="M51" s="15"/>
      <c r="N51" s="103"/>
      <c r="O51" s="103"/>
    </row>
    <row r="52" spans="1:15" ht="14.25" customHeight="1" x14ac:dyDescent="0.15">
      <c r="A52" s="15"/>
      <c r="B52" s="37" t="s">
        <v>76</v>
      </c>
      <c r="C52" s="15" t="s">
        <v>77</v>
      </c>
      <c r="D52" s="15"/>
      <c r="E52" s="15"/>
      <c r="F52" s="15"/>
      <c r="G52" s="15"/>
      <c r="H52" s="15"/>
      <c r="I52" s="15"/>
      <c r="J52" s="15"/>
      <c r="K52" s="15"/>
      <c r="L52" s="15"/>
      <c r="M52" s="15"/>
      <c r="N52" s="103"/>
      <c r="O52" s="103"/>
    </row>
    <row r="53" spans="1:15" ht="12" customHeight="1" x14ac:dyDescent="0.15">
      <c r="A53" s="15"/>
      <c r="B53" s="37" t="s">
        <v>76</v>
      </c>
      <c r="C53" s="15" t="s">
        <v>78</v>
      </c>
      <c r="D53" s="15"/>
      <c r="E53" s="15"/>
      <c r="F53" s="15"/>
      <c r="G53" s="15"/>
      <c r="H53" s="15"/>
      <c r="I53" s="15"/>
      <c r="J53" s="15"/>
      <c r="K53" s="15"/>
      <c r="L53" s="15"/>
      <c r="M53" s="15"/>
      <c r="N53" s="103"/>
      <c r="O53" s="103"/>
    </row>
    <row r="54" spans="1:15" ht="7.5" customHeight="1" thickBot="1" x14ac:dyDescent="0.2">
      <c r="A54" s="15"/>
      <c r="B54" s="15"/>
      <c r="C54" s="15"/>
      <c r="D54" s="15"/>
      <c r="E54" s="15"/>
      <c r="F54" s="15"/>
      <c r="G54" s="15"/>
      <c r="H54" s="15"/>
      <c r="I54" s="15"/>
      <c r="J54" s="15"/>
      <c r="K54" s="15"/>
      <c r="L54" s="15"/>
      <c r="M54" s="15"/>
      <c r="N54" s="103"/>
      <c r="O54" s="103"/>
    </row>
    <row r="55" spans="1:15" s="30" customFormat="1" ht="21" customHeight="1" x14ac:dyDescent="0.15">
      <c r="A55" s="23"/>
      <c r="B55" s="24" t="s">
        <v>60</v>
      </c>
      <c r="C55" s="24"/>
      <c r="D55" s="24"/>
      <c r="E55" s="24"/>
      <c r="F55" s="25" t="s">
        <v>61</v>
      </c>
      <c r="G55" s="39">
        <f>ROUND((I45-M45)/I45*100,1)</f>
        <v>-0.1</v>
      </c>
      <c r="H55" s="26" t="s">
        <v>62</v>
      </c>
      <c r="I55" s="24" t="s">
        <v>105</v>
      </c>
      <c r="J55" s="24"/>
      <c r="K55" s="27"/>
      <c r="L55" s="28"/>
      <c r="M55" s="29"/>
      <c r="N55" s="107"/>
      <c r="O55" s="107"/>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107"/>
      <c r="O56" s="107"/>
    </row>
    <row r="57" spans="1:15" ht="7.5" customHeight="1" thickBot="1" x14ac:dyDescent="0.2">
      <c r="A57" s="16"/>
      <c r="B57" s="16"/>
      <c r="C57" s="16"/>
      <c r="D57" s="16"/>
      <c r="E57" s="16"/>
      <c r="F57" s="17"/>
      <c r="G57" s="18"/>
      <c r="H57" s="19"/>
      <c r="I57" s="16"/>
      <c r="J57" s="16"/>
      <c r="K57" s="16"/>
      <c r="L57" s="16"/>
      <c r="M57" s="16"/>
      <c r="N57" s="103"/>
      <c r="O57" s="103"/>
    </row>
    <row r="58" spans="1:15" s="30" customFormat="1" ht="18" customHeight="1" x14ac:dyDescent="0.15">
      <c r="A58" s="28"/>
      <c r="B58" s="24" t="s">
        <v>64</v>
      </c>
      <c r="C58" s="28"/>
      <c r="D58" s="28"/>
      <c r="E58" s="28"/>
      <c r="F58" s="25" t="s">
        <v>67</v>
      </c>
      <c r="G58" s="52">
        <f>ROUND(G59/(G43-H43)*100,1)</f>
        <v>-1.7</v>
      </c>
      <c r="H58" s="26" t="s">
        <v>68</v>
      </c>
      <c r="I58" s="34" t="s">
        <v>104</v>
      </c>
      <c r="J58" s="28"/>
      <c r="K58" s="28"/>
      <c r="L58" s="28"/>
      <c r="M58" s="28"/>
      <c r="N58" s="107"/>
      <c r="O58" s="107"/>
    </row>
    <row r="59" spans="1:15" s="30" customFormat="1" ht="18" customHeight="1" thickBot="1" x14ac:dyDescent="0.2">
      <c r="A59" s="28"/>
      <c r="B59" s="24"/>
      <c r="C59" s="28"/>
      <c r="D59" s="28"/>
      <c r="E59" s="28"/>
      <c r="F59" s="31" t="s">
        <v>65</v>
      </c>
      <c r="G59" s="53">
        <f>ROUND((G43-H43)-(K43-L43),1)</f>
        <v>-400</v>
      </c>
      <c r="H59" s="32" t="s">
        <v>66</v>
      </c>
      <c r="I59" s="34" t="s">
        <v>84</v>
      </c>
      <c r="J59" s="28"/>
      <c r="K59" s="28"/>
      <c r="L59" s="28"/>
      <c r="M59" s="28"/>
      <c r="N59" s="107"/>
      <c r="O59" s="107"/>
    </row>
    <row r="60" spans="1:15" ht="7.5" customHeight="1" thickBot="1" x14ac:dyDescent="0.2">
      <c r="A60" s="15"/>
      <c r="B60" s="15"/>
      <c r="C60" s="15"/>
      <c r="D60" s="15"/>
      <c r="E60" s="15"/>
      <c r="F60" s="15"/>
      <c r="G60" s="15"/>
      <c r="H60" s="15"/>
      <c r="I60" s="15"/>
      <c r="J60" s="15"/>
      <c r="K60" s="15"/>
      <c r="L60" s="15"/>
      <c r="M60" s="15"/>
      <c r="N60" s="103"/>
      <c r="O60" s="103"/>
    </row>
    <row r="61" spans="1:15" s="30" customFormat="1" ht="21" customHeight="1" x14ac:dyDescent="0.15">
      <c r="A61" s="23"/>
      <c r="B61" s="24" t="s">
        <v>95</v>
      </c>
      <c r="C61" s="24"/>
      <c r="D61" s="24"/>
      <c r="E61" s="24"/>
      <c r="F61" s="25" t="s">
        <v>87</v>
      </c>
      <c r="G61" s="96">
        <f>ROUND((((G38-H38)-(K38-L38))/(G38-H38))*100,1)</f>
        <v>21.6</v>
      </c>
      <c r="H61" s="26" t="s">
        <v>68</v>
      </c>
      <c r="I61" s="100" t="s">
        <v>106</v>
      </c>
      <c r="J61" s="24"/>
      <c r="K61" s="27"/>
      <c r="L61" s="28"/>
      <c r="M61" s="29"/>
      <c r="N61" s="107"/>
      <c r="O61" s="107"/>
    </row>
    <row r="62" spans="1:15" s="30" customFormat="1" ht="21" customHeight="1" thickBot="1" x14ac:dyDescent="0.2">
      <c r="A62" s="23"/>
      <c r="B62" s="24"/>
      <c r="C62" s="24"/>
      <c r="D62" s="24"/>
      <c r="E62" s="24"/>
      <c r="F62" s="31" t="s">
        <v>86</v>
      </c>
      <c r="G62" s="95">
        <f>ROUND((G38-H38)-(K38-L38),2)</f>
        <v>3072</v>
      </c>
      <c r="H62" s="32" t="s">
        <v>66</v>
      </c>
      <c r="I62" s="24" t="s">
        <v>85</v>
      </c>
      <c r="J62" s="24"/>
      <c r="K62" s="27"/>
      <c r="L62" s="28"/>
      <c r="M62" s="29"/>
      <c r="N62" s="107"/>
      <c r="O62" s="107"/>
    </row>
    <row r="63" spans="1:15" ht="7.5" customHeight="1" thickBot="1" x14ac:dyDescent="0.2">
      <c r="A63" s="15"/>
      <c r="B63" s="15"/>
      <c r="C63" s="15"/>
      <c r="D63" s="15"/>
      <c r="E63" s="15"/>
      <c r="F63" s="15"/>
      <c r="G63" s="15"/>
      <c r="H63" s="15"/>
      <c r="I63" s="15"/>
      <c r="J63" s="15"/>
      <c r="K63" s="15"/>
      <c r="L63" s="15"/>
      <c r="M63" s="15"/>
      <c r="N63" s="103"/>
      <c r="O63" s="103"/>
    </row>
    <row r="64" spans="1:15" s="30" customFormat="1" ht="21" customHeight="1" x14ac:dyDescent="0.15">
      <c r="A64" s="47"/>
      <c r="B64" s="47" t="s">
        <v>101</v>
      </c>
      <c r="C64" s="23"/>
      <c r="D64" s="28"/>
      <c r="E64" s="28"/>
      <c r="F64" s="25" t="s">
        <v>88</v>
      </c>
      <c r="G64" s="98" t="str">
        <f>IF(G65&lt;=1,"増エネでない(申請可)","増エネ(申請不可)")</f>
        <v>増エネでない(申請可)</v>
      </c>
      <c r="H64" s="26"/>
      <c r="I64" s="34" t="s">
        <v>100</v>
      </c>
      <c r="J64" s="28"/>
      <c r="K64" s="28"/>
      <c r="L64" s="28"/>
      <c r="M64" s="28"/>
      <c r="N64" s="107"/>
      <c r="O64" s="107"/>
    </row>
    <row r="65" spans="1:15" s="30" customFormat="1" ht="15" customHeight="1" thickBot="1" x14ac:dyDescent="0.2">
      <c r="A65" s="47"/>
      <c r="B65" s="47"/>
      <c r="C65" s="24"/>
      <c r="D65" s="24"/>
      <c r="E65" s="24"/>
      <c r="F65" s="99" t="s">
        <v>93</v>
      </c>
      <c r="G65" s="169">
        <f>(M44+0.3*M38)/(I44+0.3*I38)</f>
        <v>0.99340949522648403</v>
      </c>
      <c r="H65" s="170"/>
      <c r="I65" s="47"/>
      <c r="J65" s="24"/>
      <c r="K65" s="33"/>
      <c r="L65" s="28"/>
      <c r="M65" s="29"/>
      <c r="N65" s="107"/>
      <c r="O65" s="108">
        <f>(((M44-M43)+1.3*M38+M39+M40)*0.0258)/(((I44-I43)+1.3*I38+I39+I40)*0.0258)</f>
        <v>0.99340949522648436</v>
      </c>
    </row>
    <row r="66" spans="1:15" s="51" customFormat="1" ht="20.25" customHeight="1" x14ac:dyDescent="0.15">
      <c r="A66" s="48"/>
      <c r="B66" s="54" t="s">
        <v>98</v>
      </c>
      <c r="C66" s="49"/>
      <c r="D66" s="48"/>
      <c r="E66" s="48"/>
      <c r="F66" s="48"/>
      <c r="G66" s="48"/>
      <c r="H66" s="48"/>
      <c r="I66" s="48"/>
      <c r="J66" s="48"/>
      <c r="K66" s="48"/>
      <c r="L66" s="48"/>
      <c r="M66" s="50"/>
      <c r="N66" s="48"/>
      <c r="O66" s="48"/>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P12" sqref="P1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101" t="s">
        <v>102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1" t="s">
        <v>0</v>
      </c>
      <c r="F4" s="174" t="s">
        <v>1</v>
      </c>
      <c r="G4" s="177" t="s">
        <v>109</v>
      </c>
      <c r="H4" s="178"/>
      <c r="I4" s="178"/>
      <c r="J4" s="179"/>
      <c r="K4" s="177" t="s">
        <v>111</v>
      </c>
      <c r="L4" s="178"/>
      <c r="M4" s="180"/>
    </row>
    <row r="5" spans="1:13" ht="51" customHeight="1" x14ac:dyDescent="0.15">
      <c r="A5" s="22"/>
      <c r="B5" s="9"/>
      <c r="C5" s="9"/>
      <c r="D5" s="9"/>
      <c r="E5" s="172"/>
      <c r="F5" s="175"/>
      <c r="G5" s="2" t="s">
        <v>2</v>
      </c>
      <c r="H5" s="3" t="s">
        <v>3</v>
      </c>
      <c r="I5" s="181" t="s">
        <v>4</v>
      </c>
      <c r="J5" s="182"/>
      <c r="K5" s="2" t="s">
        <v>5</v>
      </c>
      <c r="L5" s="3" t="s">
        <v>6</v>
      </c>
      <c r="M5" s="4" t="s">
        <v>7</v>
      </c>
    </row>
    <row r="6" spans="1:13" ht="32.25" customHeight="1" thickBot="1" x14ac:dyDescent="0.2">
      <c r="A6" s="22"/>
      <c r="B6" s="9"/>
      <c r="C6" s="9"/>
      <c r="D6" s="9"/>
      <c r="E6" s="173"/>
      <c r="F6" s="176"/>
      <c r="G6" s="5" t="s">
        <v>8</v>
      </c>
      <c r="H6" s="6" t="s">
        <v>8</v>
      </c>
      <c r="I6" s="183" t="s">
        <v>9</v>
      </c>
      <c r="J6" s="184"/>
      <c r="K6" s="5" t="s">
        <v>8</v>
      </c>
      <c r="L6" s="6" t="s">
        <v>8</v>
      </c>
      <c r="M6" s="7" t="s">
        <v>9</v>
      </c>
    </row>
    <row r="7" spans="1:13" ht="24.75" customHeight="1" thickTop="1" x14ac:dyDescent="0.15">
      <c r="A7" s="213" t="s">
        <v>10</v>
      </c>
      <c r="B7" s="214"/>
      <c r="C7" s="215"/>
      <c r="D7" s="41"/>
      <c r="E7" s="69" t="s">
        <v>11</v>
      </c>
      <c r="F7" s="70"/>
      <c r="G7" s="122" t="s">
        <v>12</v>
      </c>
      <c r="H7" s="162">
        <v>3000</v>
      </c>
      <c r="I7" s="162"/>
      <c r="J7" s="163"/>
      <c r="K7" s="109"/>
      <c r="L7" s="164">
        <f>H7</f>
        <v>3000</v>
      </c>
      <c r="M7" s="165"/>
    </row>
    <row r="8" spans="1:13" ht="19.5" customHeight="1" x14ac:dyDescent="0.15">
      <c r="A8" s="216" t="s">
        <v>13</v>
      </c>
      <c r="B8" s="197" t="s">
        <v>14</v>
      </c>
      <c r="C8" s="198"/>
      <c r="D8" s="199"/>
      <c r="E8" s="71" t="s">
        <v>15</v>
      </c>
      <c r="F8" s="72">
        <v>38.200000000000003</v>
      </c>
      <c r="G8" s="73">
        <f>Ⅱ!K8</f>
        <v>0</v>
      </c>
      <c r="H8" s="74">
        <f>Ⅱ!L8</f>
        <v>0</v>
      </c>
      <c r="I8" s="148">
        <f>(G8-H8)*$F8</f>
        <v>0</v>
      </c>
      <c r="J8" s="149"/>
      <c r="K8" s="35">
        <v>0</v>
      </c>
      <c r="L8" s="36">
        <v>0</v>
      </c>
      <c r="M8" s="55">
        <f>(K8-L8)*$F8</f>
        <v>0</v>
      </c>
    </row>
    <row r="9" spans="1:13" ht="19.5" customHeight="1" x14ac:dyDescent="0.15">
      <c r="A9" s="217"/>
      <c r="B9" s="197" t="s">
        <v>96</v>
      </c>
      <c r="C9" s="198"/>
      <c r="D9" s="199"/>
      <c r="E9" s="71" t="s">
        <v>15</v>
      </c>
      <c r="F9" s="72">
        <v>35.299999999999997</v>
      </c>
      <c r="G9" s="73">
        <f>Ⅱ!K9</f>
        <v>0</v>
      </c>
      <c r="H9" s="74">
        <f>Ⅱ!L9</f>
        <v>0</v>
      </c>
      <c r="I9" s="148">
        <f t="shared" ref="I9:I41" si="0">(G9-H9)*$F9</f>
        <v>0</v>
      </c>
      <c r="J9" s="149"/>
      <c r="K9" s="35">
        <v>0</v>
      </c>
      <c r="L9" s="36">
        <v>0</v>
      </c>
      <c r="M9" s="55">
        <f>(K9-L9)*$F9</f>
        <v>0</v>
      </c>
    </row>
    <row r="10" spans="1:13" ht="19.5" customHeight="1" x14ac:dyDescent="0.15">
      <c r="A10" s="217"/>
      <c r="B10" s="197" t="s">
        <v>16</v>
      </c>
      <c r="C10" s="198"/>
      <c r="D10" s="199"/>
      <c r="E10" s="71" t="s">
        <v>15</v>
      </c>
      <c r="F10" s="72">
        <v>34.6</v>
      </c>
      <c r="G10" s="73">
        <f>Ⅱ!K10</f>
        <v>0</v>
      </c>
      <c r="H10" s="74">
        <f>Ⅱ!L10</f>
        <v>0</v>
      </c>
      <c r="I10" s="148">
        <f t="shared" si="0"/>
        <v>0</v>
      </c>
      <c r="J10" s="149"/>
      <c r="K10" s="35">
        <v>0</v>
      </c>
      <c r="L10" s="36">
        <v>0</v>
      </c>
      <c r="M10" s="55">
        <f t="shared" ref="M10:M41" si="1">(K10-L10)*$F10</f>
        <v>0</v>
      </c>
    </row>
    <row r="11" spans="1:13" ht="19.5" customHeight="1" x14ac:dyDescent="0.15">
      <c r="A11" s="217"/>
      <c r="B11" s="197" t="s">
        <v>17</v>
      </c>
      <c r="C11" s="198"/>
      <c r="D11" s="199"/>
      <c r="E11" s="71" t="s">
        <v>15</v>
      </c>
      <c r="F11" s="72">
        <v>33.6</v>
      </c>
      <c r="G11" s="73">
        <f>Ⅱ!K11</f>
        <v>0</v>
      </c>
      <c r="H11" s="74">
        <f>Ⅱ!L11</f>
        <v>0</v>
      </c>
      <c r="I11" s="148">
        <f t="shared" si="0"/>
        <v>0</v>
      </c>
      <c r="J11" s="149"/>
      <c r="K11" s="35">
        <v>0</v>
      </c>
      <c r="L11" s="36">
        <v>0</v>
      </c>
      <c r="M11" s="55">
        <f t="shared" si="1"/>
        <v>0</v>
      </c>
    </row>
    <row r="12" spans="1:13" ht="19.5" customHeight="1" x14ac:dyDescent="0.15">
      <c r="A12" s="217"/>
      <c r="B12" s="197" t="s">
        <v>18</v>
      </c>
      <c r="C12" s="198"/>
      <c r="D12" s="199"/>
      <c r="E12" s="71" t="s">
        <v>15</v>
      </c>
      <c r="F12" s="72">
        <v>36.700000000000003</v>
      </c>
      <c r="G12" s="73">
        <f>Ⅱ!K12</f>
        <v>0</v>
      </c>
      <c r="H12" s="74">
        <f>Ⅱ!L12</f>
        <v>0</v>
      </c>
      <c r="I12" s="148">
        <f t="shared" si="0"/>
        <v>0</v>
      </c>
      <c r="J12" s="149"/>
      <c r="K12" s="35">
        <v>0</v>
      </c>
      <c r="L12" s="36">
        <v>0</v>
      </c>
      <c r="M12" s="55">
        <f t="shared" si="1"/>
        <v>0</v>
      </c>
    </row>
    <row r="13" spans="1:13" ht="19.5" customHeight="1" x14ac:dyDescent="0.15">
      <c r="A13" s="217"/>
      <c r="B13" s="197" t="s">
        <v>19</v>
      </c>
      <c r="C13" s="198"/>
      <c r="D13" s="199"/>
      <c r="E13" s="71" t="s">
        <v>15</v>
      </c>
      <c r="F13" s="72">
        <v>37.700000000000003</v>
      </c>
      <c r="G13" s="73">
        <f>Ⅱ!K13</f>
        <v>0</v>
      </c>
      <c r="H13" s="74">
        <f>Ⅱ!L13</f>
        <v>0</v>
      </c>
      <c r="I13" s="148">
        <f t="shared" si="0"/>
        <v>0</v>
      </c>
      <c r="J13" s="149"/>
      <c r="K13" s="35">
        <v>0</v>
      </c>
      <c r="L13" s="36">
        <v>0</v>
      </c>
      <c r="M13" s="55">
        <f t="shared" si="1"/>
        <v>0</v>
      </c>
    </row>
    <row r="14" spans="1:13" ht="19.5" customHeight="1" x14ac:dyDescent="0.15">
      <c r="A14" s="217"/>
      <c r="B14" s="197" t="s">
        <v>20</v>
      </c>
      <c r="C14" s="198"/>
      <c r="D14" s="199"/>
      <c r="E14" s="71" t="s">
        <v>15</v>
      </c>
      <c r="F14" s="72">
        <v>39.1</v>
      </c>
      <c r="G14" s="73">
        <f>Ⅱ!K14</f>
        <v>0</v>
      </c>
      <c r="H14" s="74">
        <f>Ⅱ!L14</f>
        <v>0</v>
      </c>
      <c r="I14" s="148">
        <f t="shared" si="0"/>
        <v>0</v>
      </c>
      <c r="J14" s="149"/>
      <c r="K14" s="35">
        <v>0</v>
      </c>
      <c r="L14" s="36">
        <v>0</v>
      </c>
      <c r="M14" s="55">
        <f t="shared" si="1"/>
        <v>0</v>
      </c>
    </row>
    <row r="15" spans="1:13" ht="19.5" customHeight="1" x14ac:dyDescent="0.15">
      <c r="A15" s="217"/>
      <c r="B15" s="197" t="s">
        <v>21</v>
      </c>
      <c r="C15" s="198"/>
      <c r="D15" s="199"/>
      <c r="E15" s="71" t="s">
        <v>15</v>
      </c>
      <c r="F15" s="72">
        <v>41.9</v>
      </c>
      <c r="G15" s="73">
        <f>Ⅱ!K15</f>
        <v>20906</v>
      </c>
      <c r="H15" s="74">
        <f>Ⅱ!L15</f>
        <v>0</v>
      </c>
      <c r="I15" s="148">
        <f t="shared" si="0"/>
        <v>875961.4</v>
      </c>
      <c r="J15" s="149"/>
      <c r="K15" s="35">
        <v>20906</v>
      </c>
      <c r="L15" s="36">
        <v>0</v>
      </c>
      <c r="M15" s="55">
        <f>(K15-L15)*$F15</f>
        <v>875961.4</v>
      </c>
    </row>
    <row r="16" spans="1:13" ht="19.5" customHeight="1" x14ac:dyDescent="0.15">
      <c r="A16" s="217"/>
      <c r="B16" s="197" t="s">
        <v>22</v>
      </c>
      <c r="C16" s="198"/>
      <c r="D16" s="199"/>
      <c r="E16" s="71" t="s">
        <v>23</v>
      </c>
      <c r="F16" s="72">
        <v>40.9</v>
      </c>
      <c r="G16" s="73">
        <f>Ⅱ!K16</f>
        <v>0</v>
      </c>
      <c r="H16" s="74">
        <f>Ⅱ!L16</f>
        <v>0</v>
      </c>
      <c r="I16" s="148">
        <f t="shared" si="0"/>
        <v>0</v>
      </c>
      <c r="J16" s="149"/>
      <c r="K16" s="35">
        <v>0</v>
      </c>
      <c r="L16" s="36">
        <v>0</v>
      </c>
      <c r="M16" s="55">
        <f t="shared" si="1"/>
        <v>0</v>
      </c>
    </row>
    <row r="17" spans="1:13" ht="19.5" customHeight="1" x14ac:dyDescent="0.15">
      <c r="A17" s="217"/>
      <c r="B17" s="197" t="s">
        <v>24</v>
      </c>
      <c r="C17" s="198"/>
      <c r="D17" s="199"/>
      <c r="E17" s="71" t="s">
        <v>23</v>
      </c>
      <c r="F17" s="72">
        <v>29.9</v>
      </c>
      <c r="G17" s="73">
        <f>Ⅱ!K17</f>
        <v>0</v>
      </c>
      <c r="H17" s="74">
        <f>Ⅱ!L17</f>
        <v>0</v>
      </c>
      <c r="I17" s="148">
        <f t="shared" si="0"/>
        <v>0</v>
      </c>
      <c r="J17" s="149"/>
      <c r="K17" s="35">
        <v>0</v>
      </c>
      <c r="L17" s="36">
        <v>0</v>
      </c>
      <c r="M17" s="55">
        <f t="shared" si="1"/>
        <v>0</v>
      </c>
    </row>
    <row r="18" spans="1:13" ht="19.5" customHeight="1" x14ac:dyDescent="0.15">
      <c r="A18" s="217"/>
      <c r="B18" s="212" t="s">
        <v>25</v>
      </c>
      <c r="C18" s="197" t="s">
        <v>26</v>
      </c>
      <c r="D18" s="199"/>
      <c r="E18" s="76" t="s">
        <v>23</v>
      </c>
      <c r="F18" s="72">
        <v>50.8</v>
      </c>
      <c r="G18" s="73">
        <f>Ⅱ!K18</f>
        <v>0</v>
      </c>
      <c r="H18" s="74">
        <f>Ⅱ!L18</f>
        <v>0</v>
      </c>
      <c r="I18" s="148">
        <f t="shared" si="0"/>
        <v>0</v>
      </c>
      <c r="J18" s="149"/>
      <c r="K18" s="35">
        <v>0</v>
      </c>
      <c r="L18" s="36">
        <v>0</v>
      </c>
      <c r="M18" s="55">
        <f t="shared" si="1"/>
        <v>0</v>
      </c>
    </row>
    <row r="19" spans="1:13" ht="19.5" customHeight="1" x14ac:dyDescent="0.15">
      <c r="A19" s="217"/>
      <c r="B19" s="212"/>
      <c r="C19" s="197" t="s">
        <v>27</v>
      </c>
      <c r="D19" s="199"/>
      <c r="E19" s="76" t="s">
        <v>28</v>
      </c>
      <c r="F19" s="72">
        <v>44.9</v>
      </c>
      <c r="G19" s="73">
        <f>Ⅱ!K19</f>
        <v>0</v>
      </c>
      <c r="H19" s="74">
        <f>Ⅱ!L19</f>
        <v>0</v>
      </c>
      <c r="I19" s="148">
        <f t="shared" si="0"/>
        <v>0</v>
      </c>
      <c r="J19" s="149"/>
      <c r="K19" s="35">
        <v>0</v>
      </c>
      <c r="L19" s="36">
        <v>0</v>
      </c>
      <c r="M19" s="55">
        <f t="shared" si="1"/>
        <v>0</v>
      </c>
    </row>
    <row r="20" spans="1:13" ht="19.5" customHeight="1" x14ac:dyDescent="0.15">
      <c r="A20" s="217"/>
      <c r="B20" s="212" t="s">
        <v>29</v>
      </c>
      <c r="C20" s="197" t="s">
        <v>30</v>
      </c>
      <c r="D20" s="199"/>
      <c r="E20" s="76" t="s">
        <v>23</v>
      </c>
      <c r="F20" s="72">
        <v>54.6</v>
      </c>
      <c r="G20" s="73">
        <f>Ⅱ!K20</f>
        <v>1753</v>
      </c>
      <c r="H20" s="74">
        <f>Ⅱ!L20</f>
        <v>0</v>
      </c>
      <c r="I20" s="148">
        <f t="shared" si="0"/>
        <v>95713.8</v>
      </c>
      <c r="J20" s="149"/>
      <c r="K20" s="35">
        <v>1753</v>
      </c>
      <c r="L20" s="36">
        <v>0</v>
      </c>
      <c r="M20" s="55">
        <f t="shared" si="1"/>
        <v>95713.8</v>
      </c>
    </row>
    <row r="21" spans="1:13" ht="19.5" customHeight="1" x14ac:dyDescent="0.15">
      <c r="A21" s="217"/>
      <c r="B21" s="212"/>
      <c r="C21" s="197" t="s">
        <v>31</v>
      </c>
      <c r="D21" s="199"/>
      <c r="E21" s="76" t="s">
        <v>28</v>
      </c>
      <c r="F21" s="72">
        <v>43.5</v>
      </c>
      <c r="G21" s="73">
        <f>Ⅱ!K21</f>
        <v>0</v>
      </c>
      <c r="H21" s="74">
        <f>Ⅱ!L21</f>
        <v>0</v>
      </c>
      <c r="I21" s="148">
        <f t="shared" si="0"/>
        <v>0</v>
      </c>
      <c r="J21" s="149"/>
      <c r="K21" s="35">
        <v>0</v>
      </c>
      <c r="L21" s="36">
        <v>0</v>
      </c>
      <c r="M21" s="55">
        <f t="shared" si="1"/>
        <v>0</v>
      </c>
    </row>
    <row r="22" spans="1:13" ht="19.5" customHeight="1" x14ac:dyDescent="0.15">
      <c r="A22" s="217"/>
      <c r="B22" s="212" t="s">
        <v>32</v>
      </c>
      <c r="C22" s="197" t="s">
        <v>33</v>
      </c>
      <c r="D22" s="199"/>
      <c r="E22" s="76" t="s">
        <v>23</v>
      </c>
      <c r="F22" s="72">
        <v>29</v>
      </c>
      <c r="G22" s="73">
        <f>Ⅱ!K22</f>
        <v>0</v>
      </c>
      <c r="H22" s="74">
        <f>Ⅱ!L22</f>
        <v>0</v>
      </c>
      <c r="I22" s="148">
        <f t="shared" si="0"/>
        <v>0</v>
      </c>
      <c r="J22" s="149"/>
      <c r="K22" s="35">
        <v>0</v>
      </c>
      <c r="L22" s="36">
        <v>0</v>
      </c>
      <c r="M22" s="55">
        <f t="shared" si="1"/>
        <v>0</v>
      </c>
    </row>
    <row r="23" spans="1:13" ht="19.5" customHeight="1" x14ac:dyDescent="0.15">
      <c r="A23" s="217"/>
      <c r="B23" s="212"/>
      <c r="C23" s="197" t="s">
        <v>34</v>
      </c>
      <c r="D23" s="199"/>
      <c r="E23" s="76" t="s">
        <v>23</v>
      </c>
      <c r="F23" s="72">
        <v>25.7</v>
      </c>
      <c r="G23" s="73">
        <f>Ⅱ!K23</f>
        <v>0</v>
      </c>
      <c r="H23" s="74">
        <f>Ⅱ!L23</f>
        <v>0</v>
      </c>
      <c r="I23" s="148">
        <f t="shared" si="0"/>
        <v>0</v>
      </c>
      <c r="J23" s="149"/>
      <c r="K23" s="35">
        <v>0</v>
      </c>
      <c r="L23" s="36">
        <v>0</v>
      </c>
      <c r="M23" s="55">
        <f t="shared" si="1"/>
        <v>0</v>
      </c>
    </row>
    <row r="24" spans="1:13" ht="19.5" customHeight="1" x14ac:dyDescent="0.15">
      <c r="A24" s="217"/>
      <c r="B24" s="212"/>
      <c r="C24" s="197" t="s">
        <v>35</v>
      </c>
      <c r="D24" s="199"/>
      <c r="E24" s="76" t="s">
        <v>23</v>
      </c>
      <c r="F24" s="72">
        <v>26.9</v>
      </c>
      <c r="G24" s="73">
        <f>Ⅱ!K24</f>
        <v>0</v>
      </c>
      <c r="H24" s="74">
        <f>Ⅱ!L24</f>
        <v>0</v>
      </c>
      <c r="I24" s="148">
        <f t="shared" si="0"/>
        <v>0</v>
      </c>
      <c r="J24" s="149"/>
      <c r="K24" s="35">
        <v>0</v>
      </c>
      <c r="L24" s="36">
        <v>0</v>
      </c>
      <c r="M24" s="55">
        <f t="shared" si="1"/>
        <v>0</v>
      </c>
    </row>
    <row r="25" spans="1:13" ht="19.5" customHeight="1" x14ac:dyDescent="0.15">
      <c r="A25" s="217"/>
      <c r="B25" s="197" t="s">
        <v>36</v>
      </c>
      <c r="C25" s="198"/>
      <c r="D25" s="199"/>
      <c r="E25" s="77" t="s">
        <v>23</v>
      </c>
      <c r="F25" s="72">
        <v>29.4</v>
      </c>
      <c r="G25" s="73">
        <f>Ⅱ!K25</f>
        <v>0</v>
      </c>
      <c r="H25" s="74">
        <f>Ⅱ!L25</f>
        <v>0</v>
      </c>
      <c r="I25" s="148">
        <f t="shared" si="0"/>
        <v>0</v>
      </c>
      <c r="J25" s="149"/>
      <c r="K25" s="35">
        <v>0</v>
      </c>
      <c r="L25" s="36">
        <v>0</v>
      </c>
      <c r="M25" s="55">
        <f t="shared" si="1"/>
        <v>0</v>
      </c>
    </row>
    <row r="26" spans="1:13" ht="19.5" customHeight="1" x14ac:dyDescent="0.15">
      <c r="A26" s="217"/>
      <c r="B26" s="197" t="s">
        <v>37</v>
      </c>
      <c r="C26" s="198"/>
      <c r="D26" s="199"/>
      <c r="E26" s="71" t="s">
        <v>23</v>
      </c>
      <c r="F26" s="72">
        <v>37.299999999999997</v>
      </c>
      <c r="G26" s="73">
        <f>Ⅱ!K26</f>
        <v>0</v>
      </c>
      <c r="H26" s="74">
        <f>Ⅱ!L26</f>
        <v>0</v>
      </c>
      <c r="I26" s="148">
        <f t="shared" si="0"/>
        <v>0</v>
      </c>
      <c r="J26" s="149"/>
      <c r="K26" s="35">
        <v>0</v>
      </c>
      <c r="L26" s="36">
        <v>0</v>
      </c>
      <c r="M26" s="55">
        <f t="shared" si="1"/>
        <v>0</v>
      </c>
    </row>
    <row r="27" spans="1:13" ht="19.5" customHeight="1" x14ac:dyDescent="0.15">
      <c r="A27" s="217"/>
      <c r="B27" s="197" t="s">
        <v>38</v>
      </c>
      <c r="C27" s="198"/>
      <c r="D27" s="199"/>
      <c r="E27" s="71" t="s">
        <v>28</v>
      </c>
      <c r="F27" s="72">
        <v>21.1</v>
      </c>
      <c r="G27" s="73">
        <f>Ⅱ!K27</f>
        <v>0</v>
      </c>
      <c r="H27" s="74">
        <f>Ⅱ!L27</f>
        <v>0</v>
      </c>
      <c r="I27" s="148">
        <f t="shared" si="0"/>
        <v>0</v>
      </c>
      <c r="J27" s="149"/>
      <c r="K27" s="35">
        <v>0</v>
      </c>
      <c r="L27" s="36">
        <v>0</v>
      </c>
      <c r="M27" s="55">
        <f t="shared" si="1"/>
        <v>0</v>
      </c>
    </row>
    <row r="28" spans="1:13" ht="19.5" customHeight="1" x14ac:dyDescent="0.15">
      <c r="A28" s="217"/>
      <c r="B28" s="197" t="s">
        <v>39</v>
      </c>
      <c r="C28" s="198"/>
      <c r="D28" s="199"/>
      <c r="E28" s="71" t="s">
        <v>28</v>
      </c>
      <c r="F28" s="72">
        <v>3.41</v>
      </c>
      <c r="G28" s="73">
        <f>Ⅱ!K28</f>
        <v>0</v>
      </c>
      <c r="H28" s="74">
        <f>Ⅱ!L28</f>
        <v>0</v>
      </c>
      <c r="I28" s="148">
        <f t="shared" si="0"/>
        <v>0</v>
      </c>
      <c r="J28" s="149"/>
      <c r="K28" s="35">
        <v>0</v>
      </c>
      <c r="L28" s="36">
        <v>0</v>
      </c>
      <c r="M28" s="55">
        <f t="shared" si="1"/>
        <v>0</v>
      </c>
    </row>
    <row r="29" spans="1:13" ht="19.5" customHeight="1" x14ac:dyDescent="0.15">
      <c r="A29" s="217"/>
      <c r="B29" s="197" t="s">
        <v>40</v>
      </c>
      <c r="C29" s="198"/>
      <c r="D29" s="199"/>
      <c r="E29" s="71" t="s">
        <v>28</v>
      </c>
      <c r="F29" s="72">
        <v>8.41</v>
      </c>
      <c r="G29" s="73">
        <f>Ⅱ!K29</f>
        <v>0</v>
      </c>
      <c r="H29" s="74">
        <f>Ⅱ!L29</f>
        <v>0</v>
      </c>
      <c r="I29" s="148">
        <f t="shared" si="0"/>
        <v>0</v>
      </c>
      <c r="J29" s="149"/>
      <c r="K29" s="35">
        <v>0</v>
      </c>
      <c r="L29" s="36">
        <v>0</v>
      </c>
      <c r="M29" s="55">
        <f t="shared" si="1"/>
        <v>0</v>
      </c>
    </row>
    <row r="30" spans="1:13" ht="19.5" customHeight="1" x14ac:dyDescent="0.15">
      <c r="A30" s="217"/>
      <c r="B30" s="203" t="s">
        <v>41</v>
      </c>
      <c r="C30" s="197" t="s">
        <v>42</v>
      </c>
      <c r="D30" s="199"/>
      <c r="E30" s="71" t="s">
        <v>28</v>
      </c>
      <c r="F30" s="78"/>
      <c r="G30" s="73">
        <f>Ⅱ!K30</f>
        <v>0</v>
      </c>
      <c r="H30" s="74">
        <f>Ⅱ!L30</f>
        <v>0</v>
      </c>
      <c r="I30" s="148">
        <f t="shared" si="0"/>
        <v>0</v>
      </c>
      <c r="J30" s="149"/>
      <c r="K30" s="35">
        <v>0</v>
      </c>
      <c r="L30" s="36">
        <v>0</v>
      </c>
      <c r="M30" s="55">
        <f t="shared" si="1"/>
        <v>0</v>
      </c>
    </row>
    <row r="31" spans="1:13" ht="19.5" customHeight="1" x14ac:dyDescent="0.15">
      <c r="A31" s="217"/>
      <c r="B31" s="204"/>
      <c r="C31" s="197"/>
      <c r="D31" s="199"/>
      <c r="E31" s="71"/>
      <c r="F31" s="78"/>
      <c r="G31" s="73">
        <f>Ⅱ!K31</f>
        <v>0</v>
      </c>
      <c r="H31" s="74">
        <f>Ⅱ!L31</f>
        <v>0</v>
      </c>
      <c r="I31" s="148">
        <f t="shared" si="0"/>
        <v>0</v>
      </c>
      <c r="J31" s="149"/>
      <c r="K31" s="35">
        <v>0</v>
      </c>
      <c r="L31" s="36">
        <v>0</v>
      </c>
      <c r="M31" s="55">
        <f t="shared" si="1"/>
        <v>0</v>
      </c>
    </row>
    <row r="32" spans="1:13" ht="19.5" customHeight="1" x14ac:dyDescent="0.15">
      <c r="A32" s="217"/>
      <c r="B32" s="205"/>
      <c r="C32" s="197"/>
      <c r="D32" s="199"/>
      <c r="E32" s="71"/>
      <c r="F32" s="78"/>
      <c r="G32" s="73">
        <f>Ⅱ!K32</f>
        <v>0</v>
      </c>
      <c r="H32" s="74">
        <f>Ⅱ!L32</f>
        <v>0</v>
      </c>
      <c r="I32" s="148">
        <f t="shared" si="0"/>
        <v>0</v>
      </c>
      <c r="J32" s="149"/>
      <c r="K32" s="35">
        <v>0</v>
      </c>
      <c r="L32" s="36">
        <v>0</v>
      </c>
      <c r="M32" s="55">
        <f t="shared" si="1"/>
        <v>0</v>
      </c>
    </row>
    <row r="33" spans="1:15" ht="19.5" customHeight="1" x14ac:dyDescent="0.15">
      <c r="A33" s="217"/>
      <c r="B33" s="197" t="s">
        <v>43</v>
      </c>
      <c r="C33" s="198"/>
      <c r="D33" s="199"/>
      <c r="E33" s="71" t="s">
        <v>44</v>
      </c>
      <c r="F33" s="72">
        <v>1.02</v>
      </c>
      <c r="G33" s="73">
        <f>Ⅱ!K33</f>
        <v>0</v>
      </c>
      <c r="H33" s="74">
        <f>Ⅱ!L33</f>
        <v>0</v>
      </c>
      <c r="I33" s="148">
        <f t="shared" si="0"/>
        <v>0</v>
      </c>
      <c r="J33" s="149"/>
      <c r="K33" s="35">
        <v>0</v>
      </c>
      <c r="L33" s="36">
        <v>0</v>
      </c>
      <c r="M33" s="55">
        <f t="shared" si="1"/>
        <v>0</v>
      </c>
    </row>
    <row r="34" spans="1:15" ht="19.5" customHeight="1" x14ac:dyDescent="0.15">
      <c r="A34" s="217"/>
      <c r="B34" s="197" t="s">
        <v>45</v>
      </c>
      <c r="C34" s="198"/>
      <c r="D34" s="199"/>
      <c r="E34" s="71" t="s">
        <v>44</v>
      </c>
      <c r="F34" s="72">
        <v>1.36</v>
      </c>
      <c r="G34" s="73">
        <f>Ⅱ!K34</f>
        <v>0</v>
      </c>
      <c r="H34" s="74">
        <f>Ⅱ!L34</f>
        <v>0</v>
      </c>
      <c r="I34" s="148">
        <f t="shared" si="0"/>
        <v>0</v>
      </c>
      <c r="J34" s="149"/>
      <c r="K34" s="35">
        <v>0</v>
      </c>
      <c r="L34" s="36">
        <v>0</v>
      </c>
      <c r="M34" s="55">
        <f t="shared" si="1"/>
        <v>0</v>
      </c>
    </row>
    <row r="35" spans="1:15" ht="19.5" customHeight="1" x14ac:dyDescent="0.15">
      <c r="A35" s="217"/>
      <c r="B35" s="197" t="s">
        <v>46</v>
      </c>
      <c r="C35" s="198"/>
      <c r="D35" s="199"/>
      <c r="E35" s="71" t="s">
        <v>44</v>
      </c>
      <c r="F35" s="72">
        <v>1.36</v>
      </c>
      <c r="G35" s="73">
        <f>Ⅱ!K35</f>
        <v>0</v>
      </c>
      <c r="H35" s="74">
        <f>Ⅱ!L35</f>
        <v>0</v>
      </c>
      <c r="I35" s="148">
        <f t="shared" si="0"/>
        <v>0</v>
      </c>
      <c r="J35" s="149"/>
      <c r="K35" s="35">
        <v>0</v>
      </c>
      <c r="L35" s="36">
        <v>0</v>
      </c>
      <c r="M35" s="55">
        <f t="shared" si="1"/>
        <v>0</v>
      </c>
    </row>
    <row r="36" spans="1:15" ht="19.5" customHeight="1" x14ac:dyDescent="0.15">
      <c r="A36" s="218"/>
      <c r="B36" s="197" t="s">
        <v>47</v>
      </c>
      <c r="C36" s="198"/>
      <c r="D36" s="199"/>
      <c r="E36" s="71" t="s">
        <v>44</v>
      </c>
      <c r="F36" s="72">
        <v>1.36</v>
      </c>
      <c r="G36" s="73">
        <f>Ⅱ!K36</f>
        <v>0</v>
      </c>
      <c r="H36" s="74">
        <f>Ⅱ!L36</f>
        <v>0</v>
      </c>
      <c r="I36" s="148">
        <f t="shared" si="0"/>
        <v>0</v>
      </c>
      <c r="J36" s="149"/>
      <c r="K36" s="35">
        <v>0</v>
      </c>
      <c r="L36" s="36">
        <v>0</v>
      </c>
      <c r="M36" s="55">
        <f t="shared" si="1"/>
        <v>0</v>
      </c>
    </row>
    <row r="37" spans="1:15" ht="19.5" customHeight="1" x14ac:dyDescent="0.15">
      <c r="A37" s="200" t="s">
        <v>48</v>
      </c>
      <c r="B37" s="203" t="s">
        <v>110</v>
      </c>
      <c r="C37" s="44" t="s">
        <v>49</v>
      </c>
      <c r="D37" s="43"/>
      <c r="E37" s="71" t="s">
        <v>50</v>
      </c>
      <c r="F37" s="72">
        <v>9.9700000000000006</v>
      </c>
      <c r="G37" s="73">
        <f>Ⅱ!K37</f>
        <v>17520</v>
      </c>
      <c r="H37" s="74">
        <f>Ⅱ!L37</f>
        <v>2000</v>
      </c>
      <c r="I37" s="148">
        <f t="shared" si="0"/>
        <v>154734.40000000002</v>
      </c>
      <c r="J37" s="149"/>
      <c r="K37" s="35">
        <v>13850</v>
      </c>
      <c r="L37" s="36">
        <v>2000</v>
      </c>
      <c r="M37" s="55">
        <f t="shared" si="1"/>
        <v>118144.50000000001</v>
      </c>
    </row>
    <row r="38" spans="1:15" ht="19.5" customHeight="1" x14ac:dyDescent="0.15">
      <c r="A38" s="201"/>
      <c r="B38" s="204"/>
      <c r="C38" s="46"/>
      <c r="D38" s="61" t="s">
        <v>97</v>
      </c>
      <c r="E38" s="71" t="s">
        <v>50</v>
      </c>
      <c r="F38" s="72">
        <v>9.9700000000000006</v>
      </c>
      <c r="G38" s="73">
        <f>Ⅱ!K38</f>
        <v>11880</v>
      </c>
      <c r="H38" s="123">
        <f>Ⅱ!L38</f>
        <v>700</v>
      </c>
      <c r="I38" s="206"/>
      <c r="J38" s="207"/>
      <c r="K38" s="35">
        <v>9450</v>
      </c>
      <c r="L38" s="110">
        <v>700</v>
      </c>
      <c r="M38" s="79"/>
    </row>
    <row r="39" spans="1:15" ht="19.5" customHeight="1" x14ac:dyDescent="0.15">
      <c r="A39" s="201"/>
      <c r="B39" s="204"/>
      <c r="C39" s="45"/>
      <c r="D39" s="61" t="s">
        <v>90</v>
      </c>
      <c r="E39" s="71" t="s">
        <v>50</v>
      </c>
      <c r="F39" s="72">
        <v>9.9700000000000006</v>
      </c>
      <c r="G39" s="73">
        <f>Ⅱ!K39</f>
        <v>5640</v>
      </c>
      <c r="H39" s="123">
        <f>L39</f>
        <v>1300</v>
      </c>
      <c r="I39" s="206"/>
      <c r="J39" s="207"/>
      <c r="K39" s="35">
        <f>K37-K38</f>
        <v>4400</v>
      </c>
      <c r="L39" s="110">
        <f>L37-L38</f>
        <v>1300</v>
      </c>
      <c r="M39" s="79"/>
    </row>
    <row r="40" spans="1:15" ht="19.5" customHeight="1" x14ac:dyDescent="0.15">
      <c r="A40" s="201"/>
      <c r="B40" s="205"/>
      <c r="C40" s="197" t="s">
        <v>51</v>
      </c>
      <c r="D40" s="199"/>
      <c r="E40" s="71" t="s">
        <v>50</v>
      </c>
      <c r="F40" s="72">
        <v>9.2799999999999994</v>
      </c>
      <c r="G40" s="73">
        <f>Ⅱ!K40</f>
        <v>8910</v>
      </c>
      <c r="H40" s="74">
        <f>Ⅱ!L40</f>
        <v>0</v>
      </c>
      <c r="I40" s="148">
        <f t="shared" si="0"/>
        <v>82684.799999999988</v>
      </c>
      <c r="J40" s="149"/>
      <c r="K40" s="35">
        <v>8500</v>
      </c>
      <c r="L40" s="36">
        <v>0</v>
      </c>
      <c r="M40" s="55">
        <f t="shared" si="1"/>
        <v>78880</v>
      </c>
    </row>
    <row r="41" spans="1:15" ht="19.5" customHeight="1" x14ac:dyDescent="0.15">
      <c r="A41" s="201"/>
      <c r="B41" s="203" t="s">
        <v>52</v>
      </c>
      <c r="C41" s="197" t="s">
        <v>53</v>
      </c>
      <c r="D41" s="199"/>
      <c r="E41" s="71" t="s">
        <v>50</v>
      </c>
      <c r="F41" s="72">
        <v>9.76</v>
      </c>
      <c r="G41" s="73">
        <f>Ⅱ!K41</f>
        <v>0</v>
      </c>
      <c r="H41" s="74">
        <f>Ⅱ!L41</f>
        <v>0</v>
      </c>
      <c r="I41" s="148">
        <f t="shared" si="0"/>
        <v>0</v>
      </c>
      <c r="J41" s="149"/>
      <c r="K41" s="35">
        <v>0</v>
      </c>
      <c r="L41" s="36">
        <v>0</v>
      </c>
      <c r="M41" s="55">
        <f t="shared" si="1"/>
        <v>0</v>
      </c>
    </row>
    <row r="42" spans="1:15" ht="20.100000000000001" customHeight="1" x14ac:dyDescent="0.15">
      <c r="A42" s="201"/>
      <c r="B42" s="205"/>
      <c r="C42" s="197" t="s">
        <v>74</v>
      </c>
      <c r="D42" s="199"/>
      <c r="E42" s="71" t="s">
        <v>50</v>
      </c>
      <c r="F42" s="80">
        <v>9.76</v>
      </c>
      <c r="G42" s="73">
        <f>Ⅱ!K42</f>
        <v>0</v>
      </c>
      <c r="H42" s="74">
        <f>Ⅱ!L42</f>
        <v>0</v>
      </c>
      <c r="I42" s="148">
        <f>(-H42)*$F42</f>
        <v>0</v>
      </c>
      <c r="J42" s="149"/>
      <c r="K42" s="35">
        <v>0</v>
      </c>
      <c r="L42" s="36">
        <v>0</v>
      </c>
      <c r="M42" s="55">
        <f>(-L42)*$F42</f>
        <v>0</v>
      </c>
    </row>
    <row r="43" spans="1:15" ht="24" customHeight="1" thickBot="1" x14ac:dyDescent="0.2">
      <c r="A43" s="202"/>
      <c r="B43" s="208" t="s">
        <v>54</v>
      </c>
      <c r="C43" s="208"/>
      <c r="D43" s="209"/>
      <c r="E43" s="71" t="s">
        <v>50</v>
      </c>
      <c r="F43" s="71" t="s">
        <v>55</v>
      </c>
      <c r="G43" s="81">
        <f>Ⅱ!K43</f>
        <v>26430</v>
      </c>
      <c r="H43" s="82">
        <f>Ⅱ!L43</f>
        <v>2000</v>
      </c>
      <c r="I43" s="210" t="s">
        <v>55</v>
      </c>
      <c r="J43" s="211"/>
      <c r="K43" s="111">
        <f>SUM(K37,K40+K41)</f>
        <v>22350</v>
      </c>
      <c r="L43" s="112">
        <f>SUM(L37,L40+L41)</f>
        <v>2000</v>
      </c>
      <c r="M43" s="121" t="s">
        <v>55</v>
      </c>
    </row>
    <row r="44" spans="1:15" ht="22.5" customHeight="1" thickTop="1" x14ac:dyDescent="0.15">
      <c r="A44" s="188" t="s">
        <v>69</v>
      </c>
      <c r="B44" s="189"/>
      <c r="C44" s="189"/>
      <c r="D44" s="190"/>
      <c r="E44" s="83" t="s">
        <v>56</v>
      </c>
      <c r="F44" s="84"/>
      <c r="G44" s="113"/>
      <c r="H44" s="114"/>
      <c r="I44" s="136">
        <f>SUM(I8:J42)</f>
        <v>1209094.4000000001</v>
      </c>
      <c r="J44" s="137"/>
      <c r="K44" s="113"/>
      <c r="L44" s="114"/>
      <c r="M44" s="127">
        <f>SUM(M8:M42)</f>
        <v>1168699.7000000002</v>
      </c>
    </row>
    <row r="45" spans="1:15" ht="24" customHeight="1" x14ac:dyDescent="0.15">
      <c r="A45" s="191" t="s">
        <v>70</v>
      </c>
      <c r="B45" s="192"/>
      <c r="C45" s="192"/>
      <c r="D45" s="193"/>
      <c r="E45" s="85" t="s">
        <v>57</v>
      </c>
      <c r="F45" s="86"/>
      <c r="G45" s="115" t="s">
        <v>58</v>
      </c>
      <c r="H45" s="116"/>
      <c r="I45" s="141">
        <f>ROUND(I44*0.0258,1)</f>
        <v>31194.6</v>
      </c>
      <c r="J45" s="142"/>
      <c r="K45" s="115" t="s">
        <v>59</v>
      </c>
      <c r="L45" s="116"/>
      <c r="M45" s="87">
        <f>ROUND(M44*0.0258,1)</f>
        <v>30152.5</v>
      </c>
    </row>
    <row r="46" spans="1:15" s="8" customFormat="1" ht="23.25" hidden="1" customHeight="1" x14ac:dyDescent="0.15">
      <c r="A46" s="194" t="s">
        <v>71</v>
      </c>
      <c r="B46" s="195"/>
      <c r="C46" s="196"/>
      <c r="D46" s="42"/>
      <c r="E46" s="89" t="str">
        <f>"kl/"&amp;E7</f>
        <v>kl/トン</v>
      </c>
      <c r="F46" s="90"/>
      <c r="G46" s="117"/>
      <c r="H46" s="118"/>
      <c r="I46" s="143">
        <f>I45/H7</f>
        <v>10.398199999999999</v>
      </c>
      <c r="J46" s="144"/>
      <c r="K46" s="117"/>
      <c r="L46" s="118"/>
      <c r="M46" s="91">
        <f>M45/L7</f>
        <v>10.050833333333333</v>
      </c>
      <c r="N46" s="12"/>
      <c r="O46" s="12"/>
    </row>
    <row r="47" spans="1:15" s="8" customFormat="1" ht="23.25" customHeight="1" thickBot="1" x14ac:dyDescent="0.2">
      <c r="A47" s="185" t="s">
        <v>71</v>
      </c>
      <c r="B47" s="186"/>
      <c r="C47" s="186"/>
      <c r="D47" s="187"/>
      <c r="E47" s="92" t="str">
        <f>"kl/"&amp;E7</f>
        <v>kl/トン</v>
      </c>
      <c r="F47" s="93"/>
      <c r="G47" s="119"/>
      <c r="H47" s="125"/>
      <c r="I47" s="131">
        <f>IF(I46&gt;1,ROUND(I46,2),--TEXT(I46,"0.0e+000"))</f>
        <v>10.4</v>
      </c>
      <c r="J47" s="132"/>
      <c r="K47" s="119"/>
      <c r="L47" s="120"/>
      <c r="M47" s="94">
        <f>IF(M46&gt;1,ROUND(M46,2),--TEXT(M46,"0.0e+000"))</f>
        <v>10.050000000000001</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ROUND((I45-M45)/Ⅱ!I45*100,1)</f>
        <v>3.3</v>
      </c>
      <c r="H55" s="26" t="s">
        <v>62</v>
      </c>
      <c r="I55" s="24" t="s">
        <v>107</v>
      </c>
      <c r="J55" s="24"/>
      <c r="K55" s="27"/>
      <c r="L55" s="28"/>
      <c r="M55" s="29"/>
      <c r="N55" s="28"/>
      <c r="O55" s="28"/>
    </row>
    <row r="56" spans="1:15" s="30" customFormat="1" ht="21" customHeight="1" thickBot="1" x14ac:dyDescent="0.2">
      <c r="A56" s="23"/>
      <c r="B56" s="23"/>
      <c r="C56" s="23"/>
      <c r="D56" s="23"/>
      <c r="E56" s="23"/>
      <c r="F56" s="31" t="s">
        <v>63</v>
      </c>
      <c r="G56" s="40">
        <f>ROUND(I45-M45,1)</f>
        <v>1042.0999999999999</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4" t="s">
        <v>64</v>
      </c>
      <c r="C58" s="28"/>
      <c r="D58" s="28"/>
      <c r="E58" s="28"/>
      <c r="F58" s="25" t="s">
        <v>67</v>
      </c>
      <c r="G58" s="52">
        <f>ROUND(G59/(Ⅱ!G43-Ⅱ!H43)*100,1)</f>
        <v>17</v>
      </c>
      <c r="H58" s="26" t="s">
        <v>68</v>
      </c>
      <c r="I58" s="34" t="s">
        <v>108</v>
      </c>
      <c r="J58" s="28"/>
      <c r="K58" s="28"/>
      <c r="L58" s="28"/>
      <c r="M58" s="28"/>
      <c r="N58" s="28"/>
      <c r="O58" s="28"/>
    </row>
    <row r="59" spans="1:15" s="30" customFormat="1" ht="18" customHeight="1" thickBot="1" x14ac:dyDescent="0.2">
      <c r="A59" s="28"/>
      <c r="C59" s="28"/>
      <c r="D59" s="28"/>
      <c r="E59" s="28"/>
      <c r="F59" s="31" t="s">
        <v>65</v>
      </c>
      <c r="G59" s="53">
        <f>ROUND((G43-H43)-(K43-L43),1)</f>
        <v>4080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96">
        <f>ROUND((((G38-H38)-(K38-L38))/(Ⅱ!G38-Ⅱ!H38))*100,1)</f>
        <v>17.100000000000001</v>
      </c>
      <c r="H61" s="26" t="s">
        <v>68</v>
      </c>
      <c r="I61" s="24" t="s">
        <v>103</v>
      </c>
      <c r="J61" s="24"/>
      <c r="K61" s="27"/>
      <c r="L61" s="28"/>
      <c r="M61" s="29"/>
      <c r="N61" s="28"/>
      <c r="O61" s="28"/>
    </row>
    <row r="62" spans="1:15" s="30" customFormat="1" ht="21" customHeight="1" thickBot="1" x14ac:dyDescent="0.2">
      <c r="A62" s="23"/>
      <c r="B62" s="24"/>
      <c r="C62" s="24"/>
      <c r="D62" s="24"/>
      <c r="E62" s="24"/>
      <c r="F62" s="31" t="s">
        <v>86</v>
      </c>
      <c r="G62" s="95">
        <f>ROUND((G38-H38)-(K38-L38),2)</f>
        <v>2430</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4"/>
      <c r="C65" s="24"/>
      <c r="D65" s="28"/>
      <c r="E65" s="28"/>
      <c r="F65" s="28"/>
      <c r="G65" s="28"/>
      <c r="H65" s="28"/>
      <c r="I65" s="28"/>
      <c r="J65" s="28"/>
      <c r="K65" s="28"/>
      <c r="L65" s="28"/>
      <c r="M65" s="29"/>
      <c r="N65" s="28"/>
      <c r="O65" s="28"/>
    </row>
    <row r="66" spans="1:15" x14ac:dyDescent="0.15">
      <c r="A66" s="16"/>
      <c r="B66" s="16"/>
      <c r="C66" s="16"/>
      <c r="D66" s="16"/>
      <c r="E66" s="16"/>
      <c r="F66" s="16"/>
      <c r="G66" s="16"/>
      <c r="H66" s="16"/>
      <c r="I66" s="16"/>
      <c r="J66" s="16"/>
      <c r="K66" s="16"/>
      <c r="L66" s="16"/>
      <c r="M66"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G39:H39 G38:J38 M38 L7 I39:M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O12" sqref="O1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91</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220" t="s">
        <v>0</v>
      </c>
      <c r="F4" s="223" t="s">
        <v>1</v>
      </c>
      <c r="G4" s="226" t="s">
        <v>109</v>
      </c>
      <c r="H4" s="227"/>
      <c r="I4" s="227"/>
      <c r="J4" s="228"/>
      <c r="K4" s="226" t="s">
        <v>111</v>
      </c>
      <c r="L4" s="227"/>
      <c r="M4" s="229"/>
    </row>
    <row r="5" spans="1:13" ht="51" customHeight="1" x14ac:dyDescent="0.15">
      <c r="A5" s="22"/>
      <c r="B5" s="9"/>
      <c r="C5" s="9"/>
      <c r="D5" s="9"/>
      <c r="E5" s="221"/>
      <c r="F5" s="224"/>
      <c r="G5" s="63" t="s">
        <v>2</v>
      </c>
      <c r="H5" s="64" t="s">
        <v>3</v>
      </c>
      <c r="I5" s="230" t="s">
        <v>4</v>
      </c>
      <c r="J5" s="231"/>
      <c r="K5" s="63" t="s">
        <v>5</v>
      </c>
      <c r="L5" s="64" t="s">
        <v>6</v>
      </c>
      <c r="M5" s="65" t="s">
        <v>7</v>
      </c>
    </row>
    <row r="6" spans="1:13" ht="32.25" customHeight="1" thickBot="1" x14ac:dyDescent="0.2">
      <c r="A6" s="22"/>
      <c r="B6" s="9"/>
      <c r="C6" s="9"/>
      <c r="D6" s="9"/>
      <c r="E6" s="222"/>
      <c r="F6" s="225"/>
      <c r="G6" s="66" t="s">
        <v>8</v>
      </c>
      <c r="H6" s="67" t="s">
        <v>8</v>
      </c>
      <c r="I6" s="232" t="s">
        <v>9</v>
      </c>
      <c r="J6" s="233"/>
      <c r="K6" s="66" t="s">
        <v>8</v>
      </c>
      <c r="L6" s="67" t="s">
        <v>8</v>
      </c>
      <c r="M6" s="68" t="s">
        <v>9</v>
      </c>
    </row>
    <row r="7" spans="1:13" ht="24.75" customHeight="1" thickTop="1" x14ac:dyDescent="0.15">
      <c r="A7" s="159" t="s">
        <v>10</v>
      </c>
      <c r="B7" s="160"/>
      <c r="C7" s="161"/>
      <c r="D7" s="57"/>
      <c r="E7" s="69" t="s">
        <v>11</v>
      </c>
      <c r="F7" s="70"/>
      <c r="G7" s="122" t="s">
        <v>12</v>
      </c>
      <c r="H7" s="162">
        <v>3000</v>
      </c>
      <c r="I7" s="162"/>
      <c r="J7" s="163"/>
      <c r="K7" s="122"/>
      <c r="L7" s="162">
        <f>H7</f>
        <v>3000</v>
      </c>
      <c r="M7" s="219"/>
    </row>
    <row r="8" spans="1:13" ht="19.5" customHeight="1" x14ac:dyDescent="0.15">
      <c r="A8" s="166" t="s">
        <v>13</v>
      </c>
      <c r="B8" s="145" t="s">
        <v>14</v>
      </c>
      <c r="C8" s="146"/>
      <c r="D8" s="147"/>
      <c r="E8" s="71" t="s">
        <v>15</v>
      </c>
      <c r="F8" s="72">
        <v>38.200000000000003</v>
      </c>
      <c r="G8" s="73">
        <f>Ⅱ!G8</f>
        <v>0</v>
      </c>
      <c r="H8" s="74">
        <f>Ⅱ!H8</f>
        <v>0</v>
      </c>
      <c r="I8" s="148">
        <f>(G8-H8)*$F8</f>
        <v>0</v>
      </c>
      <c r="J8" s="149"/>
      <c r="K8" s="73">
        <f>Ⅲ!K8</f>
        <v>0</v>
      </c>
      <c r="L8" s="74">
        <f>Ⅲ!L8</f>
        <v>0</v>
      </c>
      <c r="M8" s="75">
        <f>(K8-L8)*$F8</f>
        <v>0</v>
      </c>
    </row>
    <row r="9" spans="1:13" ht="19.5" customHeight="1" x14ac:dyDescent="0.15">
      <c r="A9" s="167"/>
      <c r="B9" s="145" t="s">
        <v>96</v>
      </c>
      <c r="C9" s="146"/>
      <c r="D9" s="147"/>
      <c r="E9" s="71" t="s">
        <v>15</v>
      </c>
      <c r="F9" s="72">
        <v>35.299999999999997</v>
      </c>
      <c r="G9" s="73">
        <f>Ⅱ!G9</f>
        <v>0</v>
      </c>
      <c r="H9" s="74">
        <f>Ⅱ!H9</f>
        <v>0</v>
      </c>
      <c r="I9" s="148">
        <f t="shared" ref="I9:I41" si="0">(G9-H9)*$F9</f>
        <v>0</v>
      </c>
      <c r="J9" s="149"/>
      <c r="K9" s="73">
        <f>Ⅲ!K9</f>
        <v>0</v>
      </c>
      <c r="L9" s="74">
        <f>Ⅲ!L9</f>
        <v>0</v>
      </c>
      <c r="M9" s="75">
        <f>(K9-L9)*$F9</f>
        <v>0</v>
      </c>
    </row>
    <row r="10" spans="1:13" ht="19.5" customHeight="1" x14ac:dyDescent="0.15">
      <c r="A10" s="167"/>
      <c r="B10" s="145" t="s">
        <v>16</v>
      </c>
      <c r="C10" s="146"/>
      <c r="D10" s="147"/>
      <c r="E10" s="71" t="s">
        <v>15</v>
      </c>
      <c r="F10" s="72">
        <v>34.6</v>
      </c>
      <c r="G10" s="73">
        <f>Ⅱ!G10</f>
        <v>0</v>
      </c>
      <c r="H10" s="74">
        <f>Ⅱ!H10</f>
        <v>0</v>
      </c>
      <c r="I10" s="148">
        <f t="shared" si="0"/>
        <v>0</v>
      </c>
      <c r="J10" s="149"/>
      <c r="K10" s="73">
        <f>Ⅲ!K10</f>
        <v>0</v>
      </c>
      <c r="L10" s="74">
        <f>Ⅲ!L10</f>
        <v>0</v>
      </c>
      <c r="M10" s="75">
        <f t="shared" ref="M10:M41" si="1">(K10-L10)*$F10</f>
        <v>0</v>
      </c>
    </row>
    <row r="11" spans="1:13" ht="19.5" customHeight="1" x14ac:dyDescent="0.15">
      <c r="A11" s="167"/>
      <c r="B11" s="145" t="s">
        <v>17</v>
      </c>
      <c r="C11" s="146"/>
      <c r="D11" s="147"/>
      <c r="E11" s="71" t="s">
        <v>15</v>
      </c>
      <c r="F11" s="72">
        <v>33.6</v>
      </c>
      <c r="G11" s="73">
        <f>Ⅱ!G11</f>
        <v>0</v>
      </c>
      <c r="H11" s="74">
        <f>Ⅱ!H11</f>
        <v>0</v>
      </c>
      <c r="I11" s="148">
        <f t="shared" si="0"/>
        <v>0</v>
      </c>
      <c r="J11" s="149"/>
      <c r="K11" s="73">
        <f>Ⅲ!K11</f>
        <v>0</v>
      </c>
      <c r="L11" s="74">
        <f>Ⅲ!L11</f>
        <v>0</v>
      </c>
      <c r="M11" s="75">
        <f t="shared" si="1"/>
        <v>0</v>
      </c>
    </row>
    <row r="12" spans="1:13" ht="19.5" customHeight="1" x14ac:dyDescent="0.15">
      <c r="A12" s="167"/>
      <c r="B12" s="145" t="s">
        <v>18</v>
      </c>
      <c r="C12" s="146"/>
      <c r="D12" s="147"/>
      <c r="E12" s="71" t="s">
        <v>15</v>
      </c>
      <c r="F12" s="72">
        <v>36.700000000000003</v>
      </c>
      <c r="G12" s="73">
        <f>Ⅱ!G12</f>
        <v>0</v>
      </c>
      <c r="H12" s="74">
        <f>Ⅱ!H12</f>
        <v>0</v>
      </c>
      <c r="I12" s="148">
        <f t="shared" si="0"/>
        <v>0</v>
      </c>
      <c r="J12" s="149"/>
      <c r="K12" s="73">
        <f>Ⅲ!K12</f>
        <v>0</v>
      </c>
      <c r="L12" s="74">
        <f>Ⅲ!L12</f>
        <v>0</v>
      </c>
      <c r="M12" s="75">
        <f t="shared" si="1"/>
        <v>0</v>
      </c>
    </row>
    <row r="13" spans="1:13" ht="19.5" customHeight="1" x14ac:dyDescent="0.15">
      <c r="A13" s="167"/>
      <c r="B13" s="145" t="s">
        <v>19</v>
      </c>
      <c r="C13" s="146"/>
      <c r="D13" s="147"/>
      <c r="E13" s="71" t="s">
        <v>15</v>
      </c>
      <c r="F13" s="72">
        <v>37.700000000000003</v>
      </c>
      <c r="G13" s="73">
        <f>Ⅱ!G13</f>
        <v>0</v>
      </c>
      <c r="H13" s="74">
        <f>Ⅱ!H13</f>
        <v>0</v>
      </c>
      <c r="I13" s="148">
        <f t="shared" si="0"/>
        <v>0</v>
      </c>
      <c r="J13" s="149"/>
      <c r="K13" s="73">
        <f>Ⅲ!K13</f>
        <v>0</v>
      </c>
      <c r="L13" s="74">
        <f>Ⅲ!L13</f>
        <v>0</v>
      </c>
      <c r="M13" s="75">
        <f t="shared" si="1"/>
        <v>0</v>
      </c>
    </row>
    <row r="14" spans="1:13" ht="19.5" customHeight="1" x14ac:dyDescent="0.15">
      <c r="A14" s="167"/>
      <c r="B14" s="145" t="s">
        <v>20</v>
      </c>
      <c r="C14" s="146"/>
      <c r="D14" s="147"/>
      <c r="E14" s="71" t="s">
        <v>15</v>
      </c>
      <c r="F14" s="72">
        <v>39.1</v>
      </c>
      <c r="G14" s="73">
        <f>Ⅱ!G14</f>
        <v>0</v>
      </c>
      <c r="H14" s="74">
        <f>Ⅱ!H14</f>
        <v>0</v>
      </c>
      <c r="I14" s="148">
        <f t="shared" si="0"/>
        <v>0</v>
      </c>
      <c r="J14" s="149"/>
      <c r="K14" s="73">
        <f>Ⅲ!K14</f>
        <v>0</v>
      </c>
      <c r="L14" s="74">
        <f>Ⅲ!L14</f>
        <v>0</v>
      </c>
      <c r="M14" s="75">
        <f t="shared" si="1"/>
        <v>0</v>
      </c>
    </row>
    <row r="15" spans="1:13" ht="19.5" customHeight="1" x14ac:dyDescent="0.15">
      <c r="A15" s="167"/>
      <c r="B15" s="145" t="s">
        <v>21</v>
      </c>
      <c r="C15" s="146"/>
      <c r="D15" s="147"/>
      <c r="E15" s="71" t="s">
        <v>15</v>
      </c>
      <c r="F15" s="72">
        <v>41.9</v>
      </c>
      <c r="G15" s="73">
        <f>Ⅱ!G15</f>
        <v>20906</v>
      </c>
      <c r="H15" s="74">
        <f>Ⅱ!H15</f>
        <v>0</v>
      </c>
      <c r="I15" s="148">
        <f t="shared" si="0"/>
        <v>875961.4</v>
      </c>
      <c r="J15" s="149"/>
      <c r="K15" s="73">
        <f>Ⅲ!K15</f>
        <v>20906</v>
      </c>
      <c r="L15" s="74">
        <f>Ⅲ!L15</f>
        <v>0</v>
      </c>
      <c r="M15" s="75">
        <f>(K15-L15)*$F15</f>
        <v>875961.4</v>
      </c>
    </row>
    <row r="16" spans="1:13" ht="19.5" customHeight="1" x14ac:dyDescent="0.15">
      <c r="A16" s="167"/>
      <c r="B16" s="145" t="s">
        <v>22</v>
      </c>
      <c r="C16" s="146"/>
      <c r="D16" s="147"/>
      <c r="E16" s="71" t="s">
        <v>23</v>
      </c>
      <c r="F16" s="72">
        <v>40.9</v>
      </c>
      <c r="G16" s="73">
        <f>Ⅱ!G16</f>
        <v>0</v>
      </c>
      <c r="H16" s="74">
        <f>Ⅱ!H16</f>
        <v>0</v>
      </c>
      <c r="I16" s="148">
        <f t="shared" si="0"/>
        <v>0</v>
      </c>
      <c r="J16" s="149"/>
      <c r="K16" s="73">
        <f>Ⅲ!K16</f>
        <v>0</v>
      </c>
      <c r="L16" s="74">
        <f>Ⅲ!L16</f>
        <v>0</v>
      </c>
      <c r="M16" s="75">
        <f t="shared" si="1"/>
        <v>0</v>
      </c>
    </row>
    <row r="17" spans="1:13" ht="19.5" customHeight="1" x14ac:dyDescent="0.15">
      <c r="A17" s="167"/>
      <c r="B17" s="145" t="s">
        <v>24</v>
      </c>
      <c r="C17" s="146"/>
      <c r="D17" s="147"/>
      <c r="E17" s="71" t="s">
        <v>23</v>
      </c>
      <c r="F17" s="72">
        <v>29.9</v>
      </c>
      <c r="G17" s="73">
        <f>Ⅱ!G17</f>
        <v>0</v>
      </c>
      <c r="H17" s="74">
        <f>Ⅱ!H17</f>
        <v>0</v>
      </c>
      <c r="I17" s="148">
        <f t="shared" si="0"/>
        <v>0</v>
      </c>
      <c r="J17" s="149"/>
      <c r="K17" s="73">
        <f>Ⅲ!K17</f>
        <v>0</v>
      </c>
      <c r="L17" s="74">
        <f>Ⅲ!L17</f>
        <v>0</v>
      </c>
      <c r="M17" s="75">
        <f t="shared" si="1"/>
        <v>0</v>
      </c>
    </row>
    <row r="18" spans="1:13" ht="19.5" customHeight="1" x14ac:dyDescent="0.15">
      <c r="A18" s="167"/>
      <c r="B18" s="158" t="s">
        <v>25</v>
      </c>
      <c r="C18" s="145" t="s">
        <v>26</v>
      </c>
      <c r="D18" s="147"/>
      <c r="E18" s="76" t="s">
        <v>23</v>
      </c>
      <c r="F18" s="72">
        <v>50.8</v>
      </c>
      <c r="G18" s="73">
        <f>Ⅱ!G18</f>
        <v>0</v>
      </c>
      <c r="H18" s="74">
        <f>Ⅱ!H18</f>
        <v>0</v>
      </c>
      <c r="I18" s="148">
        <f t="shared" si="0"/>
        <v>0</v>
      </c>
      <c r="J18" s="149"/>
      <c r="K18" s="73">
        <f>Ⅲ!K18</f>
        <v>0</v>
      </c>
      <c r="L18" s="74">
        <f>Ⅲ!L18</f>
        <v>0</v>
      </c>
      <c r="M18" s="75">
        <f t="shared" si="1"/>
        <v>0</v>
      </c>
    </row>
    <row r="19" spans="1:13" ht="19.5" customHeight="1" x14ac:dyDescent="0.15">
      <c r="A19" s="167"/>
      <c r="B19" s="158"/>
      <c r="C19" s="145" t="s">
        <v>27</v>
      </c>
      <c r="D19" s="147"/>
      <c r="E19" s="76" t="s">
        <v>28</v>
      </c>
      <c r="F19" s="72">
        <v>44.9</v>
      </c>
      <c r="G19" s="73">
        <f>Ⅱ!G19</f>
        <v>0</v>
      </c>
      <c r="H19" s="74">
        <f>Ⅱ!H19</f>
        <v>0</v>
      </c>
      <c r="I19" s="148">
        <f t="shared" si="0"/>
        <v>0</v>
      </c>
      <c r="J19" s="149"/>
      <c r="K19" s="73">
        <f>Ⅲ!K19</f>
        <v>0</v>
      </c>
      <c r="L19" s="74">
        <f>Ⅲ!L19</f>
        <v>0</v>
      </c>
      <c r="M19" s="75">
        <f t="shared" si="1"/>
        <v>0</v>
      </c>
    </row>
    <row r="20" spans="1:13" ht="19.5" customHeight="1" x14ac:dyDescent="0.15">
      <c r="A20" s="167"/>
      <c r="B20" s="158" t="s">
        <v>29</v>
      </c>
      <c r="C20" s="145" t="s">
        <v>30</v>
      </c>
      <c r="D20" s="147"/>
      <c r="E20" s="76" t="s">
        <v>23</v>
      </c>
      <c r="F20" s="72">
        <v>54.6</v>
      </c>
      <c r="G20" s="73">
        <f>Ⅱ!G20</f>
        <v>1753</v>
      </c>
      <c r="H20" s="74">
        <f>Ⅱ!H20</f>
        <v>0</v>
      </c>
      <c r="I20" s="148">
        <f t="shared" si="0"/>
        <v>95713.8</v>
      </c>
      <c r="J20" s="149"/>
      <c r="K20" s="73">
        <f>Ⅲ!K20</f>
        <v>1753</v>
      </c>
      <c r="L20" s="74">
        <f>Ⅲ!L20</f>
        <v>0</v>
      </c>
      <c r="M20" s="75">
        <f t="shared" si="1"/>
        <v>95713.8</v>
      </c>
    </row>
    <row r="21" spans="1:13" ht="19.5" customHeight="1" x14ac:dyDescent="0.15">
      <c r="A21" s="167"/>
      <c r="B21" s="158"/>
      <c r="C21" s="145" t="s">
        <v>31</v>
      </c>
      <c r="D21" s="147"/>
      <c r="E21" s="76" t="s">
        <v>28</v>
      </c>
      <c r="F21" s="72">
        <v>43.5</v>
      </c>
      <c r="G21" s="73">
        <f>Ⅱ!G21</f>
        <v>0</v>
      </c>
      <c r="H21" s="74">
        <f>Ⅱ!H21</f>
        <v>0</v>
      </c>
      <c r="I21" s="148">
        <f t="shared" si="0"/>
        <v>0</v>
      </c>
      <c r="J21" s="149"/>
      <c r="K21" s="73">
        <f>Ⅲ!K21</f>
        <v>0</v>
      </c>
      <c r="L21" s="74">
        <f>Ⅲ!L21</f>
        <v>0</v>
      </c>
      <c r="M21" s="75">
        <f t="shared" si="1"/>
        <v>0</v>
      </c>
    </row>
    <row r="22" spans="1:13" ht="19.5" customHeight="1" x14ac:dyDescent="0.15">
      <c r="A22" s="167"/>
      <c r="B22" s="158" t="s">
        <v>32</v>
      </c>
      <c r="C22" s="145" t="s">
        <v>33</v>
      </c>
      <c r="D22" s="147"/>
      <c r="E22" s="76" t="s">
        <v>23</v>
      </c>
      <c r="F22" s="72">
        <v>29</v>
      </c>
      <c r="G22" s="73">
        <f>Ⅱ!G22</f>
        <v>0</v>
      </c>
      <c r="H22" s="74">
        <f>Ⅱ!H22</f>
        <v>0</v>
      </c>
      <c r="I22" s="148">
        <f t="shared" si="0"/>
        <v>0</v>
      </c>
      <c r="J22" s="149"/>
      <c r="K22" s="73">
        <f>Ⅲ!K22</f>
        <v>0</v>
      </c>
      <c r="L22" s="74">
        <f>Ⅲ!L22</f>
        <v>0</v>
      </c>
      <c r="M22" s="75">
        <f t="shared" si="1"/>
        <v>0</v>
      </c>
    </row>
    <row r="23" spans="1:13" ht="19.5" customHeight="1" x14ac:dyDescent="0.15">
      <c r="A23" s="167"/>
      <c r="B23" s="158"/>
      <c r="C23" s="145" t="s">
        <v>34</v>
      </c>
      <c r="D23" s="147"/>
      <c r="E23" s="76" t="s">
        <v>23</v>
      </c>
      <c r="F23" s="72">
        <v>25.7</v>
      </c>
      <c r="G23" s="73">
        <f>Ⅱ!G23</f>
        <v>0</v>
      </c>
      <c r="H23" s="74">
        <f>Ⅱ!H23</f>
        <v>0</v>
      </c>
      <c r="I23" s="148">
        <f t="shared" si="0"/>
        <v>0</v>
      </c>
      <c r="J23" s="149"/>
      <c r="K23" s="73">
        <f>Ⅲ!K23</f>
        <v>0</v>
      </c>
      <c r="L23" s="74">
        <f>Ⅲ!L23</f>
        <v>0</v>
      </c>
      <c r="M23" s="75">
        <f t="shared" si="1"/>
        <v>0</v>
      </c>
    </row>
    <row r="24" spans="1:13" ht="19.5" customHeight="1" x14ac:dyDescent="0.15">
      <c r="A24" s="167"/>
      <c r="B24" s="158"/>
      <c r="C24" s="145" t="s">
        <v>35</v>
      </c>
      <c r="D24" s="147"/>
      <c r="E24" s="76" t="s">
        <v>23</v>
      </c>
      <c r="F24" s="72">
        <v>26.9</v>
      </c>
      <c r="G24" s="73">
        <f>Ⅱ!G24</f>
        <v>0</v>
      </c>
      <c r="H24" s="74">
        <f>Ⅱ!H24</f>
        <v>0</v>
      </c>
      <c r="I24" s="148">
        <f t="shared" si="0"/>
        <v>0</v>
      </c>
      <c r="J24" s="149"/>
      <c r="K24" s="73">
        <f>Ⅲ!K24</f>
        <v>0</v>
      </c>
      <c r="L24" s="74">
        <f>Ⅲ!L24</f>
        <v>0</v>
      </c>
      <c r="M24" s="75">
        <f t="shared" si="1"/>
        <v>0</v>
      </c>
    </row>
    <row r="25" spans="1:13" ht="19.5" customHeight="1" x14ac:dyDescent="0.15">
      <c r="A25" s="167"/>
      <c r="B25" s="145" t="s">
        <v>36</v>
      </c>
      <c r="C25" s="146"/>
      <c r="D25" s="147"/>
      <c r="E25" s="77" t="s">
        <v>23</v>
      </c>
      <c r="F25" s="72">
        <v>29.4</v>
      </c>
      <c r="G25" s="73">
        <f>Ⅱ!G25</f>
        <v>0</v>
      </c>
      <c r="H25" s="74">
        <f>Ⅱ!H25</f>
        <v>0</v>
      </c>
      <c r="I25" s="148">
        <f t="shared" si="0"/>
        <v>0</v>
      </c>
      <c r="J25" s="149"/>
      <c r="K25" s="73">
        <f>Ⅲ!K25</f>
        <v>0</v>
      </c>
      <c r="L25" s="74">
        <f>Ⅲ!L25</f>
        <v>0</v>
      </c>
      <c r="M25" s="75">
        <f t="shared" si="1"/>
        <v>0</v>
      </c>
    </row>
    <row r="26" spans="1:13" ht="19.5" customHeight="1" x14ac:dyDescent="0.15">
      <c r="A26" s="167"/>
      <c r="B26" s="145" t="s">
        <v>37</v>
      </c>
      <c r="C26" s="146"/>
      <c r="D26" s="147"/>
      <c r="E26" s="71" t="s">
        <v>23</v>
      </c>
      <c r="F26" s="72">
        <v>37.299999999999997</v>
      </c>
      <c r="G26" s="73">
        <f>Ⅱ!G26</f>
        <v>0</v>
      </c>
      <c r="H26" s="74">
        <f>Ⅱ!H26</f>
        <v>0</v>
      </c>
      <c r="I26" s="148">
        <f t="shared" si="0"/>
        <v>0</v>
      </c>
      <c r="J26" s="149"/>
      <c r="K26" s="73">
        <f>Ⅲ!K26</f>
        <v>0</v>
      </c>
      <c r="L26" s="74">
        <f>Ⅲ!L26</f>
        <v>0</v>
      </c>
      <c r="M26" s="75">
        <f t="shared" si="1"/>
        <v>0</v>
      </c>
    </row>
    <row r="27" spans="1:13" ht="19.5" customHeight="1" x14ac:dyDescent="0.15">
      <c r="A27" s="167"/>
      <c r="B27" s="145" t="s">
        <v>38</v>
      </c>
      <c r="C27" s="146"/>
      <c r="D27" s="147"/>
      <c r="E27" s="71" t="s">
        <v>28</v>
      </c>
      <c r="F27" s="72">
        <v>21.1</v>
      </c>
      <c r="G27" s="73">
        <f>Ⅱ!G27</f>
        <v>0</v>
      </c>
      <c r="H27" s="74">
        <f>Ⅱ!H27</f>
        <v>0</v>
      </c>
      <c r="I27" s="148">
        <f t="shared" si="0"/>
        <v>0</v>
      </c>
      <c r="J27" s="149"/>
      <c r="K27" s="73">
        <f>Ⅲ!K27</f>
        <v>0</v>
      </c>
      <c r="L27" s="74">
        <f>Ⅲ!L27</f>
        <v>0</v>
      </c>
      <c r="M27" s="75">
        <f t="shared" si="1"/>
        <v>0</v>
      </c>
    </row>
    <row r="28" spans="1:13" ht="19.5" customHeight="1" x14ac:dyDescent="0.15">
      <c r="A28" s="167"/>
      <c r="B28" s="145" t="s">
        <v>39</v>
      </c>
      <c r="C28" s="146"/>
      <c r="D28" s="147"/>
      <c r="E28" s="71" t="s">
        <v>28</v>
      </c>
      <c r="F28" s="72">
        <v>3.41</v>
      </c>
      <c r="G28" s="73">
        <f>Ⅱ!G28</f>
        <v>0</v>
      </c>
      <c r="H28" s="74">
        <f>Ⅱ!H28</f>
        <v>0</v>
      </c>
      <c r="I28" s="148">
        <f t="shared" si="0"/>
        <v>0</v>
      </c>
      <c r="J28" s="149"/>
      <c r="K28" s="73">
        <f>Ⅲ!K28</f>
        <v>0</v>
      </c>
      <c r="L28" s="74">
        <f>Ⅲ!L28</f>
        <v>0</v>
      </c>
      <c r="M28" s="75">
        <f t="shared" si="1"/>
        <v>0</v>
      </c>
    </row>
    <row r="29" spans="1:13" ht="19.5" customHeight="1" x14ac:dyDescent="0.15">
      <c r="A29" s="167"/>
      <c r="B29" s="145" t="s">
        <v>40</v>
      </c>
      <c r="C29" s="146"/>
      <c r="D29" s="147"/>
      <c r="E29" s="71" t="s">
        <v>28</v>
      </c>
      <c r="F29" s="72">
        <v>8.41</v>
      </c>
      <c r="G29" s="73">
        <f>Ⅱ!G29</f>
        <v>0</v>
      </c>
      <c r="H29" s="74">
        <f>Ⅱ!H29</f>
        <v>0</v>
      </c>
      <c r="I29" s="148">
        <f t="shared" si="0"/>
        <v>0</v>
      </c>
      <c r="J29" s="149"/>
      <c r="K29" s="73">
        <f>Ⅲ!K29</f>
        <v>0</v>
      </c>
      <c r="L29" s="74">
        <f>Ⅲ!L29</f>
        <v>0</v>
      </c>
      <c r="M29" s="75">
        <f t="shared" si="1"/>
        <v>0</v>
      </c>
    </row>
    <row r="30" spans="1:13" ht="19.5" customHeight="1" x14ac:dyDescent="0.15">
      <c r="A30" s="167"/>
      <c r="B30" s="153" t="s">
        <v>41</v>
      </c>
      <c r="C30" s="145" t="s">
        <v>42</v>
      </c>
      <c r="D30" s="147"/>
      <c r="E30" s="71" t="s">
        <v>28</v>
      </c>
      <c r="F30" s="78"/>
      <c r="G30" s="73">
        <f>Ⅱ!G30</f>
        <v>0</v>
      </c>
      <c r="H30" s="74">
        <f>Ⅱ!H30</f>
        <v>0</v>
      </c>
      <c r="I30" s="148">
        <f t="shared" si="0"/>
        <v>0</v>
      </c>
      <c r="J30" s="149"/>
      <c r="K30" s="73">
        <f>Ⅲ!K30</f>
        <v>0</v>
      </c>
      <c r="L30" s="74">
        <f>Ⅲ!L30</f>
        <v>0</v>
      </c>
      <c r="M30" s="75">
        <f t="shared" si="1"/>
        <v>0</v>
      </c>
    </row>
    <row r="31" spans="1:13" ht="19.5" customHeight="1" x14ac:dyDescent="0.15">
      <c r="A31" s="167"/>
      <c r="B31" s="154"/>
      <c r="C31" s="145"/>
      <c r="D31" s="147"/>
      <c r="E31" s="71"/>
      <c r="F31" s="78"/>
      <c r="G31" s="73">
        <f>Ⅱ!G31</f>
        <v>0</v>
      </c>
      <c r="H31" s="74">
        <f>Ⅱ!H31</f>
        <v>0</v>
      </c>
      <c r="I31" s="148">
        <f t="shared" si="0"/>
        <v>0</v>
      </c>
      <c r="J31" s="149"/>
      <c r="K31" s="73">
        <f>Ⅲ!K31</f>
        <v>0</v>
      </c>
      <c r="L31" s="74">
        <f>Ⅲ!L31</f>
        <v>0</v>
      </c>
      <c r="M31" s="75">
        <f t="shared" si="1"/>
        <v>0</v>
      </c>
    </row>
    <row r="32" spans="1:13" ht="19.5" customHeight="1" x14ac:dyDescent="0.15">
      <c r="A32" s="167"/>
      <c r="B32" s="155"/>
      <c r="C32" s="145"/>
      <c r="D32" s="147"/>
      <c r="E32" s="71"/>
      <c r="F32" s="78"/>
      <c r="G32" s="73">
        <f>Ⅱ!G32</f>
        <v>0</v>
      </c>
      <c r="H32" s="74">
        <f>Ⅱ!H32</f>
        <v>0</v>
      </c>
      <c r="I32" s="148">
        <f t="shared" si="0"/>
        <v>0</v>
      </c>
      <c r="J32" s="149"/>
      <c r="K32" s="73">
        <f>Ⅲ!K32</f>
        <v>0</v>
      </c>
      <c r="L32" s="74">
        <f>Ⅲ!L32</f>
        <v>0</v>
      </c>
      <c r="M32" s="75">
        <f t="shared" si="1"/>
        <v>0</v>
      </c>
    </row>
    <row r="33" spans="1:15" ht="19.5" customHeight="1" x14ac:dyDescent="0.15">
      <c r="A33" s="167"/>
      <c r="B33" s="145" t="s">
        <v>43</v>
      </c>
      <c r="C33" s="146"/>
      <c r="D33" s="147"/>
      <c r="E33" s="71" t="s">
        <v>44</v>
      </c>
      <c r="F33" s="72">
        <v>1.02</v>
      </c>
      <c r="G33" s="73">
        <f>Ⅱ!G33</f>
        <v>0</v>
      </c>
      <c r="H33" s="74">
        <f>Ⅱ!H33</f>
        <v>0</v>
      </c>
      <c r="I33" s="148">
        <f t="shared" si="0"/>
        <v>0</v>
      </c>
      <c r="J33" s="149"/>
      <c r="K33" s="73">
        <f>Ⅲ!K33</f>
        <v>0</v>
      </c>
      <c r="L33" s="74">
        <f>Ⅲ!L33</f>
        <v>0</v>
      </c>
      <c r="M33" s="75">
        <f t="shared" si="1"/>
        <v>0</v>
      </c>
    </row>
    <row r="34" spans="1:15" ht="19.5" customHeight="1" x14ac:dyDescent="0.15">
      <c r="A34" s="167"/>
      <c r="B34" s="145" t="s">
        <v>45</v>
      </c>
      <c r="C34" s="146"/>
      <c r="D34" s="147"/>
      <c r="E34" s="71" t="s">
        <v>44</v>
      </c>
      <c r="F34" s="72">
        <v>1.36</v>
      </c>
      <c r="G34" s="73">
        <f>Ⅱ!G34</f>
        <v>0</v>
      </c>
      <c r="H34" s="74">
        <f>Ⅱ!H34</f>
        <v>0</v>
      </c>
      <c r="I34" s="148">
        <f t="shared" si="0"/>
        <v>0</v>
      </c>
      <c r="J34" s="149"/>
      <c r="K34" s="73">
        <f>Ⅲ!K34</f>
        <v>0</v>
      </c>
      <c r="L34" s="74">
        <f>Ⅲ!L34</f>
        <v>0</v>
      </c>
      <c r="M34" s="75">
        <f t="shared" si="1"/>
        <v>0</v>
      </c>
    </row>
    <row r="35" spans="1:15" ht="19.5" customHeight="1" x14ac:dyDescent="0.15">
      <c r="A35" s="167"/>
      <c r="B35" s="145" t="s">
        <v>46</v>
      </c>
      <c r="C35" s="146"/>
      <c r="D35" s="147"/>
      <c r="E35" s="71" t="s">
        <v>44</v>
      </c>
      <c r="F35" s="72">
        <v>1.36</v>
      </c>
      <c r="G35" s="73">
        <f>Ⅱ!G35</f>
        <v>0</v>
      </c>
      <c r="H35" s="74">
        <f>Ⅱ!H35</f>
        <v>0</v>
      </c>
      <c r="I35" s="148">
        <f t="shared" si="0"/>
        <v>0</v>
      </c>
      <c r="J35" s="149"/>
      <c r="K35" s="73">
        <f>Ⅲ!K35</f>
        <v>0</v>
      </c>
      <c r="L35" s="74">
        <f>Ⅲ!L35</f>
        <v>0</v>
      </c>
      <c r="M35" s="75">
        <f t="shared" si="1"/>
        <v>0</v>
      </c>
    </row>
    <row r="36" spans="1:15" ht="19.5" customHeight="1" x14ac:dyDescent="0.15">
      <c r="A36" s="168"/>
      <c r="B36" s="145" t="s">
        <v>47</v>
      </c>
      <c r="C36" s="146"/>
      <c r="D36" s="147"/>
      <c r="E36" s="71" t="s">
        <v>44</v>
      </c>
      <c r="F36" s="72">
        <v>1.36</v>
      </c>
      <c r="G36" s="73">
        <f>Ⅱ!G36</f>
        <v>0</v>
      </c>
      <c r="H36" s="74">
        <f>Ⅱ!H36</f>
        <v>0</v>
      </c>
      <c r="I36" s="148">
        <f t="shared" si="0"/>
        <v>0</v>
      </c>
      <c r="J36" s="149"/>
      <c r="K36" s="73">
        <f>Ⅲ!K36</f>
        <v>0</v>
      </c>
      <c r="L36" s="74">
        <f>Ⅲ!L36</f>
        <v>0</v>
      </c>
      <c r="M36" s="75">
        <f t="shared" si="1"/>
        <v>0</v>
      </c>
    </row>
    <row r="37" spans="1:15" ht="19.5" customHeight="1" x14ac:dyDescent="0.15">
      <c r="A37" s="150" t="s">
        <v>48</v>
      </c>
      <c r="B37" s="153" t="s">
        <v>110</v>
      </c>
      <c r="C37" s="58" t="s">
        <v>49</v>
      </c>
      <c r="D37" s="59"/>
      <c r="E37" s="71" t="s">
        <v>50</v>
      </c>
      <c r="F37" s="72">
        <v>9.9700000000000006</v>
      </c>
      <c r="G37" s="73">
        <f>Ⅱ!G37</f>
        <v>21530</v>
      </c>
      <c r="H37" s="74">
        <f>Ⅱ!H37</f>
        <v>2000</v>
      </c>
      <c r="I37" s="148">
        <f t="shared" si="0"/>
        <v>194714.1</v>
      </c>
      <c r="J37" s="149"/>
      <c r="K37" s="73">
        <f>Ⅲ!K37</f>
        <v>13850</v>
      </c>
      <c r="L37" s="74">
        <f>Ⅲ!L37</f>
        <v>2000</v>
      </c>
      <c r="M37" s="75">
        <f t="shared" si="1"/>
        <v>118144.50000000001</v>
      </c>
    </row>
    <row r="38" spans="1:15" ht="19.5" customHeight="1" x14ac:dyDescent="0.15">
      <c r="A38" s="151"/>
      <c r="B38" s="154"/>
      <c r="C38" s="60"/>
      <c r="D38" s="61" t="s">
        <v>97</v>
      </c>
      <c r="E38" s="71" t="s">
        <v>50</v>
      </c>
      <c r="F38" s="72">
        <v>9.9700000000000006</v>
      </c>
      <c r="G38" s="73">
        <f>Ⅱ!G38</f>
        <v>14952</v>
      </c>
      <c r="H38" s="123">
        <f>Ⅱ!H38</f>
        <v>700</v>
      </c>
      <c r="I38" s="206"/>
      <c r="J38" s="207"/>
      <c r="K38" s="73">
        <f>Ⅲ!K38</f>
        <v>9450</v>
      </c>
      <c r="L38" s="123">
        <f>Ⅲ!L38</f>
        <v>700</v>
      </c>
      <c r="M38" s="79"/>
    </row>
    <row r="39" spans="1:15" ht="19.5" customHeight="1" x14ac:dyDescent="0.15">
      <c r="A39" s="151"/>
      <c r="B39" s="154"/>
      <c r="C39" s="62"/>
      <c r="D39" s="61" t="s">
        <v>90</v>
      </c>
      <c r="E39" s="71" t="s">
        <v>50</v>
      </c>
      <c r="F39" s="72">
        <v>9.9700000000000006</v>
      </c>
      <c r="G39" s="73">
        <f>Ⅱ!G39</f>
        <v>6578</v>
      </c>
      <c r="H39" s="123">
        <f>Ⅱ!H39</f>
        <v>1300</v>
      </c>
      <c r="I39" s="206"/>
      <c r="J39" s="207"/>
      <c r="K39" s="73">
        <f>Ⅲ!K39</f>
        <v>4400</v>
      </c>
      <c r="L39" s="123">
        <f>Ⅲ!L39</f>
        <v>1300</v>
      </c>
      <c r="M39" s="79"/>
    </row>
    <row r="40" spans="1:15" ht="19.5" customHeight="1" x14ac:dyDescent="0.15">
      <c r="A40" s="151"/>
      <c r="B40" s="155"/>
      <c r="C40" s="145" t="s">
        <v>51</v>
      </c>
      <c r="D40" s="147"/>
      <c r="E40" s="71" t="s">
        <v>50</v>
      </c>
      <c r="F40" s="72">
        <v>9.2799999999999994</v>
      </c>
      <c r="G40" s="73">
        <f>Ⅱ!G40</f>
        <v>4500</v>
      </c>
      <c r="H40" s="74">
        <f>Ⅱ!H40</f>
        <v>0</v>
      </c>
      <c r="I40" s="148">
        <f t="shared" si="0"/>
        <v>41760</v>
      </c>
      <c r="J40" s="149"/>
      <c r="K40" s="73">
        <f>Ⅲ!K40</f>
        <v>8500</v>
      </c>
      <c r="L40" s="74">
        <f>Ⅲ!L40</f>
        <v>0</v>
      </c>
      <c r="M40" s="75">
        <f t="shared" si="1"/>
        <v>78880</v>
      </c>
    </row>
    <row r="41" spans="1:15" ht="19.5" customHeight="1" x14ac:dyDescent="0.15">
      <c r="A41" s="151"/>
      <c r="B41" s="153" t="s">
        <v>52</v>
      </c>
      <c r="C41" s="145" t="s">
        <v>53</v>
      </c>
      <c r="D41" s="147"/>
      <c r="E41" s="71" t="s">
        <v>50</v>
      </c>
      <c r="F41" s="72">
        <v>9.76</v>
      </c>
      <c r="G41" s="73">
        <f>Ⅱ!G41</f>
        <v>0</v>
      </c>
      <c r="H41" s="74">
        <f>Ⅱ!H41</f>
        <v>0</v>
      </c>
      <c r="I41" s="148">
        <f t="shared" si="0"/>
        <v>0</v>
      </c>
      <c r="J41" s="149"/>
      <c r="K41" s="73">
        <f>Ⅲ!K41</f>
        <v>0</v>
      </c>
      <c r="L41" s="74">
        <f>Ⅲ!L41</f>
        <v>0</v>
      </c>
      <c r="M41" s="75">
        <f t="shared" si="1"/>
        <v>0</v>
      </c>
    </row>
    <row r="42" spans="1:15" ht="20.100000000000001" customHeight="1" x14ac:dyDescent="0.15">
      <c r="A42" s="151"/>
      <c r="B42" s="155"/>
      <c r="C42" s="145" t="s">
        <v>74</v>
      </c>
      <c r="D42" s="147"/>
      <c r="E42" s="71" t="s">
        <v>50</v>
      </c>
      <c r="F42" s="80">
        <v>9.76</v>
      </c>
      <c r="G42" s="73">
        <f>Ⅱ!G42</f>
        <v>0</v>
      </c>
      <c r="H42" s="74">
        <f>Ⅱ!H42</f>
        <v>0</v>
      </c>
      <c r="I42" s="148">
        <f>(-H42)*$F42</f>
        <v>0</v>
      </c>
      <c r="J42" s="149"/>
      <c r="K42" s="73">
        <f>Ⅲ!K42</f>
        <v>0</v>
      </c>
      <c r="L42" s="74">
        <f>Ⅲ!L42</f>
        <v>0</v>
      </c>
      <c r="M42" s="75">
        <f>(-L42)*$F42</f>
        <v>0</v>
      </c>
    </row>
    <row r="43" spans="1:15" ht="24" customHeight="1" thickBot="1" x14ac:dyDescent="0.2">
      <c r="A43" s="152"/>
      <c r="B43" s="156" t="s">
        <v>54</v>
      </c>
      <c r="C43" s="156"/>
      <c r="D43" s="157"/>
      <c r="E43" s="71" t="s">
        <v>50</v>
      </c>
      <c r="F43" s="71" t="s">
        <v>55</v>
      </c>
      <c r="G43" s="81">
        <f>Ⅱ!G43</f>
        <v>26030</v>
      </c>
      <c r="H43" s="82">
        <f>Ⅱ!H43</f>
        <v>2000</v>
      </c>
      <c r="I43" s="210" t="s">
        <v>55</v>
      </c>
      <c r="J43" s="211"/>
      <c r="K43" s="81">
        <f>Ⅲ!K43</f>
        <v>22350</v>
      </c>
      <c r="L43" s="82">
        <f>Ⅲ!L43</f>
        <v>2000</v>
      </c>
      <c r="M43" s="124" t="s">
        <v>55</v>
      </c>
    </row>
    <row r="44" spans="1:15" ht="22.5" customHeight="1" thickTop="1" x14ac:dyDescent="0.15">
      <c r="A44" s="133" t="s">
        <v>69</v>
      </c>
      <c r="B44" s="134"/>
      <c r="C44" s="134"/>
      <c r="D44" s="135"/>
      <c r="E44" s="83" t="s">
        <v>56</v>
      </c>
      <c r="F44" s="84"/>
      <c r="G44" s="113"/>
      <c r="H44" s="114"/>
      <c r="I44" s="136">
        <f>SUM(I8:J42)</f>
        <v>1208149.3</v>
      </c>
      <c r="J44" s="137"/>
      <c r="K44" s="113"/>
      <c r="L44" s="114"/>
      <c r="M44" s="127">
        <f>SUM(M8:M42)</f>
        <v>1168699.7000000002</v>
      </c>
    </row>
    <row r="45" spans="1:15" ht="24" customHeight="1" x14ac:dyDescent="0.15">
      <c r="A45" s="138" t="s">
        <v>70</v>
      </c>
      <c r="B45" s="139"/>
      <c r="C45" s="139"/>
      <c r="D45" s="140"/>
      <c r="E45" s="85" t="s">
        <v>57</v>
      </c>
      <c r="F45" s="86"/>
      <c r="G45" s="115" t="s">
        <v>58</v>
      </c>
      <c r="H45" s="116"/>
      <c r="I45" s="141">
        <f>ROUND(I44*0.0258,1)</f>
        <v>31170.3</v>
      </c>
      <c r="J45" s="142"/>
      <c r="K45" s="115" t="s">
        <v>59</v>
      </c>
      <c r="L45" s="116"/>
      <c r="M45" s="87">
        <f>ROUND(M44*0.0258,1)</f>
        <v>30152.5</v>
      </c>
    </row>
    <row r="46" spans="1:15" s="8" customFormat="1" ht="23.25" hidden="1" customHeight="1" x14ac:dyDescent="0.15">
      <c r="A46" s="138" t="s">
        <v>71</v>
      </c>
      <c r="B46" s="139"/>
      <c r="C46" s="140"/>
      <c r="D46" s="88"/>
      <c r="E46" s="89" t="str">
        <f>"kl/"&amp;E7</f>
        <v>kl/トン</v>
      </c>
      <c r="F46" s="90"/>
      <c r="G46" s="117"/>
      <c r="H46" s="118"/>
      <c r="I46" s="143">
        <f>I45/H7</f>
        <v>10.3901</v>
      </c>
      <c r="J46" s="144"/>
      <c r="K46" s="117"/>
      <c r="L46" s="118"/>
      <c r="M46" s="91">
        <f>M45/L7</f>
        <v>10.050833333333333</v>
      </c>
      <c r="N46" s="12"/>
      <c r="O46" s="12"/>
    </row>
    <row r="47" spans="1:15" s="8" customFormat="1" ht="23.25" customHeight="1" thickBot="1" x14ac:dyDescent="0.2">
      <c r="A47" s="128" t="s">
        <v>71</v>
      </c>
      <c r="B47" s="129"/>
      <c r="C47" s="129"/>
      <c r="D47" s="130"/>
      <c r="E47" s="92" t="str">
        <f>"kl/"&amp;E7</f>
        <v>kl/トン</v>
      </c>
      <c r="F47" s="93"/>
      <c r="G47" s="119"/>
      <c r="H47" s="125"/>
      <c r="I47" s="131">
        <f>IF(I46&gt;1,ROUND(I46,2),--TEXT(I46,"0.0e+000"))</f>
        <v>10.39</v>
      </c>
      <c r="J47" s="132"/>
      <c r="K47" s="119"/>
      <c r="L47" s="120"/>
      <c r="M47" s="94">
        <f>IF(M46&gt;1,ROUND(M46,2),--TEXT(M46,"0.0e+000"))</f>
        <v>10.050000000000001</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ROUND((I45-M45)/I45*100,1)</f>
        <v>3.3</v>
      </c>
      <c r="H55" s="26" t="s">
        <v>62</v>
      </c>
      <c r="I55" s="24" t="s">
        <v>72</v>
      </c>
      <c r="J55" s="24"/>
      <c r="K55" s="27"/>
      <c r="L55" s="28"/>
      <c r="M55" s="29"/>
      <c r="N55" s="28"/>
      <c r="O55" s="28"/>
    </row>
    <row r="56" spans="1:15" s="30" customFormat="1" ht="21" customHeight="1" thickBot="1" x14ac:dyDescent="0.2">
      <c r="A56" s="23"/>
      <c r="B56" s="23"/>
      <c r="C56" s="23"/>
      <c r="D56" s="23"/>
      <c r="E56" s="23"/>
      <c r="F56" s="31" t="s">
        <v>63</v>
      </c>
      <c r="G56" s="40">
        <f>ROUND(I45-M45,1)</f>
        <v>1017.8</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94</v>
      </c>
      <c r="C58" s="28"/>
      <c r="D58" s="28"/>
      <c r="E58" s="28"/>
      <c r="F58" s="25" t="s">
        <v>67</v>
      </c>
      <c r="G58" s="52">
        <f>ROUND(G59/(G43-H43)*100,1)</f>
        <v>15.3</v>
      </c>
      <c r="H58" s="26" t="s">
        <v>68</v>
      </c>
      <c r="I58" s="34" t="s">
        <v>75</v>
      </c>
      <c r="J58" s="28"/>
      <c r="K58" s="28"/>
      <c r="L58" s="28"/>
      <c r="M58" s="28"/>
      <c r="N58" s="28"/>
      <c r="O58" s="28"/>
    </row>
    <row r="59" spans="1:15" s="30" customFormat="1" ht="18" customHeight="1" thickBot="1" x14ac:dyDescent="0.2">
      <c r="A59" s="28"/>
      <c r="B59" s="24"/>
      <c r="C59" s="28"/>
      <c r="D59" s="28"/>
      <c r="E59" s="28"/>
      <c r="F59" s="31" t="s">
        <v>65</v>
      </c>
      <c r="G59" s="53">
        <f>ROUND((G43-H43)-(K43-L43),1)</f>
        <v>3680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96">
        <f>ROUND((((G38-H38)-(K38-L38))/(G38-H38))*100,1)</f>
        <v>38.6</v>
      </c>
      <c r="H61" s="26" t="s">
        <v>68</v>
      </c>
      <c r="I61" s="24" t="s">
        <v>99</v>
      </c>
      <c r="J61" s="24"/>
      <c r="K61" s="27"/>
      <c r="L61" s="28"/>
      <c r="M61" s="29"/>
      <c r="N61" s="28"/>
      <c r="O61" s="28"/>
    </row>
    <row r="62" spans="1:15" s="30" customFormat="1" ht="21" customHeight="1" thickBot="1" x14ac:dyDescent="0.2">
      <c r="A62" s="23"/>
      <c r="B62" s="24"/>
      <c r="C62" s="24"/>
      <c r="D62" s="24"/>
      <c r="E62" s="24"/>
      <c r="F62" s="31" t="s">
        <v>86</v>
      </c>
      <c r="G62" s="95">
        <f>ROUND((G38-H38)-(K38-L38),2)</f>
        <v>5502</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L37 I40:L42 I39:J39 I38:J38 K38 K39 G8:H43 L7 L38:L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Ⅱ</vt:lpstr>
      <vt:lpstr>Ⅲ</vt:lpstr>
      <vt:lpstr>総括</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2016-09-01T05:05:07Z</dcterms:modified>
</cp:coreProperties>
</file>