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Ⅲ" sheetId="7" r:id="rId2"/>
    <sheet name="総括" sheetId="2" r:id="rId3"/>
  </sheets>
  <definedNames>
    <definedName name="_xlnm.Print_Area" localSheetId="0">Ⅰ!$A$1:$M$65</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G62" i="2" l="1"/>
  <c r="G62" i="7"/>
  <c r="G62" i="5"/>
  <c r="E7" i="2" l="1"/>
  <c r="E7" i="7"/>
  <c r="L7" i="2" l="1"/>
  <c r="H7" i="2"/>
  <c r="H7" i="7"/>
  <c r="L39" i="2" l="1"/>
  <c r="L38" i="2"/>
  <c r="G39" i="5" l="1"/>
  <c r="H39" i="5"/>
  <c r="H38" i="2"/>
  <c r="G8" i="7" l="1"/>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40" i="7"/>
  <c r="H40" i="7"/>
  <c r="G41" i="7"/>
  <c r="H41" i="7"/>
  <c r="G42" i="7"/>
  <c r="H42" i="7"/>
  <c r="G43" i="7"/>
  <c r="H43" i="7"/>
  <c r="G61" i="5" l="1"/>
  <c r="K37" i="2"/>
  <c r="K38" i="2" l="1"/>
  <c r="G39" i="2"/>
  <c r="G38" i="2"/>
  <c r="K39" i="7"/>
  <c r="K39" i="2" s="1"/>
  <c r="G61" i="7" l="1"/>
  <c r="L38" i="7"/>
  <c r="L39" i="7" s="1"/>
  <c r="K39" i="5"/>
  <c r="G39" i="7" s="1"/>
  <c r="G61" i="2"/>
  <c r="H39" i="2"/>
  <c r="L39" i="5" l="1"/>
  <c r="H39" i="7" s="1"/>
  <c r="H37" i="2"/>
  <c r="G37" i="2"/>
  <c r="I40" i="5" l="1"/>
  <c r="L43" i="5" l="1"/>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I42" i="7"/>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I32" i="7" l="1"/>
  <c r="I30" i="7"/>
  <c r="I26" i="7"/>
  <c r="I22" i="7"/>
  <c r="I16" i="7"/>
  <c r="I25" i="2"/>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I37" i="7"/>
  <c r="I35" i="7"/>
  <c r="I33" i="7"/>
  <c r="I31" i="7"/>
  <c r="I29" i="7"/>
  <c r="I27" i="7"/>
  <c r="I25" i="7"/>
  <c r="I23" i="7"/>
  <c r="I21" i="7"/>
  <c r="I19" i="7"/>
  <c r="I17" i="7"/>
  <c r="I15" i="7"/>
  <c r="I13" i="7"/>
  <c r="I11" i="7"/>
  <c r="I9" i="7"/>
  <c r="I44" i="5"/>
  <c r="I45" i="5" s="1"/>
  <c r="I46" i="5" s="1"/>
  <c r="I47" i="5" s="1"/>
  <c r="I15" i="2"/>
  <c r="I40" i="7"/>
  <c r="G59" i="7"/>
  <c r="G58" i="7" s="1"/>
  <c r="M44" i="5"/>
  <c r="M45" i="5" s="1"/>
  <c r="K43" i="2"/>
  <c r="G59" i="2" s="1"/>
  <c r="G58" i="2" s="1"/>
  <c r="G59" i="5"/>
  <c r="G58" i="5" s="1"/>
  <c r="M46" i="5" l="1"/>
  <c r="M47" i="5" s="1"/>
  <c r="G55" i="5"/>
  <c r="M44" i="2"/>
  <c r="M45" i="2" s="1"/>
  <c r="I44" i="7"/>
  <c r="I45" i="7" s="1"/>
  <c r="I44" i="2"/>
  <c r="I45" i="2" s="1"/>
  <c r="I46" i="2" s="1"/>
  <c r="I47" i="2" s="1"/>
  <c r="G56" i="5"/>
  <c r="I46" i="7" l="1"/>
  <c r="I47" i="7" s="1"/>
  <c r="G55" i="7"/>
  <c r="M46" i="2"/>
  <c r="M47" i="2" s="1"/>
  <c r="G55" i="2"/>
  <c r="G56" i="2"/>
  <c r="G56" i="7"/>
</calcChain>
</file>

<file path=xl/sharedStrings.xml><?xml version="1.0" encoding="utf-8"?>
<sst xmlns="http://schemas.openxmlformats.org/spreadsheetml/2006/main" count="418" uniqueCount="105">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</sst>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
    <numFmt numFmtId="178" formatCode="0.0#####"/>
    <numFmt numFmtId="179" formatCode="0.00000000_ "/>
    <numFmt numFmtId="180" formatCode="#,###,###,##0.0#####"/>
    <numFmt numFmtId="181" formatCode="#,##0.0_ "/>
    <numFmt numFmtId="182" formatCode="#,##0.0_ ;[Red]\-#,##0.0\ "/>
    <numFmt numFmtId="183" formatCode="0.0_ "/>
    <numFmt numFmtId="184" formatCode="#,##0.00_ "/>
  </numFmts>
  <fonts count="2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4" fontId="13" fillId="2" borderId="16" xfId="0" applyNumberFormat="1" applyFont="1" applyFill="1" applyBorder="1" applyAlignment="1">
      <alignment vertical="center"/>
    </xf>
    <xf numFmtId="183" fontId="13" fillId="2" borderId="35" xfId="2" applyNumberFormat="1" applyFont="1" applyFill="1" applyBorder="1" applyAlignment="1">
      <alignment vertical="center"/>
    </xf>
    <xf numFmtId="0" fontId="17" fillId="2" borderId="0" xfId="0" applyFont="1" applyFill="1" applyBorder="1" applyAlignment="1">
      <alignment vertical="center"/>
    </xf>
    <xf numFmtId="0" fontId="19" fillId="2" borderId="0" xfId="0" applyFont="1" applyFill="1" applyAlignment="1">
      <alignment horizontal="left"/>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85" zoomScaleNormal="85" zoomScaleSheetLayoutView="100" workbookViewId="0">
      <selection activeCell="O10" sqref="O1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59" t="s">
        <v>90</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67" t="s">
        <v>0</v>
      </c>
      <c r="F4" s="170" t="s">
        <v>1</v>
      </c>
      <c r="G4" s="173" t="s">
        <v>102</v>
      </c>
      <c r="H4" s="174"/>
      <c r="I4" s="174"/>
      <c r="J4" s="175"/>
      <c r="K4" s="173" t="s">
        <v>104</v>
      </c>
      <c r="L4" s="174"/>
      <c r="M4" s="176"/>
      <c r="N4" s="21"/>
      <c r="O4" s="21"/>
    </row>
    <row r="5" spans="1:15" ht="51" customHeight="1" x14ac:dyDescent="0.15">
      <c r="A5" s="27"/>
      <c r="B5" s="14"/>
      <c r="C5" s="14"/>
      <c r="D5" s="14"/>
      <c r="E5" s="168"/>
      <c r="F5" s="171"/>
      <c r="G5" s="2" t="s">
        <v>2</v>
      </c>
      <c r="H5" s="3" t="s">
        <v>3</v>
      </c>
      <c r="I5" s="177" t="s">
        <v>4</v>
      </c>
      <c r="J5" s="178"/>
      <c r="K5" s="2" t="s">
        <v>5</v>
      </c>
      <c r="L5" s="3" t="s">
        <v>6</v>
      </c>
      <c r="M5" s="4" t="s">
        <v>7</v>
      </c>
      <c r="N5" s="21"/>
      <c r="O5" s="21"/>
    </row>
    <row r="6" spans="1:15" ht="32.25" customHeight="1" thickBot="1" x14ac:dyDescent="0.2">
      <c r="A6" s="27"/>
      <c r="B6" s="14"/>
      <c r="C6" s="14"/>
      <c r="D6" s="14"/>
      <c r="E6" s="169"/>
      <c r="F6" s="172"/>
      <c r="G6" s="5" t="s">
        <v>8</v>
      </c>
      <c r="H6" s="6" t="s">
        <v>8</v>
      </c>
      <c r="I6" s="179" t="s">
        <v>9</v>
      </c>
      <c r="J6" s="180"/>
      <c r="K6" s="5" t="s">
        <v>8</v>
      </c>
      <c r="L6" s="6" t="s">
        <v>8</v>
      </c>
      <c r="M6" s="7" t="s">
        <v>9</v>
      </c>
      <c r="N6" s="21"/>
      <c r="O6" s="21"/>
    </row>
    <row r="7" spans="1:15" ht="24.75" customHeight="1" thickTop="1" x14ac:dyDescent="0.15">
      <c r="A7" s="158" t="s">
        <v>10</v>
      </c>
      <c r="B7" s="159"/>
      <c r="C7" s="160"/>
      <c r="D7" s="50"/>
      <c r="E7" s="29" t="s">
        <v>11</v>
      </c>
      <c r="F7" s="8"/>
      <c r="G7" s="102" t="s">
        <v>12</v>
      </c>
      <c r="H7" s="161">
        <v>3000</v>
      </c>
      <c r="I7" s="161"/>
      <c r="J7" s="162"/>
      <c r="K7" s="102"/>
      <c r="L7" s="161">
        <f>H7</f>
        <v>3000</v>
      </c>
      <c r="M7" s="163"/>
      <c r="N7" s="21"/>
      <c r="O7" s="21"/>
    </row>
    <row r="8" spans="1:15" ht="19.5" customHeight="1" x14ac:dyDescent="0.15">
      <c r="A8" s="164" t="s">
        <v>13</v>
      </c>
      <c r="B8" s="135" t="s">
        <v>14</v>
      </c>
      <c r="C8" s="136"/>
      <c r="D8" s="137"/>
      <c r="E8" s="9" t="s">
        <v>15</v>
      </c>
      <c r="F8" s="10">
        <v>38.200000000000003</v>
      </c>
      <c r="G8" s="42">
        <v>0</v>
      </c>
      <c r="H8" s="43">
        <v>0</v>
      </c>
      <c r="I8" s="138">
        <f>(G8-H8)*$F8</f>
        <v>0</v>
      </c>
      <c r="J8" s="139"/>
      <c r="K8" s="42">
        <v>0</v>
      </c>
      <c r="L8" s="43">
        <v>0</v>
      </c>
      <c r="M8" s="58">
        <f>(K8-L8)*$F8</f>
        <v>0</v>
      </c>
      <c r="N8" s="21"/>
      <c r="O8" s="21"/>
    </row>
    <row r="9" spans="1:15" ht="19.5" customHeight="1" x14ac:dyDescent="0.15">
      <c r="A9" s="165"/>
      <c r="B9" s="135" t="s">
        <v>93</v>
      </c>
      <c r="C9" s="136"/>
      <c r="D9" s="137"/>
      <c r="E9" s="9" t="s">
        <v>15</v>
      </c>
      <c r="F9" s="10">
        <v>35.299999999999997</v>
      </c>
      <c r="G9" s="42">
        <v>0</v>
      </c>
      <c r="H9" s="43">
        <v>0</v>
      </c>
      <c r="I9" s="138">
        <f t="shared" ref="I9:I41" si="0">(G9-H9)*$F9</f>
        <v>0</v>
      </c>
      <c r="J9" s="139"/>
      <c r="K9" s="42">
        <v>0</v>
      </c>
      <c r="L9" s="43">
        <v>0</v>
      </c>
      <c r="M9" s="58">
        <f>(K9-L9)*$F9</f>
        <v>0</v>
      </c>
      <c r="N9" s="21"/>
      <c r="O9" s="21"/>
    </row>
    <row r="10" spans="1:15" ht="19.5" customHeight="1" x14ac:dyDescent="0.15">
      <c r="A10" s="165"/>
      <c r="B10" s="135" t="s">
        <v>16</v>
      </c>
      <c r="C10" s="136"/>
      <c r="D10" s="137"/>
      <c r="E10" s="9" t="s">
        <v>15</v>
      </c>
      <c r="F10" s="10">
        <v>34.6</v>
      </c>
      <c r="G10" s="42">
        <v>0</v>
      </c>
      <c r="H10" s="43">
        <v>0</v>
      </c>
      <c r="I10" s="138">
        <f t="shared" si="0"/>
        <v>0</v>
      </c>
      <c r="J10" s="139"/>
      <c r="K10" s="42">
        <v>0</v>
      </c>
      <c r="L10" s="43">
        <v>0</v>
      </c>
      <c r="M10" s="58">
        <f t="shared" ref="M10:M41" si="1">(K10-L10)*$F10</f>
        <v>0</v>
      </c>
      <c r="N10" s="21"/>
      <c r="O10" s="21"/>
    </row>
    <row r="11" spans="1:15" ht="19.5" customHeight="1" x14ac:dyDescent="0.15">
      <c r="A11" s="165"/>
      <c r="B11" s="135" t="s">
        <v>17</v>
      </c>
      <c r="C11" s="136"/>
      <c r="D11" s="137"/>
      <c r="E11" s="9" t="s">
        <v>15</v>
      </c>
      <c r="F11" s="10">
        <v>33.6</v>
      </c>
      <c r="G11" s="42">
        <v>0</v>
      </c>
      <c r="H11" s="43">
        <v>0</v>
      </c>
      <c r="I11" s="138">
        <f t="shared" si="0"/>
        <v>0</v>
      </c>
      <c r="J11" s="139"/>
      <c r="K11" s="42">
        <v>0</v>
      </c>
      <c r="L11" s="43">
        <v>0</v>
      </c>
      <c r="M11" s="58">
        <f t="shared" si="1"/>
        <v>0</v>
      </c>
      <c r="N11" s="21"/>
      <c r="O11" s="21"/>
    </row>
    <row r="12" spans="1:15" ht="19.5" customHeight="1" x14ac:dyDescent="0.15">
      <c r="A12" s="165"/>
      <c r="B12" s="135" t="s">
        <v>18</v>
      </c>
      <c r="C12" s="136"/>
      <c r="D12" s="137"/>
      <c r="E12" s="9" t="s">
        <v>15</v>
      </c>
      <c r="F12" s="10">
        <v>36.700000000000003</v>
      </c>
      <c r="G12" s="42">
        <v>0</v>
      </c>
      <c r="H12" s="43">
        <v>0</v>
      </c>
      <c r="I12" s="138">
        <f t="shared" si="0"/>
        <v>0</v>
      </c>
      <c r="J12" s="139"/>
      <c r="K12" s="42">
        <v>0</v>
      </c>
      <c r="L12" s="43">
        <v>0</v>
      </c>
      <c r="M12" s="58">
        <f t="shared" si="1"/>
        <v>0</v>
      </c>
      <c r="N12" s="21"/>
      <c r="O12" s="21"/>
    </row>
    <row r="13" spans="1:15" ht="19.5" customHeight="1" x14ac:dyDescent="0.15">
      <c r="A13" s="165"/>
      <c r="B13" s="135" t="s">
        <v>19</v>
      </c>
      <c r="C13" s="136"/>
      <c r="D13" s="137"/>
      <c r="E13" s="9" t="s">
        <v>15</v>
      </c>
      <c r="F13" s="10">
        <v>37.700000000000003</v>
      </c>
      <c r="G13" s="42">
        <v>0</v>
      </c>
      <c r="H13" s="43">
        <v>0</v>
      </c>
      <c r="I13" s="138">
        <f t="shared" si="0"/>
        <v>0</v>
      </c>
      <c r="J13" s="139"/>
      <c r="K13" s="42">
        <v>0</v>
      </c>
      <c r="L13" s="43">
        <v>0</v>
      </c>
      <c r="M13" s="58">
        <f t="shared" si="1"/>
        <v>0</v>
      </c>
      <c r="N13" s="21"/>
      <c r="O13" s="21"/>
    </row>
    <row r="14" spans="1:15" ht="19.5" customHeight="1" x14ac:dyDescent="0.15">
      <c r="A14" s="165"/>
      <c r="B14" s="135" t="s">
        <v>20</v>
      </c>
      <c r="C14" s="136"/>
      <c r="D14" s="137"/>
      <c r="E14" s="9" t="s">
        <v>15</v>
      </c>
      <c r="F14" s="10">
        <v>39.1</v>
      </c>
      <c r="G14" s="42">
        <v>0</v>
      </c>
      <c r="H14" s="43">
        <v>0</v>
      </c>
      <c r="I14" s="138">
        <f t="shared" si="0"/>
        <v>0</v>
      </c>
      <c r="J14" s="139"/>
      <c r="K14" s="42">
        <v>0</v>
      </c>
      <c r="L14" s="43">
        <v>0</v>
      </c>
      <c r="M14" s="58">
        <f t="shared" si="1"/>
        <v>0</v>
      </c>
      <c r="N14" s="21"/>
      <c r="O14" s="21"/>
    </row>
    <row r="15" spans="1:15" ht="19.5" customHeight="1" x14ac:dyDescent="0.15">
      <c r="A15" s="165"/>
      <c r="B15" s="135" t="s">
        <v>21</v>
      </c>
      <c r="C15" s="136"/>
      <c r="D15" s="137"/>
      <c r="E15" s="9" t="s">
        <v>15</v>
      </c>
      <c r="F15" s="10">
        <v>41.9</v>
      </c>
      <c r="G15" s="42">
        <v>24906</v>
      </c>
      <c r="H15" s="43">
        <v>0</v>
      </c>
      <c r="I15" s="138">
        <f t="shared" si="0"/>
        <v>1043561.3999999999</v>
      </c>
      <c r="J15" s="139"/>
      <c r="K15" s="42">
        <v>20906</v>
      </c>
      <c r="L15" s="43">
        <v>0</v>
      </c>
      <c r="M15" s="58">
        <f>(K15-L15)*$F15</f>
        <v>875961.4</v>
      </c>
      <c r="N15" s="21"/>
      <c r="O15" s="21"/>
    </row>
    <row r="16" spans="1:15" ht="19.5" customHeight="1" x14ac:dyDescent="0.15">
      <c r="A16" s="165"/>
      <c r="B16" s="135" t="s">
        <v>22</v>
      </c>
      <c r="C16" s="136"/>
      <c r="D16" s="137"/>
      <c r="E16" s="9" t="s">
        <v>23</v>
      </c>
      <c r="F16" s="10">
        <v>40.9</v>
      </c>
      <c r="G16" s="42">
        <v>0</v>
      </c>
      <c r="H16" s="43">
        <v>0</v>
      </c>
      <c r="I16" s="138">
        <f t="shared" si="0"/>
        <v>0</v>
      </c>
      <c r="J16" s="139"/>
      <c r="K16" s="42">
        <v>0</v>
      </c>
      <c r="L16" s="43">
        <v>0</v>
      </c>
      <c r="M16" s="58">
        <f t="shared" si="1"/>
        <v>0</v>
      </c>
      <c r="N16" s="21"/>
      <c r="O16" s="21"/>
    </row>
    <row r="17" spans="1:15" ht="19.5" customHeight="1" x14ac:dyDescent="0.15">
      <c r="A17" s="165"/>
      <c r="B17" s="135" t="s">
        <v>24</v>
      </c>
      <c r="C17" s="136"/>
      <c r="D17" s="137"/>
      <c r="E17" s="9" t="s">
        <v>23</v>
      </c>
      <c r="F17" s="10">
        <v>29.9</v>
      </c>
      <c r="G17" s="42">
        <v>0</v>
      </c>
      <c r="H17" s="43">
        <v>0</v>
      </c>
      <c r="I17" s="138">
        <f t="shared" si="0"/>
        <v>0</v>
      </c>
      <c r="J17" s="139"/>
      <c r="K17" s="42">
        <v>0</v>
      </c>
      <c r="L17" s="43">
        <v>0</v>
      </c>
      <c r="M17" s="58">
        <f t="shared" si="1"/>
        <v>0</v>
      </c>
      <c r="N17" s="21"/>
      <c r="O17" s="21"/>
    </row>
    <row r="18" spans="1:15" ht="19.5" customHeight="1" x14ac:dyDescent="0.15">
      <c r="A18" s="165"/>
      <c r="B18" s="157" t="s">
        <v>25</v>
      </c>
      <c r="C18" s="135" t="s">
        <v>26</v>
      </c>
      <c r="D18" s="137"/>
      <c r="E18" s="11" t="s">
        <v>23</v>
      </c>
      <c r="F18" s="10">
        <v>50.8</v>
      </c>
      <c r="G18" s="42">
        <v>0</v>
      </c>
      <c r="H18" s="43">
        <v>0</v>
      </c>
      <c r="I18" s="138">
        <f t="shared" si="0"/>
        <v>0</v>
      </c>
      <c r="J18" s="139"/>
      <c r="K18" s="42">
        <v>0</v>
      </c>
      <c r="L18" s="43">
        <v>0</v>
      </c>
      <c r="M18" s="58">
        <f t="shared" si="1"/>
        <v>0</v>
      </c>
      <c r="N18" s="21"/>
      <c r="O18" s="21"/>
    </row>
    <row r="19" spans="1:15" ht="19.5" customHeight="1" x14ac:dyDescent="0.15">
      <c r="A19" s="165"/>
      <c r="B19" s="157"/>
      <c r="C19" s="135" t="s">
        <v>27</v>
      </c>
      <c r="D19" s="137"/>
      <c r="E19" s="11" t="s">
        <v>28</v>
      </c>
      <c r="F19" s="10">
        <v>44.9</v>
      </c>
      <c r="G19" s="42">
        <v>0</v>
      </c>
      <c r="H19" s="43">
        <v>0</v>
      </c>
      <c r="I19" s="138">
        <f t="shared" si="0"/>
        <v>0</v>
      </c>
      <c r="J19" s="139"/>
      <c r="K19" s="42">
        <v>0</v>
      </c>
      <c r="L19" s="43">
        <v>0</v>
      </c>
      <c r="M19" s="58">
        <f t="shared" si="1"/>
        <v>0</v>
      </c>
      <c r="N19" s="21"/>
      <c r="O19" s="21"/>
    </row>
    <row r="20" spans="1:15" ht="19.5" customHeight="1" x14ac:dyDescent="0.15">
      <c r="A20" s="165"/>
      <c r="B20" s="157" t="s">
        <v>29</v>
      </c>
      <c r="C20" s="135" t="s">
        <v>30</v>
      </c>
      <c r="D20" s="137"/>
      <c r="E20" s="11" t="s">
        <v>23</v>
      </c>
      <c r="F20" s="10">
        <v>54.6</v>
      </c>
      <c r="G20" s="42">
        <v>0</v>
      </c>
      <c r="H20" s="43">
        <v>0</v>
      </c>
      <c r="I20" s="138">
        <f t="shared" si="0"/>
        <v>0</v>
      </c>
      <c r="J20" s="139"/>
      <c r="K20" s="42">
        <v>1753</v>
      </c>
      <c r="L20" s="43">
        <v>0</v>
      </c>
      <c r="M20" s="58">
        <f t="shared" si="1"/>
        <v>95713.8</v>
      </c>
      <c r="N20" s="21"/>
      <c r="O20" s="21"/>
    </row>
    <row r="21" spans="1:15" ht="19.5" customHeight="1" x14ac:dyDescent="0.15">
      <c r="A21" s="165"/>
      <c r="B21" s="157"/>
      <c r="C21" s="135" t="s">
        <v>31</v>
      </c>
      <c r="D21" s="137"/>
      <c r="E21" s="11" t="s">
        <v>28</v>
      </c>
      <c r="F21" s="10">
        <v>43.5</v>
      </c>
      <c r="G21" s="42">
        <v>0</v>
      </c>
      <c r="H21" s="43">
        <v>0</v>
      </c>
      <c r="I21" s="138">
        <f t="shared" si="0"/>
        <v>0</v>
      </c>
      <c r="J21" s="139"/>
      <c r="K21" s="42">
        <v>0</v>
      </c>
      <c r="L21" s="43">
        <v>0</v>
      </c>
      <c r="M21" s="58">
        <f t="shared" si="1"/>
        <v>0</v>
      </c>
      <c r="N21" s="21"/>
      <c r="O21" s="21"/>
    </row>
    <row r="22" spans="1:15" ht="19.5" customHeight="1" x14ac:dyDescent="0.15">
      <c r="A22" s="165"/>
      <c r="B22" s="157" t="s">
        <v>32</v>
      </c>
      <c r="C22" s="135" t="s">
        <v>33</v>
      </c>
      <c r="D22" s="137"/>
      <c r="E22" s="11" t="s">
        <v>23</v>
      </c>
      <c r="F22" s="10">
        <v>29</v>
      </c>
      <c r="G22" s="42">
        <v>0</v>
      </c>
      <c r="H22" s="43">
        <v>0</v>
      </c>
      <c r="I22" s="138">
        <f t="shared" si="0"/>
        <v>0</v>
      </c>
      <c r="J22" s="139"/>
      <c r="K22" s="42">
        <v>0</v>
      </c>
      <c r="L22" s="43">
        <v>0</v>
      </c>
      <c r="M22" s="58">
        <f t="shared" si="1"/>
        <v>0</v>
      </c>
      <c r="N22" s="21"/>
      <c r="O22" s="21"/>
    </row>
    <row r="23" spans="1:15" ht="19.5" customHeight="1" x14ac:dyDescent="0.15">
      <c r="A23" s="165"/>
      <c r="B23" s="157"/>
      <c r="C23" s="135" t="s">
        <v>34</v>
      </c>
      <c r="D23" s="137"/>
      <c r="E23" s="11" t="s">
        <v>23</v>
      </c>
      <c r="F23" s="10">
        <v>25.7</v>
      </c>
      <c r="G23" s="42">
        <v>0</v>
      </c>
      <c r="H23" s="43">
        <v>0</v>
      </c>
      <c r="I23" s="138">
        <f t="shared" si="0"/>
        <v>0</v>
      </c>
      <c r="J23" s="139"/>
      <c r="K23" s="42">
        <v>0</v>
      </c>
      <c r="L23" s="43">
        <v>0</v>
      </c>
      <c r="M23" s="58">
        <f t="shared" si="1"/>
        <v>0</v>
      </c>
      <c r="N23" s="21"/>
      <c r="O23" s="21"/>
    </row>
    <row r="24" spans="1:15" ht="19.5" customHeight="1" x14ac:dyDescent="0.15">
      <c r="A24" s="165"/>
      <c r="B24" s="157"/>
      <c r="C24" s="135" t="s">
        <v>35</v>
      </c>
      <c r="D24" s="137"/>
      <c r="E24" s="11" t="s">
        <v>23</v>
      </c>
      <c r="F24" s="10">
        <v>26.9</v>
      </c>
      <c r="G24" s="42">
        <v>0</v>
      </c>
      <c r="H24" s="43">
        <v>0</v>
      </c>
      <c r="I24" s="138">
        <f t="shared" si="0"/>
        <v>0</v>
      </c>
      <c r="J24" s="139"/>
      <c r="K24" s="42">
        <v>0</v>
      </c>
      <c r="L24" s="43">
        <v>0</v>
      </c>
      <c r="M24" s="58">
        <f t="shared" si="1"/>
        <v>0</v>
      </c>
      <c r="N24" s="21"/>
      <c r="O24" s="21"/>
    </row>
    <row r="25" spans="1:15" ht="19.5" customHeight="1" x14ac:dyDescent="0.15">
      <c r="A25" s="165"/>
      <c r="B25" s="135" t="s">
        <v>36</v>
      </c>
      <c r="C25" s="136"/>
      <c r="D25" s="137"/>
      <c r="E25" s="12" t="s">
        <v>23</v>
      </c>
      <c r="F25" s="10">
        <v>29.4</v>
      </c>
      <c r="G25" s="42">
        <v>0</v>
      </c>
      <c r="H25" s="43">
        <v>0</v>
      </c>
      <c r="I25" s="138">
        <f t="shared" si="0"/>
        <v>0</v>
      </c>
      <c r="J25" s="139"/>
      <c r="K25" s="42">
        <v>0</v>
      </c>
      <c r="L25" s="43">
        <v>0</v>
      </c>
      <c r="M25" s="58">
        <f t="shared" si="1"/>
        <v>0</v>
      </c>
      <c r="N25" s="21"/>
      <c r="O25" s="21"/>
    </row>
    <row r="26" spans="1:15" ht="19.5" customHeight="1" x14ac:dyDescent="0.15">
      <c r="A26" s="165"/>
      <c r="B26" s="135" t="s">
        <v>37</v>
      </c>
      <c r="C26" s="136"/>
      <c r="D26" s="137"/>
      <c r="E26" s="9" t="s">
        <v>23</v>
      </c>
      <c r="F26" s="10">
        <v>37.299999999999997</v>
      </c>
      <c r="G26" s="42">
        <v>0</v>
      </c>
      <c r="H26" s="43">
        <v>0</v>
      </c>
      <c r="I26" s="138">
        <f t="shared" si="0"/>
        <v>0</v>
      </c>
      <c r="J26" s="139"/>
      <c r="K26" s="42">
        <v>0</v>
      </c>
      <c r="L26" s="43">
        <v>0</v>
      </c>
      <c r="M26" s="58">
        <f t="shared" si="1"/>
        <v>0</v>
      </c>
      <c r="N26" s="21"/>
      <c r="O26" s="21"/>
    </row>
    <row r="27" spans="1:15" ht="19.5" customHeight="1" x14ac:dyDescent="0.15">
      <c r="A27" s="165"/>
      <c r="B27" s="135" t="s">
        <v>38</v>
      </c>
      <c r="C27" s="136"/>
      <c r="D27" s="137"/>
      <c r="E27" s="9" t="s">
        <v>28</v>
      </c>
      <c r="F27" s="10">
        <v>21.1</v>
      </c>
      <c r="G27" s="42">
        <v>0</v>
      </c>
      <c r="H27" s="43">
        <v>0</v>
      </c>
      <c r="I27" s="138">
        <f t="shared" si="0"/>
        <v>0</v>
      </c>
      <c r="J27" s="139"/>
      <c r="K27" s="42">
        <v>0</v>
      </c>
      <c r="L27" s="43">
        <v>0</v>
      </c>
      <c r="M27" s="58">
        <f t="shared" si="1"/>
        <v>0</v>
      </c>
      <c r="N27" s="21"/>
      <c r="O27" s="21"/>
    </row>
    <row r="28" spans="1:15" ht="19.5" customHeight="1" x14ac:dyDescent="0.15">
      <c r="A28" s="165"/>
      <c r="B28" s="135" t="s">
        <v>39</v>
      </c>
      <c r="C28" s="136"/>
      <c r="D28" s="137"/>
      <c r="E28" s="9" t="s">
        <v>28</v>
      </c>
      <c r="F28" s="10">
        <v>3.41</v>
      </c>
      <c r="G28" s="42">
        <v>0</v>
      </c>
      <c r="H28" s="43">
        <v>0</v>
      </c>
      <c r="I28" s="138">
        <f t="shared" si="0"/>
        <v>0</v>
      </c>
      <c r="J28" s="139"/>
      <c r="K28" s="42">
        <v>0</v>
      </c>
      <c r="L28" s="43">
        <v>0</v>
      </c>
      <c r="M28" s="58">
        <f t="shared" si="1"/>
        <v>0</v>
      </c>
      <c r="N28" s="21"/>
      <c r="O28" s="21"/>
    </row>
    <row r="29" spans="1:15" ht="19.5" customHeight="1" x14ac:dyDescent="0.15">
      <c r="A29" s="165"/>
      <c r="B29" s="135" t="s">
        <v>40</v>
      </c>
      <c r="C29" s="136"/>
      <c r="D29" s="137"/>
      <c r="E29" s="9" t="s">
        <v>28</v>
      </c>
      <c r="F29" s="10">
        <v>8.41</v>
      </c>
      <c r="G29" s="42">
        <v>0</v>
      </c>
      <c r="H29" s="43">
        <v>0</v>
      </c>
      <c r="I29" s="138">
        <f t="shared" si="0"/>
        <v>0</v>
      </c>
      <c r="J29" s="139"/>
      <c r="K29" s="42">
        <v>0</v>
      </c>
      <c r="L29" s="43">
        <v>0</v>
      </c>
      <c r="M29" s="58">
        <f t="shared" si="1"/>
        <v>0</v>
      </c>
      <c r="N29" s="21"/>
      <c r="O29" s="21"/>
    </row>
    <row r="30" spans="1:15" ht="19.5" customHeight="1" x14ac:dyDescent="0.15">
      <c r="A30" s="165"/>
      <c r="B30" s="154" t="s">
        <v>41</v>
      </c>
      <c r="C30" s="135" t="s">
        <v>42</v>
      </c>
      <c r="D30" s="137"/>
      <c r="E30" s="9" t="s">
        <v>28</v>
      </c>
      <c r="F30" s="28"/>
      <c r="G30" s="42">
        <v>0</v>
      </c>
      <c r="H30" s="43">
        <v>0</v>
      </c>
      <c r="I30" s="138">
        <f t="shared" si="0"/>
        <v>0</v>
      </c>
      <c r="J30" s="139"/>
      <c r="K30" s="42">
        <v>0</v>
      </c>
      <c r="L30" s="43">
        <v>0</v>
      </c>
      <c r="M30" s="58">
        <f t="shared" si="1"/>
        <v>0</v>
      </c>
      <c r="N30" s="21"/>
      <c r="O30" s="21"/>
    </row>
    <row r="31" spans="1:15" ht="19.5" customHeight="1" x14ac:dyDescent="0.15">
      <c r="A31" s="165"/>
      <c r="B31" s="155"/>
      <c r="C31" s="135"/>
      <c r="D31" s="137"/>
      <c r="E31" s="9"/>
      <c r="F31" s="28"/>
      <c r="G31" s="42">
        <v>0</v>
      </c>
      <c r="H31" s="43">
        <v>0</v>
      </c>
      <c r="I31" s="138">
        <f t="shared" si="0"/>
        <v>0</v>
      </c>
      <c r="J31" s="139"/>
      <c r="K31" s="42">
        <v>0</v>
      </c>
      <c r="L31" s="43">
        <v>0</v>
      </c>
      <c r="M31" s="58">
        <f t="shared" si="1"/>
        <v>0</v>
      </c>
      <c r="N31" s="21"/>
      <c r="O31" s="21"/>
    </row>
    <row r="32" spans="1:15" ht="19.5" customHeight="1" x14ac:dyDescent="0.15">
      <c r="A32" s="165"/>
      <c r="B32" s="156"/>
      <c r="C32" s="135"/>
      <c r="D32" s="137"/>
      <c r="E32" s="9"/>
      <c r="F32" s="28"/>
      <c r="G32" s="42">
        <v>0</v>
      </c>
      <c r="H32" s="43">
        <v>0</v>
      </c>
      <c r="I32" s="138">
        <f t="shared" si="0"/>
        <v>0</v>
      </c>
      <c r="J32" s="139"/>
      <c r="K32" s="42">
        <v>0</v>
      </c>
      <c r="L32" s="43">
        <v>0</v>
      </c>
      <c r="M32" s="58">
        <f t="shared" si="1"/>
        <v>0</v>
      </c>
      <c r="N32" s="21"/>
      <c r="O32" s="21"/>
    </row>
    <row r="33" spans="1:16" ht="19.5" customHeight="1" x14ac:dyDescent="0.15">
      <c r="A33" s="165"/>
      <c r="B33" s="135" t="s">
        <v>43</v>
      </c>
      <c r="C33" s="136"/>
      <c r="D33" s="137"/>
      <c r="E33" s="9" t="s">
        <v>44</v>
      </c>
      <c r="F33" s="10">
        <v>1.02</v>
      </c>
      <c r="G33" s="42">
        <v>0</v>
      </c>
      <c r="H33" s="43">
        <v>0</v>
      </c>
      <c r="I33" s="138">
        <f t="shared" si="0"/>
        <v>0</v>
      </c>
      <c r="J33" s="139"/>
      <c r="K33" s="42">
        <v>0</v>
      </c>
      <c r="L33" s="43">
        <v>0</v>
      </c>
      <c r="M33" s="58">
        <f t="shared" si="1"/>
        <v>0</v>
      </c>
      <c r="N33" s="21"/>
      <c r="O33" s="21"/>
    </row>
    <row r="34" spans="1:16" ht="19.5" customHeight="1" x14ac:dyDescent="0.15">
      <c r="A34" s="165"/>
      <c r="B34" s="135" t="s">
        <v>45</v>
      </c>
      <c r="C34" s="136"/>
      <c r="D34" s="137"/>
      <c r="E34" s="9" t="s">
        <v>44</v>
      </c>
      <c r="F34" s="10">
        <v>1.36</v>
      </c>
      <c r="G34" s="42">
        <v>0</v>
      </c>
      <c r="H34" s="43">
        <v>0</v>
      </c>
      <c r="I34" s="138">
        <f t="shared" si="0"/>
        <v>0</v>
      </c>
      <c r="J34" s="139"/>
      <c r="K34" s="42">
        <v>0</v>
      </c>
      <c r="L34" s="43">
        <v>0</v>
      </c>
      <c r="M34" s="58">
        <f t="shared" si="1"/>
        <v>0</v>
      </c>
      <c r="N34" s="21"/>
      <c r="O34" s="21"/>
    </row>
    <row r="35" spans="1:16" ht="19.5" customHeight="1" x14ac:dyDescent="0.15">
      <c r="A35" s="165"/>
      <c r="B35" s="135" t="s">
        <v>46</v>
      </c>
      <c r="C35" s="136"/>
      <c r="D35" s="137"/>
      <c r="E35" s="9" t="s">
        <v>44</v>
      </c>
      <c r="F35" s="10">
        <v>1.36</v>
      </c>
      <c r="G35" s="42">
        <v>0</v>
      </c>
      <c r="H35" s="43">
        <v>0</v>
      </c>
      <c r="I35" s="138">
        <f t="shared" si="0"/>
        <v>0</v>
      </c>
      <c r="J35" s="139"/>
      <c r="K35" s="42">
        <v>0</v>
      </c>
      <c r="L35" s="43">
        <v>0</v>
      </c>
      <c r="M35" s="58">
        <f t="shared" si="1"/>
        <v>0</v>
      </c>
      <c r="N35" s="21"/>
      <c r="O35" s="21"/>
    </row>
    <row r="36" spans="1:16" ht="19.5" customHeight="1" x14ac:dyDescent="0.15">
      <c r="A36" s="166"/>
      <c r="B36" s="135" t="s">
        <v>47</v>
      </c>
      <c r="C36" s="136"/>
      <c r="D36" s="137"/>
      <c r="E36" s="9" t="s">
        <v>44</v>
      </c>
      <c r="F36" s="10">
        <v>1.36</v>
      </c>
      <c r="G36" s="42">
        <v>0</v>
      </c>
      <c r="H36" s="43">
        <v>0</v>
      </c>
      <c r="I36" s="138">
        <f t="shared" si="0"/>
        <v>0</v>
      </c>
      <c r="J36" s="139"/>
      <c r="K36" s="42">
        <v>0</v>
      </c>
      <c r="L36" s="43">
        <v>0</v>
      </c>
      <c r="M36" s="58">
        <f t="shared" si="1"/>
        <v>0</v>
      </c>
      <c r="N36" s="21"/>
      <c r="O36" s="21"/>
    </row>
    <row r="37" spans="1:16" ht="19.5" customHeight="1" x14ac:dyDescent="0.15">
      <c r="A37" s="140" t="s">
        <v>48</v>
      </c>
      <c r="B37" s="143" t="s">
        <v>103</v>
      </c>
      <c r="C37" s="61" t="s">
        <v>49</v>
      </c>
      <c r="D37" s="62"/>
      <c r="E37" s="74" t="s">
        <v>50</v>
      </c>
      <c r="F37" s="75">
        <v>9.9700000000000006</v>
      </c>
      <c r="G37" s="42">
        <v>24000</v>
      </c>
      <c r="H37" s="43">
        <v>2000</v>
      </c>
      <c r="I37" s="138">
        <f t="shared" si="0"/>
        <v>219340</v>
      </c>
      <c r="J37" s="139"/>
      <c r="K37" s="42">
        <v>21530</v>
      </c>
      <c r="L37" s="43">
        <v>2000</v>
      </c>
      <c r="M37" s="58">
        <f t="shared" si="1"/>
        <v>194714.1</v>
      </c>
      <c r="N37" s="21"/>
      <c r="O37" s="21"/>
    </row>
    <row r="38" spans="1:16" ht="19.5" customHeight="1" x14ac:dyDescent="0.15">
      <c r="A38" s="141"/>
      <c r="B38" s="144"/>
      <c r="C38" s="63"/>
      <c r="D38" s="64" t="s">
        <v>94</v>
      </c>
      <c r="E38" s="74" t="s">
        <v>50</v>
      </c>
      <c r="F38" s="75">
        <v>9.9700000000000006</v>
      </c>
      <c r="G38" s="42">
        <v>16800</v>
      </c>
      <c r="H38" s="103">
        <v>700</v>
      </c>
      <c r="I38" s="146"/>
      <c r="J38" s="147"/>
      <c r="K38" s="42">
        <v>14952</v>
      </c>
      <c r="L38" s="103">
        <v>700</v>
      </c>
      <c r="M38" s="82"/>
      <c r="N38" s="21"/>
      <c r="O38" s="21"/>
    </row>
    <row r="39" spans="1:16" ht="19.5" customHeight="1" x14ac:dyDescent="0.15">
      <c r="A39" s="141"/>
      <c r="B39" s="144"/>
      <c r="C39" s="65"/>
      <c r="D39" s="64" t="s">
        <v>88</v>
      </c>
      <c r="E39" s="74" t="s">
        <v>50</v>
      </c>
      <c r="F39" s="75">
        <v>9.9700000000000006</v>
      </c>
      <c r="G39" s="42">
        <f>G37-G38</f>
        <v>7200</v>
      </c>
      <c r="H39" s="103">
        <f>H37-H38</f>
        <v>1300</v>
      </c>
      <c r="I39" s="146"/>
      <c r="J39" s="147"/>
      <c r="K39" s="42">
        <f>K37-K38</f>
        <v>6578</v>
      </c>
      <c r="L39" s="103">
        <f>L37-L38</f>
        <v>1300</v>
      </c>
      <c r="M39" s="82"/>
      <c r="N39" s="21"/>
      <c r="O39" s="21"/>
    </row>
    <row r="40" spans="1:16" ht="19.5" customHeight="1" x14ac:dyDescent="0.15">
      <c r="A40" s="141"/>
      <c r="B40" s="145"/>
      <c r="C40" s="148" t="s">
        <v>51</v>
      </c>
      <c r="D40" s="149"/>
      <c r="E40" s="74" t="s">
        <v>50</v>
      </c>
      <c r="F40" s="75">
        <v>9.2799999999999994</v>
      </c>
      <c r="G40" s="42">
        <v>5000</v>
      </c>
      <c r="H40" s="43">
        <v>0</v>
      </c>
      <c r="I40" s="138">
        <f>(G40-H40)*$F40</f>
        <v>46400</v>
      </c>
      <c r="J40" s="139"/>
      <c r="K40" s="42">
        <v>4500</v>
      </c>
      <c r="L40" s="43">
        <v>0</v>
      </c>
      <c r="M40" s="78">
        <f t="shared" si="1"/>
        <v>41760</v>
      </c>
      <c r="N40" s="21"/>
      <c r="O40" s="21"/>
    </row>
    <row r="41" spans="1:16" ht="19.5" customHeight="1" x14ac:dyDescent="0.15">
      <c r="A41" s="141"/>
      <c r="B41" s="143" t="s">
        <v>52</v>
      </c>
      <c r="C41" s="148" t="s">
        <v>53</v>
      </c>
      <c r="D41" s="149"/>
      <c r="E41" s="74" t="s">
        <v>50</v>
      </c>
      <c r="F41" s="75">
        <v>9.76</v>
      </c>
      <c r="G41" s="42">
        <v>0</v>
      </c>
      <c r="H41" s="43">
        <v>0</v>
      </c>
      <c r="I41" s="138">
        <f t="shared" si="0"/>
        <v>0</v>
      </c>
      <c r="J41" s="139"/>
      <c r="K41" s="42">
        <v>0</v>
      </c>
      <c r="L41" s="43">
        <v>0</v>
      </c>
      <c r="M41" s="58">
        <f t="shared" si="1"/>
        <v>0</v>
      </c>
      <c r="N41" s="21"/>
      <c r="O41" s="21"/>
    </row>
    <row r="42" spans="1:16" ht="20.100000000000001" customHeight="1" x14ac:dyDescent="0.15">
      <c r="A42" s="141"/>
      <c r="B42" s="145"/>
      <c r="C42" s="148" t="s">
        <v>74</v>
      </c>
      <c r="D42" s="149"/>
      <c r="E42" s="74" t="s">
        <v>50</v>
      </c>
      <c r="F42" s="83">
        <v>9.76</v>
      </c>
      <c r="G42" s="42">
        <v>0</v>
      </c>
      <c r="H42" s="43">
        <v>0</v>
      </c>
      <c r="I42" s="138">
        <f>(-H42)*$F42</f>
        <v>0</v>
      </c>
      <c r="J42" s="139"/>
      <c r="K42" s="42">
        <v>0</v>
      </c>
      <c r="L42" s="43">
        <v>0</v>
      </c>
      <c r="M42" s="58">
        <f>(-L42)*$F42</f>
        <v>0</v>
      </c>
      <c r="N42" s="21"/>
      <c r="O42" s="21"/>
    </row>
    <row r="43" spans="1:16" ht="24" customHeight="1" thickBot="1" x14ac:dyDescent="0.2">
      <c r="A43" s="142"/>
      <c r="B43" s="150" t="s">
        <v>54</v>
      </c>
      <c r="C43" s="150"/>
      <c r="D43" s="151"/>
      <c r="E43" s="74" t="s">
        <v>50</v>
      </c>
      <c r="F43" s="74" t="s">
        <v>55</v>
      </c>
      <c r="G43" s="44">
        <f>SUM(G37,G40,G41)</f>
        <v>29000</v>
      </c>
      <c r="H43" s="45">
        <f>SUM(H37,H40,H41)</f>
        <v>2000</v>
      </c>
      <c r="I43" s="152" t="s">
        <v>55</v>
      </c>
      <c r="J43" s="153"/>
      <c r="K43" s="44">
        <f>SUM(K37,K40,K41)</f>
        <v>26030</v>
      </c>
      <c r="L43" s="45">
        <f>SUM(L37,L40,L41)</f>
        <v>2000</v>
      </c>
      <c r="M43" s="104" t="s">
        <v>55</v>
      </c>
      <c r="N43" s="21"/>
      <c r="O43" s="21"/>
    </row>
    <row r="44" spans="1:16" ht="22.5" customHeight="1" thickTop="1" x14ac:dyDescent="0.15">
      <c r="A44" s="123" t="s">
        <v>69</v>
      </c>
      <c r="B44" s="124"/>
      <c r="C44" s="124"/>
      <c r="D44" s="125"/>
      <c r="E44" s="86" t="s">
        <v>56</v>
      </c>
      <c r="F44" s="87"/>
      <c r="G44" s="105"/>
      <c r="H44" s="106"/>
      <c r="I44" s="126">
        <f>SUM(I8:J42)</f>
        <v>1309301.3999999999</v>
      </c>
      <c r="J44" s="127"/>
      <c r="K44" s="105"/>
      <c r="L44" s="106"/>
      <c r="M44" s="117">
        <f>SUM(M8:M42)</f>
        <v>1208149.3</v>
      </c>
      <c r="N44" s="21"/>
      <c r="O44" s="21"/>
    </row>
    <row r="45" spans="1:16" ht="24" customHeight="1" x14ac:dyDescent="0.15">
      <c r="A45" s="128" t="s">
        <v>70</v>
      </c>
      <c r="B45" s="129"/>
      <c r="C45" s="129"/>
      <c r="D45" s="130"/>
      <c r="E45" s="88" t="s">
        <v>57</v>
      </c>
      <c r="F45" s="89"/>
      <c r="G45" s="107" t="s">
        <v>58</v>
      </c>
      <c r="H45" s="108"/>
      <c r="I45" s="131">
        <f>ROUND(I44*0.0258,1)</f>
        <v>33780</v>
      </c>
      <c r="J45" s="132"/>
      <c r="K45" s="107" t="s">
        <v>59</v>
      </c>
      <c r="L45" s="108"/>
      <c r="M45" s="90">
        <f>ROUND(M44*0.0258,1)</f>
        <v>31170.3</v>
      </c>
      <c r="N45" s="21"/>
      <c r="O45" s="21"/>
    </row>
    <row r="46" spans="1:16" s="13" customFormat="1" ht="23.25" hidden="1" customHeight="1" x14ac:dyDescent="0.15">
      <c r="A46" s="128" t="s">
        <v>71</v>
      </c>
      <c r="B46" s="129"/>
      <c r="C46" s="130"/>
      <c r="D46" s="91"/>
      <c r="E46" s="92" t="str">
        <f>"kl/"&amp;E7</f>
        <v>kl/トン</v>
      </c>
      <c r="F46" s="93"/>
      <c r="G46" s="109"/>
      <c r="H46" s="110"/>
      <c r="I46" s="133">
        <f>I45/H7</f>
        <v>11.26</v>
      </c>
      <c r="J46" s="134"/>
      <c r="K46" s="109"/>
      <c r="L46" s="110"/>
      <c r="M46" s="94">
        <f>M45/L7</f>
        <v>10.3901</v>
      </c>
      <c r="N46" s="17"/>
      <c r="O46" s="17"/>
      <c r="P46" s="17"/>
    </row>
    <row r="47" spans="1:16" s="13" customFormat="1" ht="23.25" customHeight="1" thickBot="1" x14ac:dyDescent="0.2">
      <c r="A47" s="118" t="s">
        <v>71</v>
      </c>
      <c r="B47" s="119"/>
      <c r="C47" s="119"/>
      <c r="D47" s="120"/>
      <c r="E47" s="95" t="str">
        <f>"kl/"&amp;E7</f>
        <v>kl/トン</v>
      </c>
      <c r="F47" s="96"/>
      <c r="G47" s="111"/>
      <c r="H47" s="112"/>
      <c r="I47" s="121">
        <f>IF(I46&gt;1,ROUND(I46,2),--TEXT(I46,"0.0e+000"))</f>
        <v>11.26</v>
      </c>
      <c r="J47" s="122"/>
      <c r="K47" s="111"/>
      <c r="L47" s="113"/>
      <c r="M47" s="97">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56">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57">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92</v>
      </c>
      <c r="C61" s="31"/>
      <c r="D61" s="31"/>
      <c r="E61" s="31"/>
      <c r="F61" s="32" t="s">
        <v>87</v>
      </c>
      <c r="G61" s="99">
        <f>ROUND((((G38-H38)-(K38-L38))/(G38-H38))*100,1)</f>
        <v>11.5</v>
      </c>
      <c r="H61" s="33" t="s">
        <v>68</v>
      </c>
      <c r="I61" s="100" t="s">
        <v>99</v>
      </c>
      <c r="J61" s="31"/>
      <c r="K61" s="34"/>
      <c r="L61" s="35"/>
      <c r="M61" s="36"/>
      <c r="N61" s="35"/>
      <c r="O61" s="35"/>
      <c r="P61" s="35"/>
    </row>
    <row r="62" spans="1:16" s="37" customFormat="1" ht="21" customHeight="1" thickBot="1" x14ac:dyDescent="0.2">
      <c r="A62" s="30"/>
      <c r="B62" s="31"/>
      <c r="C62" s="31"/>
      <c r="D62" s="31"/>
      <c r="E62" s="31"/>
      <c r="F62" s="38" t="s">
        <v>86</v>
      </c>
      <c r="G62" s="98">
        <f>ROUND((G38-H38)-(K38-L38),2)</f>
        <v>1848</v>
      </c>
      <c r="H62" s="39" t="s">
        <v>66</v>
      </c>
      <c r="I62" s="31" t="s">
        <v>97</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P10" sqref="P1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01" t="s">
        <v>100</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67" t="s">
        <v>0</v>
      </c>
      <c r="F4" s="170" t="s">
        <v>1</v>
      </c>
      <c r="G4" s="173" t="s">
        <v>102</v>
      </c>
      <c r="H4" s="174"/>
      <c r="I4" s="174"/>
      <c r="J4" s="175"/>
      <c r="K4" s="173" t="s">
        <v>104</v>
      </c>
      <c r="L4" s="174"/>
      <c r="M4" s="176"/>
    </row>
    <row r="5" spans="1:13" ht="51" customHeight="1" x14ac:dyDescent="0.15">
      <c r="A5" s="27"/>
      <c r="B5" s="14"/>
      <c r="C5" s="14"/>
      <c r="D5" s="14"/>
      <c r="E5" s="168"/>
      <c r="F5" s="171"/>
      <c r="G5" s="2" t="s">
        <v>2</v>
      </c>
      <c r="H5" s="3" t="s">
        <v>3</v>
      </c>
      <c r="I5" s="177" t="s">
        <v>4</v>
      </c>
      <c r="J5" s="178"/>
      <c r="K5" s="2" t="s">
        <v>5</v>
      </c>
      <c r="L5" s="3" t="s">
        <v>6</v>
      </c>
      <c r="M5" s="4" t="s">
        <v>7</v>
      </c>
    </row>
    <row r="6" spans="1:13" ht="32.25" customHeight="1" thickBot="1" x14ac:dyDescent="0.2">
      <c r="A6" s="27"/>
      <c r="B6" s="14"/>
      <c r="C6" s="14"/>
      <c r="D6" s="14"/>
      <c r="E6" s="169"/>
      <c r="F6" s="172"/>
      <c r="G6" s="5" t="s">
        <v>8</v>
      </c>
      <c r="H6" s="6" t="s">
        <v>8</v>
      </c>
      <c r="I6" s="179" t="s">
        <v>9</v>
      </c>
      <c r="J6" s="180"/>
      <c r="K6" s="5" t="s">
        <v>8</v>
      </c>
      <c r="L6" s="6" t="s">
        <v>8</v>
      </c>
      <c r="M6" s="7" t="s">
        <v>9</v>
      </c>
    </row>
    <row r="7" spans="1:13" ht="24.75" customHeight="1" thickTop="1" x14ac:dyDescent="0.15">
      <c r="A7" s="158" t="s">
        <v>10</v>
      </c>
      <c r="B7" s="159"/>
      <c r="C7" s="160"/>
      <c r="D7" s="50"/>
      <c r="E7" s="72" t="str">
        <f>Ⅰ!E7</f>
        <v>トン</v>
      </c>
      <c r="F7" s="73"/>
      <c r="G7" s="114" t="s">
        <v>12</v>
      </c>
      <c r="H7" s="202">
        <f>Ⅰ!L7</f>
        <v>3000</v>
      </c>
      <c r="I7" s="202"/>
      <c r="J7" s="203"/>
      <c r="K7" s="102"/>
      <c r="L7" s="161">
        <v>3000</v>
      </c>
      <c r="M7" s="163"/>
    </row>
    <row r="8" spans="1:13" ht="19.5" customHeight="1" x14ac:dyDescent="0.15">
      <c r="A8" s="164" t="s">
        <v>13</v>
      </c>
      <c r="B8" s="135" t="s">
        <v>14</v>
      </c>
      <c r="C8" s="136"/>
      <c r="D8" s="137"/>
      <c r="E8" s="74" t="s">
        <v>15</v>
      </c>
      <c r="F8" s="75">
        <v>38.200000000000003</v>
      </c>
      <c r="G8" s="76">
        <f>Ⅰ!K8</f>
        <v>0</v>
      </c>
      <c r="H8" s="77">
        <f>Ⅰ!L8</f>
        <v>0</v>
      </c>
      <c r="I8" s="193">
        <f>(G8-H8)*$F8</f>
        <v>0</v>
      </c>
      <c r="J8" s="194"/>
      <c r="K8" s="42">
        <v>0</v>
      </c>
      <c r="L8" s="43">
        <v>0</v>
      </c>
      <c r="M8" s="58">
        <f>(K8-L8)*$F8</f>
        <v>0</v>
      </c>
    </row>
    <row r="9" spans="1:13" ht="19.5" customHeight="1" x14ac:dyDescent="0.15">
      <c r="A9" s="165"/>
      <c r="B9" s="135" t="s">
        <v>93</v>
      </c>
      <c r="C9" s="136"/>
      <c r="D9" s="137"/>
      <c r="E9" s="74" t="s">
        <v>15</v>
      </c>
      <c r="F9" s="75">
        <v>35.299999999999997</v>
      </c>
      <c r="G9" s="76">
        <f>Ⅰ!K9</f>
        <v>0</v>
      </c>
      <c r="H9" s="77">
        <f>Ⅰ!L9</f>
        <v>0</v>
      </c>
      <c r="I9" s="193">
        <f t="shared" ref="I9:I41" si="0">(G9-H9)*$F9</f>
        <v>0</v>
      </c>
      <c r="J9" s="194"/>
      <c r="K9" s="42">
        <v>0</v>
      </c>
      <c r="L9" s="43">
        <v>0</v>
      </c>
      <c r="M9" s="58">
        <f>(K9-L9)*$F9</f>
        <v>0</v>
      </c>
    </row>
    <row r="10" spans="1:13" ht="19.5" customHeight="1" x14ac:dyDescent="0.15">
      <c r="A10" s="165"/>
      <c r="B10" s="135" t="s">
        <v>16</v>
      </c>
      <c r="C10" s="136"/>
      <c r="D10" s="137"/>
      <c r="E10" s="74" t="s">
        <v>15</v>
      </c>
      <c r="F10" s="75">
        <v>34.6</v>
      </c>
      <c r="G10" s="76">
        <f>Ⅰ!K10</f>
        <v>0</v>
      </c>
      <c r="H10" s="77">
        <f>Ⅰ!L10</f>
        <v>0</v>
      </c>
      <c r="I10" s="193">
        <f t="shared" si="0"/>
        <v>0</v>
      </c>
      <c r="J10" s="194"/>
      <c r="K10" s="42">
        <v>0</v>
      </c>
      <c r="L10" s="43">
        <v>0</v>
      </c>
      <c r="M10" s="58">
        <f t="shared" ref="M10:M41" si="1">(K10-L10)*$F10</f>
        <v>0</v>
      </c>
    </row>
    <row r="11" spans="1:13" ht="19.5" customHeight="1" x14ac:dyDescent="0.15">
      <c r="A11" s="165"/>
      <c r="B11" s="135" t="s">
        <v>17</v>
      </c>
      <c r="C11" s="136"/>
      <c r="D11" s="137"/>
      <c r="E11" s="74" t="s">
        <v>15</v>
      </c>
      <c r="F11" s="75">
        <v>33.6</v>
      </c>
      <c r="G11" s="76">
        <f>Ⅰ!K11</f>
        <v>0</v>
      </c>
      <c r="H11" s="77">
        <f>Ⅰ!L11</f>
        <v>0</v>
      </c>
      <c r="I11" s="193">
        <f t="shared" si="0"/>
        <v>0</v>
      </c>
      <c r="J11" s="194"/>
      <c r="K11" s="42">
        <v>0</v>
      </c>
      <c r="L11" s="43">
        <v>0</v>
      </c>
      <c r="M11" s="58">
        <f t="shared" si="1"/>
        <v>0</v>
      </c>
    </row>
    <row r="12" spans="1:13" ht="19.5" customHeight="1" x14ac:dyDescent="0.15">
      <c r="A12" s="165"/>
      <c r="B12" s="135" t="s">
        <v>18</v>
      </c>
      <c r="C12" s="136"/>
      <c r="D12" s="137"/>
      <c r="E12" s="74" t="s">
        <v>15</v>
      </c>
      <c r="F12" s="75">
        <v>36.700000000000003</v>
      </c>
      <c r="G12" s="76">
        <f>Ⅰ!K12</f>
        <v>0</v>
      </c>
      <c r="H12" s="77">
        <f>Ⅰ!L12</f>
        <v>0</v>
      </c>
      <c r="I12" s="193">
        <f t="shared" si="0"/>
        <v>0</v>
      </c>
      <c r="J12" s="194"/>
      <c r="K12" s="42">
        <v>0</v>
      </c>
      <c r="L12" s="43">
        <v>0</v>
      </c>
      <c r="M12" s="58">
        <f t="shared" si="1"/>
        <v>0</v>
      </c>
    </row>
    <row r="13" spans="1:13" ht="19.5" customHeight="1" x14ac:dyDescent="0.15">
      <c r="A13" s="165"/>
      <c r="B13" s="135" t="s">
        <v>19</v>
      </c>
      <c r="C13" s="136"/>
      <c r="D13" s="137"/>
      <c r="E13" s="74" t="s">
        <v>15</v>
      </c>
      <c r="F13" s="75">
        <v>37.700000000000003</v>
      </c>
      <c r="G13" s="76">
        <f>Ⅰ!K13</f>
        <v>0</v>
      </c>
      <c r="H13" s="77">
        <f>Ⅰ!L13</f>
        <v>0</v>
      </c>
      <c r="I13" s="193">
        <f t="shared" si="0"/>
        <v>0</v>
      </c>
      <c r="J13" s="194"/>
      <c r="K13" s="42">
        <v>0</v>
      </c>
      <c r="L13" s="43">
        <v>0</v>
      </c>
      <c r="M13" s="58">
        <f t="shared" si="1"/>
        <v>0</v>
      </c>
    </row>
    <row r="14" spans="1:13" ht="19.5" customHeight="1" x14ac:dyDescent="0.15">
      <c r="A14" s="165"/>
      <c r="B14" s="135" t="s">
        <v>20</v>
      </c>
      <c r="C14" s="136"/>
      <c r="D14" s="137"/>
      <c r="E14" s="74" t="s">
        <v>15</v>
      </c>
      <c r="F14" s="75">
        <v>39.1</v>
      </c>
      <c r="G14" s="76">
        <f>Ⅰ!K14</f>
        <v>0</v>
      </c>
      <c r="H14" s="77">
        <f>Ⅰ!L14</f>
        <v>0</v>
      </c>
      <c r="I14" s="193">
        <f t="shared" si="0"/>
        <v>0</v>
      </c>
      <c r="J14" s="194"/>
      <c r="K14" s="42">
        <v>0</v>
      </c>
      <c r="L14" s="43">
        <v>0</v>
      </c>
      <c r="M14" s="58">
        <f t="shared" si="1"/>
        <v>0</v>
      </c>
    </row>
    <row r="15" spans="1:13" ht="19.5" customHeight="1" x14ac:dyDescent="0.15">
      <c r="A15" s="165"/>
      <c r="B15" s="135" t="s">
        <v>21</v>
      </c>
      <c r="C15" s="136"/>
      <c r="D15" s="137"/>
      <c r="E15" s="74" t="s">
        <v>15</v>
      </c>
      <c r="F15" s="75">
        <v>41.9</v>
      </c>
      <c r="G15" s="76">
        <f>Ⅰ!K15</f>
        <v>20906</v>
      </c>
      <c r="H15" s="77">
        <f>Ⅰ!L15</f>
        <v>0</v>
      </c>
      <c r="I15" s="193">
        <f t="shared" si="0"/>
        <v>875961.4</v>
      </c>
      <c r="J15" s="194"/>
      <c r="K15" s="42">
        <v>20906</v>
      </c>
      <c r="L15" s="43">
        <v>0</v>
      </c>
      <c r="M15" s="58">
        <f>(K15-L15)*$F15</f>
        <v>875961.4</v>
      </c>
    </row>
    <row r="16" spans="1:13" ht="19.5" customHeight="1" x14ac:dyDescent="0.15">
      <c r="A16" s="165"/>
      <c r="B16" s="135" t="s">
        <v>22</v>
      </c>
      <c r="C16" s="136"/>
      <c r="D16" s="137"/>
      <c r="E16" s="74" t="s">
        <v>23</v>
      </c>
      <c r="F16" s="75">
        <v>40.9</v>
      </c>
      <c r="G16" s="76">
        <f>Ⅰ!K16</f>
        <v>0</v>
      </c>
      <c r="H16" s="77">
        <f>Ⅰ!L16</f>
        <v>0</v>
      </c>
      <c r="I16" s="193">
        <f t="shared" si="0"/>
        <v>0</v>
      </c>
      <c r="J16" s="194"/>
      <c r="K16" s="42">
        <v>0</v>
      </c>
      <c r="L16" s="43">
        <v>0</v>
      </c>
      <c r="M16" s="58">
        <f t="shared" si="1"/>
        <v>0</v>
      </c>
    </row>
    <row r="17" spans="1:13" ht="19.5" customHeight="1" x14ac:dyDescent="0.15">
      <c r="A17" s="165"/>
      <c r="B17" s="135" t="s">
        <v>24</v>
      </c>
      <c r="C17" s="136"/>
      <c r="D17" s="137"/>
      <c r="E17" s="74" t="s">
        <v>23</v>
      </c>
      <c r="F17" s="75">
        <v>29.9</v>
      </c>
      <c r="G17" s="76">
        <f>Ⅰ!K17</f>
        <v>0</v>
      </c>
      <c r="H17" s="77">
        <f>Ⅰ!L17</f>
        <v>0</v>
      </c>
      <c r="I17" s="193">
        <f t="shared" si="0"/>
        <v>0</v>
      </c>
      <c r="J17" s="194"/>
      <c r="K17" s="42">
        <v>0</v>
      </c>
      <c r="L17" s="43">
        <v>0</v>
      </c>
      <c r="M17" s="58">
        <f t="shared" si="1"/>
        <v>0</v>
      </c>
    </row>
    <row r="18" spans="1:13" ht="19.5" customHeight="1" x14ac:dyDescent="0.15">
      <c r="A18" s="165"/>
      <c r="B18" s="157" t="s">
        <v>25</v>
      </c>
      <c r="C18" s="135" t="s">
        <v>26</v>
      </c>
      <c r="D18" s="137"/>
      <c r="E18" s="79" t="s">
        <v>23</v>
      </c>
      <c r="F18" s="75">
        <v>50.8</v>
      </c>
      <c r="G18" s="76">
        <f>Ⅰ!K18</f>
        <v>0</v>
      </c>
      <c r="H18" s="77">
        <f>Ⅰ!L18</f>
        <v>0</v>
      </c>
      <c r="I18" s="193">
        <f t="shared" si="0"/>
        <v>0</v>
      </c>
      <c r="J18" s="194"/>
      <c r="K18" s="42">
        <v>0</v>
      </c>
      <c r="L18" s="43">
        <v>0</v>
      </c>
      <c r="M18" s="58">
        <f t="shared" si="1"/>
        <v>0</v>
      </c>
    </row>
    <row r="19" spans="1:13" ht="19.5" customHeight="1" x14ac:dyDescent="0.15">
      <c r="A19" s="165"/>
      <c r="B19" s="157"/>
      <c r="C19" s="135" t="s">
        <v>27</v>
      </c>
      <c r="D19" s="137"/>
      <c r="E19" s="79" t="s">
        <v>28</v>
      </c>
      <c r="F19" s="75">
        <v>44.9</v>
      </c>
      <c r="G19" s="76">
        <f>Ⅰ!K19</f>
        <v>0</v>
      </c>
      <c r="H19" s="77">
        <f>Ⅰ!L19</f>
        <v>0</v>
      </c>
      <c r="I19" s="193">
        <f t="shared" si="0"/>
        <v>0</v>
      </c>
      <c r="J19" s="194"/>
      <c r="K19" s="42">
        <v>0</v>
      </c>
      <c r="L19" s="43">
        <v>0</v>
      </c>
      <c r="M19" s="58">
        <f t="shared" si="1"/>
        <v>0</v>
      </c>
    </row>
    <row r="20" spans="1:13" ht="19.5" customHeight="1" x14ac:dyDescent="0.15">
      <c r="A20" s="165"/>
      <c r="B20" s="157" t="s">
        <v>29</v>
      </c>
      <c r="C20" s="135" t="s">
        <v>30</v>
      </c>
      <c r="D20" s="137"/>
      <c r="E20" s="79" t="s">
        <v>23</v>
      </c>
      <c r="F20" s="75">
        <v>54.6</v>
      </c>
      <c r="G20" s="76">
        <f>Ⅰ!K20</f>
        <v>1753</v>
      </c>
      <c r="H20" s="77">
        <f>Ⅰ!L20</f>
        <v>0</v>
      </c>
      <c r="I20" s="193">
        <f t="shared" si="0"/>
        <v>95713.8</v>
      </c>
      <c r="J20" s="194"/>
      <c r="K20" s="42">
        <v>1753</v>
      </c>
      <c r="L20" s="43">
        <v>0</v>
      </c>
      <c r="M20" s="58">
        <f t="shared" si="1"/>
        <v>95713.8</v>
      </c>
    </row>
    <row r="21" spans="1:13" ht="19.5" customHeight="1" x14ac:dyDescent="0.15">
      <c r="A21" s="165"/>
      <c r="B21" s="157"/>
      <c r="C21" s="135" t="s">
        <v>31</v>
      </c>
      <c r="D21" s="137"/>
      <c r="E21" s="79" t="s">
        <v>28</v>
      </c>
      <c r="F21" s="75">
        <v>43.5</v>
      </c>
      <c r="G21" s="76">
        <f>Ⅰ!K21</f>
        <v>0</v>
      </c>
      <c r="H21" s="77">
        <f>Ⅰ!L21</f>
        <v>0</v>
      </c>
      <c r="I21" s="193">
        <f t="shared" si="0"/>
        <v>0</v>
      </c>
      <c r="J21" s="194"/>
      <c r="K21" s="42">
        <v>0</v>
      </c>
      <c r="L21" s="43">
        <v>0</v>
      </c>
      <c r="M21" s="58">
        <f t="shared" si="1"/>
        <v>0</v>
      </c>
    </row>
    <row r="22" spans="1:13" ht="19.5" customHeight="1" x14ac:dyDescent="0.15">
      <c r="A22" s="165"/>
      <c r="B22" s="157" t="s">
        <v>32</v>
      </c>
      <c r="C22" s="135" t="s">
        <v>33</v>
      </c>
      <c r="D22" s="137"/>
      <c r="E22" s="79" t="s">
        <v>23</v>
      </c>
      <c r="F22" s="75">
        <v>29</v>
      </c>
      <c r="G22" s="76">
        <f>Ⅰ!K22</f>
        <v>0</v>
      </c>
      <c r="H22" s="77">
        <f>Ⅰ!L22</f>
        <v>0</v>
      </c>
      <c r="I22" s="193">
        <f t="shared" si="0"/>
        <v>0</v>
      </c>
      <c r="J22" s="194"/>
      <c r="K22" s="42">
        <v>0</v>
      </c>
      <c r="L22" s="43">
        <v>0</v>
      </c>
      <c r="M22" s="58">
        <f t="shared" si="1"/>
        <v>0</v>
      </c>
    </row>
    <row r="23" spans="1:13" ht="19.5" customHeight="1" x14ac:dyDescent="0.15">
      <c r="A23" s="165"/>
      <c r="B23" s="157"/>
      <c r="C23" s="135" t="s">
        <v>34</v>
      </c>
      <c r="D23" s="137"/>
      <c r="E23" s="79" t="s">
        <v>23</v>
      </c>
      <c r="F23" s="75">
        <v>25.7</v>
      </c>
      <c r="G23" s="76">
        <f>Ⅰ!K23</f>
        <v>0</v>
      </c>
      <c r="H23" s="77">
        <f>Ⅰ!L23</f>
        <v>0</v>
      </c>
      <c r="I23" s="193">
        <f t="shared" si="0"/>
        <v>0</v>
      </c>
      <c r="J23" s="194"/>
      <c r="K23" s="42">
        <v>0</v>
      </c>
      <c r="L23" s="43">
        <v>0</v>
      </c>
      <c r="M23" s="58">
        <f t="shared" si="1"/>
        <v>0</v>
      </c>
    </row>
    <row r="24" spans="1:13" ht="19.5" customHeight="1" x14ac:dyDescent="0.15">
      <c r="A24" s="165"/>
      <c r="B24" s="157"/>
      <c r="C24" s="135" t="s">
        <v>35</v>
      </c>
      <c r="D24" s="137"/>
      <c r="E24" s="79" t="s">
        <v>23</v>
      </c>
      <c r="F24" s="75">
        <v>26.9</v>
      </c>
      <c r="G24" s="76">
        <f>Ⅰ!K24</f>
        <v>0</v>
      </c>
      <c r="H24" s="77">
        <f>Ⅰ!L24</f>
        <v>0</v>
      </c>
      <c r="I24" s="193">
        <f t="shared" si="0"/>
        <v>0</v>
      </c>
      <c r="J24" s="194"/>
      <c r="K24" s="42">
        <v>0</v>
      </c>
      <c r="L24" s="43">
        <v>0</v>
      </c>
      <c r="M24" s="58">
        <f t="shared" si="1"/>
        <v>0</v>
      </c>
    </row>
    <row r="25" spans="1:13" ht="19.5" customHeight="1" x14ac:dyDescent="0.15">
      <c r="A25" s="165"/>
      <c r="B25" s="135" t="s">
        <v>36</v>
      </c>
      <c r="C25" s="136"/>
      <c r="D25" s="137"/>
      <c r="E25" s="80" t="s">
        <v>23</v>
      </c>
      <c r="F25" s="75">
        <v>29.4</v>
      </c>
      <c r="G25" s="76">
        <f>Ⅰ!K25</f>
        <v>0</v>
      </c>
      <c r="H25" s="77">
        <f>Ⅰ!L25</f>
        <v>0</v>
      </c>
      <c r="I25" s="193">
        <f t="shared" si="0"/>
        <v>0</v>
      </c>
      <c r="J25" s="194"/>
      <c r="K25" s="42">
        <v>0</v>
      </c>
      <c r="L25" s="43">
        <v>0</v>
      </c>
      <c r="M25" s="58">
        <f t="shared" si="1"/>
        <v>0</v>
      </c>
    </row>
    <row r="26" spans="1:13" ht="19.5" customHeight="1" x14ac:dyDescent="0.15">
      <c r="A26" s="165"/>
      <c r="B26" s="135" t="s">
        <v>37</v>
      </c>
      <c r="C26" s="136"/>
      <c r="D26" s="137"/>
      <c r="E26" s="74" t="s">
        <v>23</v>
      </c>
      <c r="F26" s="75">
        <v>37.299999999999997</v>
      </c>
      <c r="G26" s="76">
        <f>Ⅰ!K26</f>
        <v>0</v>
      </c>
      <c r="H26" s="77">
        <f>Ⅰ!L26</f>
        <v>0</v>
      </c>
      <c r="I26" s="193">
        <f t="shared" si="0"/>
        <v>0</v>
      </c>
      <c r="J26" s="194"/>
      <c r="K26" s="42">
        <v>0</v>
      </c>
      <c r="L26" s="43">
        <v>0</v>
      </c>
      <c r="M26" s="58">
        <f t="shared" si="1"/>
        <v>0</v>
      </c>
    </row>
    <row r="27" spans="1:13" ht="19.5" customHeight="1" x14ac:dyDescent="0.15">
      <c r="A27" s="165"/>
      <c r="B27" s="135" t="s">
        <v>38</v>
      </c>
      <c r="C27" s="136"/>
      <c r="D27" s="137"/>
      <c r="E27" s="74" t="s">
        <v>28</v>
      </c>
      <c r="F27" s="75">
        <v>21.1</v>
      </c>
      <c r="G27" s="76">
        <f>Ⅰ!K27</f>
        <v>0</v>
      </c>
      <c r="H27" s="77">
        <f>Ⅰ!L27</f>
        <v>0</v>
      </c>
      <c r="I27" s="193">
        <f t="shared" si="0"/>
        <v>0</v>
      </c>
      <c r="J27" s="194"/>
      <c r="K27" s="42">
        <v>0</v>
      </c>
      <c r="L27" s="43">
        <v>0</v>
      </c>
      <c r="M27" s="58">
        <f t="shared" si="1"/>
        <v>0</v>
      </c>
    </row>
    <row r="28" spans="1:13" ht="19.5" customHeight="1" x14ac:dyDescent="0.15">
      <c r="A28" s="165"/>
      <c r="B28" s="135" t="s">
        <v>39</v>
      </c>
      <c r="C28" s="136"/>
      <c r="D28" s="137"/>
      <c r="E28" s="74" t="s">
        <v>28</v>
      </c>
      <c r="F28" s="75">
        <v>3.41</v>
      </c>
      <c r="G28" s="76">
        <f>Ⅰ!K28</f>
        <v>0</v>
      </c>
      <c r="H28" s="77">
        <f>Ⅰ!L28</f>
        <v>0</v>
      </c>
      <c r="I28" s="193">
        <f t="shared" si="0"/>
        <v>0</v>
      </c>
      <c r="J28" s="194"/>
      <c r="K28" s="42">
        <v>0</v>
      </c>
      <c r="L28" s="43">
        <v>0</v>
      </c>
      <c r="M28" s="58">
        <f t="shared" si="1"/>
        <v>0</v>
      </c>
    </row>
    <row r="29" spans="1:13" ht="19.5" customHeight="1" x14ac:dyDescent="0.15">
      <c r="A29" s="165"/>
      <c r="B29" s="135" t="s">
        <v>40</v>
      </c>
      <c r="C29" s="136"/>
      <c r="D29" s="137"/>
      <c r="E29" s="74" t="s">
        <v>28</v>
      </c>
      <c r="F29" s="75">
        <v>8.41</v>
      </c>
      <c r="G29" s="76">
        <f>Ⅰ!K29</f>
        <v>0</v>
      </c>
      <c r="H29" s="77">
        <f>Ⅰ!L29</f>
        <v>0</v>
      </c>
      <c r="I29" s="193">
        <f t="shared" si="0"/>
        <v>0</v>
      </c>
      <c r="J29" s="194"/>
      <c r="K29" s="42">
        <v>0</v>
      </c>
      <c r="L29" s="43">
        <v>0</v>
      </c>
      <c r="M29" s="58">
        <f t="shared" si="1"/>
        <v>0</v>
      </c>
    </row>
    <row r="30" spans="1:13" ht="19.5" customHeight="1" x14ac:dyDescent="0.15">
      <c r="A30" s="165"/>
      <c r="B30" s="154" t="s">
        <v>41</v>
      </c>
      <c r="C30" s="135" t="s">
        <v>42</v>
      </c>
      <c r="D30" s="137"/>
      <c r="E30" s="74" t="s">
        <v>28</v>
      </c>
      <c r="F30" s="81"/>
      <c r="G30" s="76">
        <f>Ⅰ!K30</f>
        <v>0</v>
      </c>
      <c r="H30" s="77">
        <f>Ⅰ!L30</f>
        <v>0</v>
      </c>
      <c r="I30" s="193">
        <f t="shared" si="0"/>
        <v>0</v>
      </c>
      <c r="J30" s="194"/>
      <c r="K30" s="42">
        <v>0</v>
      </c>
      <c r="L30" s="43">
        <v>0</v>
      </c>
      <c r="M30" s="58">
        <f t="shared" si="1"/>
        <v>0</v>
      </c>
    </row>
    <row r="31" spans="1:13" ht="19.5" customHeight="1" x14ac:dyDescent="0.15">
      <c r="A31" s="165"/>
      <c r="B31" s="155"/>
      <c r="C31" s="135"/>
      <c r="D31" s="137"/>
      <c r="E31" s="74"/>
      <c r="F31" s="81"/>
      <c r="G31" s="76">
        <f>Ⅰ!K31</f>
        <v>0</v>
      </c>
      <c r="H31" s="77">
        <f>Ⅰ!L31</f>
        <v>0</v>
      </c>
      <c r="I31" s="193">
        <f t="shared" si="0"/>
        <v>0</v>
      </c>
      <c r="J31" s="194"/>
      <c r="K31" s="42">
        <v>0</v>
      </c>
      <c r="L31" s="43">
        <v>0</v>
      </c>
      <c r="M31" s="58">
        <f t="shared" si="1"/>
        <v>0</v>
      </c>
    </row>
    <row r="32" spans="1:13" ht="19.5" customHeight="1" x14ac:dyDescent="0.15">
      <c r="A32" s="165"/>
      <c r="B32" s="156"/>
      <c r="C32" s="135"/>
      <c r="D32" s="137"/>
      <c r="E32" s="74"/>
      <c r="F32" s="81"/>
      <c r="G32" s="76">
        <f>Ⅰ!K32</f>
        <v>0</v>
      </c>
      <c r="H32" s="77">
        <f>Ⅰ!L32</f>
        <v>0</v>
      </c>
      <c r="I32" s="193">
        <f t="shared" si="0"/>
        <v>0</v>
      </c>
      <c r="J32" s="194"/>
      <c r="K32" s="42">
        <v>0</v>
      </c>
      <c r="L32" s="43">
        <v>0</v>
      </c>
      <c r="M32" s="58">
        <f t="shared" si="1"/>
        <v>0</v>
      </c>
    </row>
    <row r="33" spans="1:15" ht="19.5" customHeight="1" x14ac:dyDescent="0.15">
      <c r="A33" s="165"/>
      <c r="B33" s="135" t="s">
        <v>43</v>
      </c>
      <c r="C33" s="136"/>
      <c r="D33" s="137"/>
      <c r="E33" s="74" t="s">
        <v>44</v>
      </c>
      <c r="F33" s="75">
        <v>1.02</v>
      </c>
      <c r="G33" s="76">
        <f>Ⅰ!K33</f>
        <v>0</v>
      </c>
      <c r="H33" s="77">
        <f>Ⅰ!L33</f>
        <v>0</v>
      </c>
      <c r="I33" s="193">
        <f t="shared" si="0"/>
        <v>0</v>
      </c>
      <c r="J33" s="194"/>
      <c r="K33" s="42">
        <v>0</v>
      </c>
      <c r="L33" s="43">
        <v>0</v>
      </c>
      <c r="M33" s="58">
        <f t="shared" si="1"/>
        <v>0</v>
      </c>
    </row>
    <row r="34" spans="1:15" ht="19.5" customHeight="1" x14ac:dyDescent="0.15">
      <c r="A34" s="165"/>
      <c r="B34" s="135" t="s">
        <v>45</v>
      </c>
      <c r="C34" s="136"/>
      <c r="D34" s="137"/>
      <c r="E34" s="74" t="s">
        <v>44</v>
      </c>
      <c r="F34" s="75">
        <v>1.36</v>
      </c>
      <c r="G34" s="76">
        <f>Ⅰ!K34</f>
        <v>0</v>
      </c>
      <c r="H34" s="77">
        <f>Ⅰ!L34</f>
        <v>0</v>
      </c>
      <c r="I34" s="193">
        <f t="shared" si="0"/>
        <v>0</v>
      </c>
      <c r="J34" s="194"/>
      <c r="K34" s="42">
        <v>0</v>
      </c>
      <c r="L34" s="43">
        <v>0</v>
      </c>
      <c r="M34" s="58">
        <f t="shared" si="1"/>
        <v>0</v>
      </c>
    </row>
    <row r="35" spans="1:15" ht="19.5" customHeight="1" x14ac:dyDescent="0.15">
      <c r="A35" s="165"/>
      <c r="B35" s="135" t="s">
        <v>46</v>
      </c>
      <c r="C35" s="136"/>
      <c r="D35" s="137"/>
      <c r="E35" s="74" t="s">
        <v>44</v>
      </c>
      <c r="F35" s="75">
        <v>1.36</v>
      </c>
      <c r="G35" s="76">
        <f>Ⅰ!K35</f>
        <v>0</v>
      </c>
      <c r="H35" s="77">
        <f>Ⅰ!L35</f>
        <v>0</v>
      </c>
      <c r="I35" s="193">
        <f t="shared" si="0"/>
        <v>0</v>
      </c>
      <c r="J35" s="194"/>
      <c r="K35" s="42">
        <v>0</v>
      </c>
      <c r="L35" s="43">
        <v>0</v>
      </c>
      <c r="M35" s="58">
        <f t="shared" si="1"/>
        <v>0</v>
      </c>
    </row>
    <row r="36" spans="1:15" ht="19.5" customHeight="1" x14ac:dyDescent="0.15">
      <c r="A36" s="166"/>
      <c r="B36" s="135" t="s">
        <v>47</v>
      </c>
      <c r="C36" s="136"/>
      <c r="D36" s="137"/>
      <c r="E36" s="74" t="s">
        <v>44</v>
      </c>
      <c r="F36" s="75">
        <v>1.36</v>
      </c>
      <c r="G36" s="76">
        <f>Ⅰ!K36</f>
        <v>0</v>
      </c>
      <c r="H36" s="77">
        <f>Ⅰ!L36</f>
        <v>0</v>
      </c>
      <c r="I36" s="193">
        <f t="shared" si="0"/>
        <v>0</v>
      </c>
      <c r="J36" s="194"/>
      <c r="K36" s="42">
        <v>0</v>
      </c>
      <c r="L36" s="43">
        <v>0</v>
      </c>
      <c r="M36" s="58">
        <f t="shared" si="1"/>
        <v>0</v>
      </c>
    </row>
    <row r="37" spans="1:15" ht="19.5" customHeight="1" x14ac:dyDescent="0.15">
      <c r="A37" s="195" t="s">
        <v>48</v>
      </c>
      <c r="B37" s="154" t="s">
        <v>103</v>
      </c>
      <c r="C37" s="53" t="s">
        <v>49</v>
      </c>
      <c r="D37" s="52"/>
      <c r="E37" s="74" t="s">
        <v>50</v>
      </c>
      <c r="F37" s="75">
        <v>9.9700000000000006</v>
      </c>
      <c r="G37" s="76">
        <f>Ⅰ!K37</f>
        <v>21530</v>
      </c>
      <c r="H37" s="77">
        <f>Ⅰ!L37</f>
        <v>2000</v>
      </c>
      <c r="I37" s="193">
        <f t="shared" si="0"/>
        <v>194714.1</v>
      </c>
      <c r="J37" s="194"/>
      <c r="K37" s="42">
        <v>13850</v>
      </c>
      <c r="L37" s="43">
        <v>2000</v>
      </c>
      <c r="M37" s="58">
        <f t="shared" si="1"/>
        <v>118144.50000000001</v>
      </c>
    </row>
    <row r="38" spans="1:15" ht="19.5" customHeight="1" x14ac:dyDescent="0.15">
      <c r="A38" s="196"/>
      <c r="B38" s="155"/>
      <c r="C38" s="55"/>
      <c r="D38" s="64" t="s">
        <v>94</v>
      </c>
      <c r="E38" s="74" t="s">
        <v>50</v>
      </c>
      <c r="F38" s="75">
        <v>9.9700000000000006</v>
      </c>
      <c r="G38" s="76">
        <f>Ⅰ!K38</f>
        <v>14952</v>
      </c>
      <c r="H38" s="115">
        <f>Ⅰ!L38</f>
        <v>700</v>
      </c>
      <c r="I38" s="146"/>
      <c r="J38" s="147"/>
      <c r="K38" s="42">
        <v>9450</v>
      </c>
      <c r="L38" s="103">
        <f>L37*0.35</f>
        <v>700</v>
      </c>
      <c r="M38" s="82"/>
    </row>
    <row r="39" spans="1:15" ht="19.5" customHeight="1" x14ac:dyDescent="0.15">
      <c r="A39" s="196"/>
      <c r="B39" s="155"/>
      <c r="C39" s="54"/>
      <c r="D39" s="64" t="s">
        <v>88</v>
      </c>
      <c r="E39" s="74" t="s">
        <v>50</v>
      </c>
      <c r="F39" s="75">
        <v>9.9700000000000006</v>
      </c>
      <c r="G39" s="76">
        <f>Ⅰ!K39</f>
        <v>6578</v>
      </c>
      <c r="H39" s="115">
        <f>Ⅰ!L39</f>
        <v>1300</v>
      </c>
      <c r="I39" s="146"/>
      <c r="J39" s="147"/>
      <c r="K39" s="42">
        <f>K37-K38</f>
        <v>4400</v>
      </c>
      <c r="L39" s="103">
        <f>L37-L38</f>
        <v>1300</v>
      </c>
      <c r="M39" s="82"/>
    </row>
    <row r="40" spans="1:15" ht="19.5" customHeight="1" x14ac:dyDescent="0.15">
      <c r="A40" s="196"/>
      <c r="B40" s="156"/>
      <c r="C40" s="135" t="s">
        <v>51</v>
      </c>
      <c r="D40" s="137"/>
      <c r="E40" s="74" t="s">
        <v>50</v>
      </c>
      <c r="F40" s="75">
        <v>9.2799999999999994</v>
      </c>
      <c r="G40" s="76">
        <f>Ⅰ!K40</f>
        <v>4500</v>
      </c>
      <c r="H40" s="77">
        <f>Ⅰ!L40</f>
        <v>0</v>
      </c>
      <c r="I40" s="193">
        <f t="shared" si="0"/>
        <v>41760</v>
      </c>
      <c r="J40" s="194"/>
      <c r="K40" s="42">
        <v>8500</v>
      </c>
      <c r="L40" s="43">
        <v>0</v>
      </c>
      <c r="M40" s="58">
        <f t="shared" si="1"/>
        <v>78880</v>
      </c>
    </row>
    <row r="41" spans="1:15" ht="19.5" customHeight="1" x14ac:dyDescent="0.15">
      <c r="A41" s="196"/>
      <c r="B41" s="154" t="s">
        <v>52</v>
      </c>
      <c r="C41" s="135" t="s">
        <v>53</v>
      </c>
      <c r="D41" s="137"/>
      <c r="E41" s="74" t="s">
        <v>50</v>
      </c>
      <c r="F41" s="75">
        <v>9.76</v>
      </c>
      <c r="G41" s="76">
        <f>Ⅰ!K41</f>
        <v>0</v>
      </c>
      <c r="H41" s="77">
        <f>Ⅰ!L41</f>
        <v>0</v>
      </c>
      <c r="I41" s="193">
        <f t="shared" si="0"/>
        <v>0</v>
      </c>
      <c r="J41" s="194"/>
      <c r="K41" s="42">
        <v>0</v>
      </c>
      <c r="L41" s="43">
        <v>0</v>
      </c>
      <c r="M41" s="58">
        <f t="shared" si="1"/>
        <v>0</v>
      </c>
    </row>
    <row r="42" spans="1:15" ht="20.100000000000001" customHeight="1" x14ac:dyDescent="0.15">
      <c r="A42" s="196"/>
      <c r="B42" s="156"/>
      <c r="C42" s="135" t="s">
        <v>74</v>
      </c>
      <c r="D42" s="137"/>
      <c r="E42" s="74" t="s">
        <v>50</v>
      </c>
      <c r="F42" s="83">
        <v>9.76</v>
      </c>
      <c r="G42" s="76">
        <f>Ⅰ!K42</f>
        <v>0</v>
      </c>
      <c r="H42" s="77">
        <f>Ⅰ!L42</f>
        <v>0</v>
      </c>
      <c r="I42" s="193">
        <f>(-H42)*$F42</f>
        <v>0</v>
      </c>
      <c r="J42" s="194"/>
      <c r="K42" s="42">
        <v>0</v>
      </c>
      <c r="L42" s="43">
        <v>0</v>
      </c>
      <c r="M42" s="58">
        <f>(-L42)*$F42</f>
        <v>0</v>
      </c>
    </row>
    <row r="43" spans="1:15" ht="24" customHeight="1" thickBot="1" x14ac:dyDescent="0.2">
      <c r="A43" s="197"/>
      <c r="B43" s="198" t="s">
        <v>54</v>
      </c>
      <c r="C43" s="198"/>
      <c r="D43" s="199"/>
      <c r="E43" s="74" t="s">
        <v>50</v>
      </c>
      <c r="F43" s="74" t="s">
        <v>55</v>
      </c>
      <c r="G43" s="84">
        <f>Ⅰ!K43</f>
        <v>26030</v>
      </c>
      <c r="H43" s="85">
        <f>Ⅰ!L43</f>
        <v>2000</v>
      </c>
      <c r="I43" s="200" t="s">
        <v>55</v>
      </c>
      <c r="J43" s="201"/>
      <c r="K43" s="44">
        <f>SUM(K37,K40+K41)</f>
        <v>22350</v>
      </c>
      <c r="L43" s="45">
        <f>SUM(L37,L40+L41)</f>
        <v>2000</v>
      </c>
      <c r="M43" s="104" t="s">
        <v>55</v>
      </c>
    </row>
    <row r="44" spans="1:15" ht="22.5" customHeight="1" thickTop="1" x14ac:dyDescent="0.15">
      <c r="A44" s="184" t="s">
        <v>69</v>
      </c>
      <c r="B44" s="185"/>
      <c r="C44" s="185"/>
      <c r="D44" s="186"/>
      <c r="E44" s="86" t="s">
        <v>56</v>
      </c>
      <c r="F44" s="87"/>
      <c r="G44" s="105"/>
      <c r="H44" s="106"/>
      <c r="I44" s="126">
        <f>SUM(I8:J42)</f>
        <v>1208149.3</v>
      </c>
      <c r="J44" s="127"/>
      <c r="K44" s="105"/>
      <c r="L44" s="106"/>
      <c r="M44" s="117">
        <f>SUM(M8:M42)</f>
        <v>1168699.7000000002</v>
      </c>
    </row>
    <row r="45" spans="1:15" ht="24" customHeight="1" x14ac:dyDescent="0.15">
      <c r="A45" s="187" t="s">
        <v>70</v>
      </c>
      <c r="B45" s="188"/>
      <c r="C45" s="188"/>
      <c r="D45" s="189"/>
      <c r="E45" s="88" t="s">
        <v>57</v>
      </c>
      <c r="F45" s="89"/>
      <c r="G45" s="107" t="s">
        <v>58</v>
      </c>
      <c r="H45" s="108"/>
      <c r="I45" s="131">
        <f>ROUND(I44*0.0258,1)</f>
        <v>31170.3</v>
      </c>
      <c r="J45" s="132"/>
      <c r="K45" s="107" t="s">
        <v>59</v>
      </c>
      <c r="L45" s="108"/>
      <c r="M45" s="90">
        <f>ROUND(M44*0.0258,1)</f>
        <v>30152.5</v>
      </c>
    </row>
    <row r="46" spans="1:15" s="13" customFormat="1" ht="23.25" hidden="1" customHeight="1" x14ac:dyDescent="0.15">
      <c r="A46" s="190" t="s">
        <v>71</v>
      </c>
      <c r="B46" s="191"/>
      <c r="C46" s="192"/>
      <c r="D46" s="51"/>
      <c r="E46" s="92" t="str">
        <f>"kl/"&amp;E7</f>
        <v>kl/トン</v>
      </c>
      <c r="F46" s="93"/>
      <c r="G46" s="109"/>
      <c r="H46" s="110"/>
      <c r="I46" s="133">
        <f>I45/H7</f>
        <v>10.3901</v>
      </c>
      <c r="J46" s="134"/>
      <c r="K46" s="109"/>
      <c r="L46" s="110"/>
      <c r="M46" s="94">
        <f>M45/L7</f>
        <v>10.050833333333333</v>
      </c>
      <c r="N46" s="17"/>
      <c r="O46" s="17"/>
    </row>
    <row r="47" spans="1:15" s="13" customFormat="1" ht="23.25" customHeight="1" thickBot="1" x14ac:dyDescent="0.2">
      <c r="A47" s="181" t="s">
        <v>71</v>
      </c>
      <c r="B47" s="182"/>
      <c r="C47" s="182"/>
      <c r="D47" s="183"/>
      <c r="E47" s="95" t="str">
        <f>"kl/"&amp;E7</f>
        <v>kl/トン</v>
      </c>
      <c r="F47" s="96"/>
      <c r="G47" s="111"/>
      <c r="H47" s="112"/>
      <c r="I47" s="121">
        <f>IF(I46&gt;1,ROUND(I46,2),--TEXT(I46,"0.0e+000"))</f>
        <v>10.39</v>
      </c>
      <c r="J47" s="122"/>
      <c r="K47" s="111"/>
      <c r="L47" s="113"/>
      <c r="M47" s="97">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ROUND((I45-M45)/Ⅰ!I45*100,1)</f>
        <v>3</v>
      </c>
      <c r="H55" s="33" t="s">
        <v>62</v>
      </c>
      <c r="I55" s="31" t="s">
        <v>96</v>
      </c>
      <c r="J55" s="31"/>
      <c r="K55" s="34"/>
      <c r="L55" s="35"/>
      <c r="M55" s="36"/>
      <c r="N55" s="35"/>
      <c r="O55" s="35"/>
    </row>
    <row r="56" spans="1:15" s="37" customFormat="1" ht="21" customHeight="1" thickBot="1" x14ac:dyDescent="0.2">
      <c r="A56" s="30"/>
      <c r="B56" s="30"/>
      <c r="C56" s="30"/>
      <c r="D56" s="30"/>
      <c r="E56" s="30"/>
      <c r="F56" s="38" t="s">
        <v>63</v>
      </c>
      <c r="G56" s="49">
        <f>ROUND(I45-M45,1)</f>
        <v>1017.8</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64</v>
      </c>
      <c r="C58" s="35"/>
      <c r="D58" s="35"/>
      <c r="E58" s="35"/>
      <c r="F58" s="32" t="s">
        <v>67</v>
      </c>
      <c r="G58" s="56">
        <f>ROUND(G59/(Ⅰ!G43-Ⅰ!H43)*100,1)</f>
        <v>13.6</v>
      </c>
      <c r="H58" s="33" t="s">
        <v>68</v>
      </c>
      <c r="I58" s="41" t="s">
        <v>95</v>
      </c>
      <c r="J58" s="35"/>
      <c r="K58" s="35"/>
      <c r="L58" s="35"/>
      <c r="M58" s="35"/>
      <c r="N58" s="35"/>
      <c r="O58" s="35"/>
    </row>
    <row r="59" spans="1:15" s="37" customFormat="1" ht="18" customHeight="1" thickBot="1" x14ac:dyDescent="0.2">
      <c r="A59" s="35"/>
      <c r="C59" s="35"/>
      <c r="D59" s="35"/>
      <c r="E59" s="35"/>
      <c r="F59" s="38" t="s">
        <v>65</v>
      </c>
      <c r="G59" s="57">
        <f>ROUND((G43-H43)-(K43-L43),1)</f>
        <v>3680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92</v>
      </c>
      <c r="C61" s="31"/>
      <c r="D61" s="31"/>
      <c r="E61" s="31"/>
      <c r="F61" s="32" t="s">
        <v>87</v>
      </c>
      <c r="G61" s="99">
        <f>ROUND((((G38-H38)-(K38-L38))/(Ⅰ!G38-Ⅰ!H38))*100,1)</f>
        <v>34.200000000000003</v>
      </c>
      <c r="H61" s="33" t="s">
        <v>68</v>
      </c>
      <c r="I61" s="31" t="s">
        <v>101</v>
      </c>
      <c r="J61" s="31"/>
      <c r="K61" s="34"/>
      <c r="L61" s="35"/>
      <c r="M61" s="36"/>
      <c r="N61" s="35"/>
      <c r="O61" s="35"/>
    </row>
    <row r="62" spans="1:15" s="37" customFormat="1" ht="21" customHeight="1" thickBot="1" x14ac:dyDescent="0.2">
      <c r="A62" s="30"/>
      <c r="B62" s="31"/>
      <c r="C62" s="31"/>
      <c r="D62" s="31"/>
      <c r="E62" s="31"/>
      <c r="F62" s="38" t="s">
        <v>86</v>
      </c>
      <c r="G62" s="98">
        <f>ROUND((G38-H38)-(K38-L38),2)</f>
        <v>5502</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L38 I39:M39 I38:J38 M38 G8:H42 E7 H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O12" sqref="O1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59" t="s">
        <v>89</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3" t="s">
        <v>0</v>
      </c>
      <c r="F4" s="216" t="s">
        <v>1</v>
      </c>
      <c r="G4" s="219" t="s">
        <v>102</v>
      </c>
      <c r="H4" s="220"/>
      <c r="I4" s="220"/>
      <c r="J4" s="221"/>
      <c r="K4" s="219" t="s">
        <v>104</v>
      </c>
      <c r="L4" s="220"/>
      <c r="M4" s="222"/>
    </row>
    <row r="5" spans="1:13" ht="51" customHeight="1" x14ac:dyDescent="0.15">
      <c r="A5" s="27"/>
      <c r="B5" s="14"/>
      <c r="C5" s="14"/>
      <c r="D5" s="14"/>
      <c r="E5" s="214"/>
      <c r="F5" s="217"/>
      <c r="G5" s="66" t="s">
        <v>2</v>
      </c>
      <c r="H5" s="67" t="s">
        <v>3</v>
      </c>
      <c r="I5" s="223" t="s">
        <v>4</v>
      </c>
      <c r="J5" s="224"/>
      <c r="K5" s="66" t="s">
        <v>5</v>
      </c>
      <c r="L5" s="67" t="s">
        <v>6</v>
      </c>
      <c r="M5" s="68" t="s">
        <v>7</v>
      </c>
    </row>
    <row r="6" spans="1:13" ht="32.25" customHeight="1" thickBot="1" x14ac:dyDescent="0.2">
      <c r="A6" s="27"/>
      <c r="B6" s="14"/>
      <c r="C6" s="14"/>
      <c r="D6" s="14"/>
      <c r="E6" s="215"/>
      <c r="F6" s="218"/>
      <c r="G6" s="69" t="s">
        <v>8</v>
      </c>
      <c r="H6" s="70" t="s">
        <v>8</v>
      </c>
      <c r="I6" s="225" t="s">
        <v>9</v>
      </c>
      <c r="J6" s="226"/>
      <c r="K6" s="69" t="s">
        <v>8</v>
      </c>
      <c r="L6" s="70" t="s">
        <v>8</v>
      </c>
      <c r="M6" s="71" t="s">
        <v>9</v>
      </c>
    </row>
    <row r="7" spans="1:13" ht="24.75" customHeight="1" thickTop="1" x14ac:dyDescent="0.15">
      <c r="A7" s="206" t="s">
        <v>10</v>
      </c>
      <c r="B7" s="207"/>
      <c r="C7" s="208"/>
      <c r="D7" s="60"/>
      <c r="E7" s="72" t="str">
        <f>Ⅲ!E7</f>
        <v>トン</v>
      </c>
      <c r="F7" s="73"/>
      <c r="G7" s="114" t="s">
        <v>12</v>
      </c>
      <c r="H7" s="202">
        <f>Ⅰ!H7</f>
        <v>3000</v>
      </c>
      <c r="I7" s="202"/>
      <c r="J7" s="203"/>
      <c r="K7" s="114"/>
      <c r="L7" s="202">
        <f>Ⅲ!L7</f>
        <v>3000</v>
      </c>
      <c r="M7" s="209"/>
    </row>
    <row r="8" spans="1:13" ht="19.5" customHeight="1" x14ac:dyDescent="0.15">
      <c r="A8" s="210" t="s">
        <v>13</v>
      </c>
      <c r="B8" s="148" t="s">
        <v>14</v>
      </c>
      <c r="C8" s="204"/>
      <c r="D8" s="149"/>
      <c r="E8" s="74" t="s">
        <v>15</v>
      </c>
      <c r="F8" s="75">
        <v>38.200000000000003</v>
      </c>
      <c r="G8" s="76">
        <f>Ⅰ!G8</f>
        <v>0</v>
      </c>
      <c r="H8" s="77">
        <f>Ⅰ!H8</f>
        <v>0</v>
      </c>
      <c r="I8" s="193">
        <f>(G8-H8)*$F8</f>
        <v>0</v>
      </c>
      <c r="J8" s="194"/>
      <c r="K8" s="76">
        <f>Ⅲ!K8</f>
        <v>0</v>
      </c>
      <c r="L8" s="77">
        <f>Ⅲ!L8</f>
        <v>0</v>
      </c>
      <c r="M8" s="78">
        <f>(K8-L8)*$F8</f>
        <v>0</v>
      </c>
    </row>
    <row r="9" spans="1:13" ht="19.5" customHeight="1" x14ac:dyDescent="0.15">
      <c r="A9" s="211"/>
      <c r="B9" s="148" t="s">
        <v>93</v>
      </c>
      <c r="C9" s="204"/>
      <c r="D9" s="149"/>
      <c r="E9" s="74" t="s">
        <v>15</v>
      </c>
      <c r="F9" s="75">
        <v>35.299999999999997</v>
      </c>
      <c r="G9" s="76">
        <f>Ⅰ!G9</f>
        <v>0</v>
      </c>
      <c r="H9" s="77">
        <f>Ⅰ!H9</f>
        <v>0</v>
      </c>
      <c r="I9" s="193">
        <f t="shared" ref="I9:I41" si="0">(G9-H9)*$F9</f>
        <v>0</v>
      </c>
      <c r="J9" s="194"/>
      <c r="K9" s="76">
        <f>Ⅲ!K9</f>
        <v>0</v>
      </c>
      <c r="L9" s="77">
        <f>Ⅲ!L9</f>
        <v>0</v>
      </c>
      <c r="M9" s="78">
        <f>(K9-L9)*$F9</f>
        <v>0</v>
      </c>
    </row>
    <row r="10" spans="1:13" ht="19.5" customHeight="1" x14ac:dyDescent="0.15">
      <c r="A10" s="211"/>
      <c r="B10" s="148" t="s">
        <v>16</v>
      </c>
      <c r="C10" s="204"/>
      <c r="D10" s="149"/>
      <c r="E10" s="74" t="s">
        <v>15</v>
      </c>
      <c r="F10" s="75">
        <v>34.6</v>
      </c>
      <c r="G10" s="76">
        <f>Ⅰ!G10</f>
        <v>0</v>
      </c>
      <c r="H10" s="77">
        <f>Ⅰ!H10</f>
        <v>0</v>
      </c>
      <c r="I10" s="193">
        <f t="shared" si="0"/>
        <v>0</v>
      </c>
      <c r="J10" s="194"/>
      <c r="K10" s="76">
        <f>Ⅲ!K10</f>
        <v>0</v>
      </c>
      <c r="L10" s="77">
        <f>Ⅲ!L10</f>
        <v>0</v>
      </c>
      <c r="M10" s="78">
        <f t="shared" ref="M10:M41" si="1">(K10-L10)*$F10</f>
        <v>0</v>
      </c>
    </row>
    <row r="11" spans="1:13" ht="19.5" customHeight="1" x14ac:dyDescent="0.15">
      <c r="A11" s="211"/>
      <c r="B11" s="148" t="s">
        <v>17</v>
      </c>
      <c r="C11" s="204"/>
      <c r="D11" s="149"/>
      <c r="E11" s="74" t="s">
        <v>15</v>
      </c>
      <c r="F11" s="75">
        <v>33.6</v>
      </c>
      <c r="G11" s="76">
        <f>Ⅰ!G11</f>
        <v>0</v>
      </c>
      <c r="H11" s="77">
        <f>Ⅰ!H11</f>
        <v>0</v>
      </c>
      <c r="I11" s="193">
        <f t="shared" si="0"/>
        <v>0</v>
      </c>
      <c r="J11" s="194"/>
      <c r="K11" s="76">
        <f>Ⅲ!K11</f>
        <v>0</v>
      </c>
      <c r="L11" s="77">
        <f>Ⅲ!L11</f>
        <v>0</v>
      </c>
      <c r="M11" s="78">
        <f t="shared" si="1"/>
        <v>0</v>
      </c>
    </row>
    <row r="12" spans="1:13" ht="19.5" customHeight="1" x14ac:dyDescent="0.15">
      <c r="A12" s="211"/>
      <c r="B12" s="148" t="s">
        <v>18</v>
      </c>
      <c r="C12" s="204"/>
      <c r="D12" s="149"/>
      <c r="E12" s="74" t="s">
        <v>15</v>
      </c>
      <c r="F12" s="75">
        <v>36.700000000000003</v>
      </c>
      <c r="G12" s="76">
        <f>Ⅰ!G12</f>
        <v>0</v>
      </c>
      <c r="H12" s="77">
        <f>Ⅰ!H12</f>
        <v>0</v>
      </c>
      <c r="I12" s="193">
        <f t="shared" si="0"/>
        <v>0</v>
      </c>
      <c r="J12" s="194"/>
      <c r="K12" s="76">
        <f>Ⅲ!K12</f>
        <v>0</v>
      </c>
      <c r="L12" s="77">
        <f>Ⅲ!L12</f>
        <v>0</v>
      </c>
      <c r="M12" s="78">
        <f t="shared" si="1"/>
        <v>0</v>
      </c>
    </row>
    <row r="13" spans="1:13" ht="19.5" customHeight="1" x14ac:dyDescent="0.15">
      <c r="A13" s="211"/>
      <c r="B13" s="148" t="s">
        <v>19</v>
      </c>
      <c r="C13" s="204"/>
      <c r="D13" s="149"/>
      <c r="E13" s="74" t="s">
        <v>15</v>
      </c>
      <c r="F13" s="75">
        <v>37.700000000000003</v>
      </c>
      <c r="G13" s="76">
        <f>Ⅰ!G13</f>
        <v>0</v>
      </c>
      <c r="H13" s="77">
        <f>Ⅰ!H13</f>
        <v>0</v>
      </c>
      <c r="I13" s="193">
        <f t="shared" si="0"/>
        <v>0</v>
      </c>
      <c r="J13" s="194"/>
      <c r="K13" s="76">
        <f>Ⅲ!K13</f>
        <v>0</v>
      </c>
      <c r="L13" s="77">
        <f>Ⅲ!L13</f>
        <v>0</v>
      </c>
      <c r="M13" s="78">
        <f t="shared" si="1"/>
        <v>0</v>
      </c>
    </row>
    <row r="14" spans="1:13" ht="19.5" customHeight="1" x14ac:dyDescent="0.15">
      <c r="A14" s="211"/>
      <c r="B14" s="148" t="s">
        <v>20</v>
      </c>
      <c r="C14" s="204"/>
      <c r="D14" s="149"/>
      <c r="E14" s="74" t="s">
        <v>15</v>
      </c>
      <c r="F14" s="75">
        <v>39.1</v>
      </c>
      <c r="G14" s="76">
        <f>Ⅰ!G14</f>
        <v>0</v>
      </c>
      <c r="H14" s="77">
        <f>Ⅰ!H14</f>
        <v>0</v>
      </c>
      <c r="I14" s="193">
        <f t="shared" si="0"/>
        <v>0</v>
      </c>
      <c r="J14" s="194"/>
      <c r="K14" s="76">
        <f>Ⅲ!K14</f>
        <v>0</v>
      </c>
      <c r="L14" s="77">
        <f>Ⅲ!L14</f>
        <v>0</v>
      </c>
      <c r="M14" s="78">
        <f t="shared" si="1"/>
        <v>0</v>
      </c>
    </row>
    <row r="15" spans="1:13" ht="19.5" customHeight="1" x14ac:dyDescent="0.15">
      <c r="A15" s="211"/>
      <c r="B15" s="148" t="s">
        <v>21</v>
      </c>
      <c r="C15" s="204"/>
      <c r="D15" s="149"/>
      <c r="E15" s="74" t="s">
        <v>15</v>
      </c>
      <c r="F15" s="75">
        <v>41.9</v>
      </c>
      <c r="G15" s="76">
        <f>Ⅰ!G15</f>
        <v>24906</v>
      </c>
      <c r="H15" s="77">
        <f>Ⅰ!H15</f>
        <v>0</v>
      </c>
      <c r="I15" s="193">
        <f t="shared" si="0"/>
        <v>1043561.3999999999</v>
      </c>
      <c r="J15" s="194"/>
      <c r="K15" s="76">
        <f>Ⅲ!K15</f>
        <v>20906</v>
      </c>
      <c r="L15" s="77">
        <f>Ⅲ!L15</f>
        <v>0</v>
      </c>
      <c r="M15" s="78">
        <f>(K15-L15)*$F15</f>
        <v>875961.4</v>
      </c>
    </row>
    <row r="16" spans="1:13" ht="19.5" customHeight="1" x14ac:dyDescent="0.15">
      <c r="A16" s="211"/>
      <c r="B16" s="148" t="s">
        <v>22</v>
      </c>
      <c r="C16" s="204"/>
      <c r="D16" s="149"/>
      <c r="E16" s="74" t="s">
        <v>23</v>
      </c>
      <c r="F16" s="75">
        <v>40.9</v>
      </c>
      <c r="G16" s="76">
        <f>Ⅰ!G16</f>
        <v>0</v>
      </c>
      <c r="H16" s="77">
        <f>Ⅰ!H16</f>
        <v>0</v>
      </c>
      <c r="I16" s="193">
        <f t="shared" si="0"/>
        <v>0</v>
      </c>
      <c r="J16" s="194"/>
      <c r="K16" s="76">
        <f>Ⅲ!K16</f>
        <v>0</v>
      </c>
      <c r="L16" s="77">
        <f>Ⅲ!L16</f>
        <v>0</v>
      </c>
      <c r="M16" s="78">
        <f t="shared" si="1"/>
        <v>0</v>
      </c>
    </row>
    <row r="17" spans="1:13" ht="19.5" customHeight="1" x14ac:dyDescent="0.15">
      <c r="A17" s="211"/>
      <c r="B17" s="148" t="s">
        <v>24</v>
      </c>
      <c r="C17" s="204"/>
      <c r="D17" s="149"/>
      <c r="E17" s="74" t="s">
        <v>23</v>
      </c>
      <c r="F17" s="75">
        <v>29.9</v>
      </c>
      <c r="G17" s="76">
        <f>Ⅰ!G17</f>
        <v>0</v>
      </c>
      <c r="H17" s="77">
        <f>Ⅰ!H17</f>
        <v>0</v>
      </c>
      <c r="I17" s="193">
        <f t="shared" si="0"/>
        <v>0</v>
      </c>
      <c r="J17" s="194"/>
      <c r="K17" s="76">
        <f>Ⅲ!K17</f>
        <v>0</v>
      </c>
      <c r="L17" s="77">
        <f>Ⅲ!L17</f>
        <v>0</v>
      </c>
      <c r="M17" s="78">
        <f t="shared" si="1"/>
        <v>0</v>
      </c>
    </row>
    <row r="18" spans="1:13" ht="19.5" customHeight="1" x14ac:dyDescent="0.15">
      <c r="A18" s="211"/>
      <c r="B18" s="205" t="s">
        <v>25</v>
      </c>
      <c r="C18" s="148" t="s">
        <v>26</v>
      </c>
      <c r="D18" s="149"/>
      <c r="E18" s="79" t="s">
        <v>23</v>
      </c>
      <c r="F18" s="75">
        <v>50.8</v>
      </c>
      <c r="G18" s="76">
        <f>Ⅰ!G18</f>
        <v>0</v>
      </c>
      <c r="H18" s="77">
        <f>Ⅰ!H18</f>
        <v>0</v>
      </c>
      <c r="I18" s="193">
        <f t="shared" si="0"/>
        <v>0</v>
      </c>
      <c r="J18" s="194"/>
      <c r="K18" s="76">
        <f>Ⅲ!K18</f>
        <v>0</v>
      </c>
      <c r="L18" s="77">
        <f>Ⅲ!L18</f>
        <v>0</v>
      </c>
      <c r="M18" s="78">
        <f t="shared" si="1"/>
        <v>0</v>
      </c>
    </row>
    <row r="19" spans="1:13" ht="19.5" customHeight="1" x14ac:dyDescent="0.15">
      <c r="A19" s="211"/>
      <c r="B19" s="205"/>
      <c r="C19" s="148" t="s">
        <v>27</v>
      </c>
      <c r="D19" s="149"/>
      <c r="E19" s="79" t="s">
        <v>28</v>
      </c>
      <c r="F19" s="75">
        <v>44.9</v>
      </c>
      <c r="G19" s="76">
        <f>Ⅰ!G19</f>
        <v>0</v>
      </c>
      <c r="H19" s="77">
        <f>Ⅰ!H19</f>
        <v>0</v>
      </c>
      <c r="I19" s="193">
        <f t="shared" si="0"/>
        <v>0</v>
      </c>
      <c r="J19" s="194"/>
      <c r="K19" s="76">
        <f>Ⅲ!K19</f>
        <v>0</v>
      </c>
      <c r="L19" s="77">
        <f>Ⅲ!L19</f>
        <v>0</v>
      </c>
      <c r="M19" s="78">
        <f t="shared" si="1"/>
        <v>0</v>
      </c>
    </row>
    <row r="20" spans="1:13" ht="19.5" customHeight="1" x14ac:dyDescent="0.15">
      <c r="A20" s="211"/>
      <c r="B20" s="205" t="s">
        <v>29</v>
      </c>
      <c r="C20" s="148" t="s">
        <v>30</v>
      </c>
      <c r="D20" s="149"/>
      <c r="E20" s="79" t="s">
        <v>23</v>
      </c>
      <c r="F20" s="75">
        <v>54.6</v>
      </c>
      <c r="G20" s="76">
        <f>Ⅰ!G20</f>
        <v>0</v>
      </c>
      <c r="H20" s="77">
        <f>Ⅰ!H20</f>
        <v>0</v>
      </c>
      <c r="I20" s="193">
        <f t="shared" si="0"/>
        <v>0</v>
      </c>
      <c r="J20" s="194"/>
      <c r="K20" s="76">
        <f>Ⅲ!K20</f>
        <v>1753</v>
      </c>
      <c r="L20" s="77">
        <f>Ⅲ!L20</f>
        <v>0</v>
      </c>
      <c r="M20" s="78">
        <f t="shared" si="1"/>
        <v>95713.8</v>
      </c>
    </row>
    <row r="21" spans="1:13" ht="19.5" customHeight="1" x14ac:dyDescent="0.15">
      <c r="A21" s="211"/>
      <c r="B21" s="205"/>
      <c r="C21" s="148" t="s">
        <v>31</v>
      </c>
      <c r="D21" s="149"/>
      <c r="E21" s="79" t="s">
        <v>28</v>
      </c>
      <c r="F21" s="75">
        <v>43.5</v>
      </c>
      <c r="G21" s="76">
        <f>Ⅰ!G21</f>
        <v>0</v>
      </c>
      <c r="H21" s="77">
        <f>Ⅰ!H21</f>
        <v>0</v>
      </c>
      <c r="I21" s="193">
        <f t="shared" si="0"/>
        <v>0</v>
      </c>
      <c r="J21" s="194"/>
      <c r="K21" s="76">
        <f>Ⅲ!K21</f>
        <v>0</v>
      </c>
      <c r="L21" s="77">
        <f>Ⅲ!L21</f>
        <v>0</v>
      </c>
      <c r="M21" s="78">
        <f t="shared" si="1"/>
        <v>0</v>
      </c>
    </row>
    <row r="22" spans="1:13" ht="19.5" customHeight="1" x14ac:dyDescent="0.15">
      <c r="A22" s="211"/>
      <c r="B22" s="205" t="s">
        <v>32</v>
      </c>
      <c r="C22" s="148" t="s">
        <v>33</v>
      </c>
      <c r="D22" s="149"/>
      <c r="E22" s="79" t="s">
        <v>23</v>
      </c>
      <c r="F22" s="75">
        <v>29</v>
      </c>
      <c r="G22" s="76">
        <f>Ⅰ!G22</f>
        <v>0</v>
      </c>
      <c r="H22" s="77">
        <f>Ⅰ!H22</f>
        <v>0</v>
      </c>
      <c r="I22" s="193">
        <f t="shared" si="0"/>
        <v>0</v>
      </c>
      <c r="J22" s="194"/>
      <c r="K22" s="76">
        <f>Ⅲ!K22</f>
        <v>0</v>
      </c>
      <c r="L22" s="77">
        <f>Ⅲ!L22</f>
        <v>0</v>
      </c>
      <c r="M22" s="78">
        <f t="shared" si="1"/>
        <v>0</v>
      </c>
    </row>
    <row r="23" spans="1:13" ht="19.5" customHeight="1" x14ac:dyDescent="0.15">
      <c r="A23" s="211"/>
      <c r="B23" s="205"/>
      <c r="C23" s="148" t="s">
        <v>34</v>
      </c>
      <c r="D23" s="149"/>
      <c r="E23" s="79" t="s">
        <v>23</v>
      </c>
      <c r="F23" s="75">
        <v>25.7</v>
      </c>
      <c r="G23" s="76">
        <f>Ⅰ!G23</f>
        <v>0</v>
      </c>
      <c r="H23" s="77">
        <f>Ⅰ!H23</f>
        <v>0</v>
      </c>
      <c r="I23" s="193">
        <f t="shared" si="0"/>
        <v>0</v>
      </c>
      <c r="J23" s="194"/>
      <c r="K23" s="76">
        <f>Ⅲ!K23</f>
        <v>0</v>
      </c>
      <c r="L23" s="77">
        <f>Ⅲ!L23</f>
        <v>0</v>
      </c>
      <c r="M23" s="78">
        <f t="shared" si="1"/>
        <v>0</v>
      </c>
    </row>
    <row r="24" spans="1:13" ht="19.5" customHeight="1" x14ac:dyDescent="0.15">
      <c r="A24" s="211"/>
      <c r="B24" s="205"/>
      <c r="C24" s="148" t="s">
        <v>35</v>
      </c>
      <c r="D24" s="149"/>
      <c r="E24" s="79" t="s">
        <v>23</v>
      </c>
      <c r="F24" s="75">
        <v>26.9</v>
      </c>
      <c r="G24" s="76">
        <f>Ⅰ!G24</f>
        <v>0</v>
      </c>
      <c r="H24" s="77">
        <f>Ⅰ!H24</f>
        <v>0</v>
      </c>
      <c r="I24" s="193">
        <f t="shared" si="0"/>
        <v>0</v>
      </c>
      <c r="J24" s="194"/>
      <c r="K24" s="76">
        <f>Ⅲ!K24</f>
        <v>0</v>
      </c>
      <c r="L24" s="77">
        <f>Ⅲ!L24</f>
        <v>0</v>
      </c>
      <c r="M24" s="78">
        <f t="shared" si="1"/>
        <v>0</v>
      </c>
    </row>
    <row r="25" spans="1:13" ht="19.5" customHeight="1" x14ac:dyDescent="0.15">
      <c r="A25" s="211"/>
      <c r="B25" s="148" t="s">
        <v>36</v>
      </c>
      <c r="C25" s="204"/>
      <c r="D25" s="149"/>
      <c r="E25" s="80" t="s">
        <v>23</v>
      </c>
      <c r="F25" s="75">
        <v>29.4</v>
      </c>
      <c r="G25" s="76">
        <f>Ⅰ!G25</f>
        <v>0</v>
      </c>
      <c r="H25" s="77">
        <f>Ⅰ!H25</f>
        <v>0</v>
      </c>
      <c r="I25" s="193">
        <f t="shared" si="0"/>
        <v>0</v>
      </c>
      <c r="J25" s="194"/>
      <c r="K25" s="76">
        <f>Ⅲ!K25</f>
        <v>0</v>
      </c>
      <c r="L25" s="77">
        <f>Ⅲ!L25</f>
        <v>0</v>
      </c>
      <c r="M25" s="78">
        <f t="shared" si="1"/>
        <v>0</v>
      </c>
    </row>
    <row r="26" spans="1:13" ht="19.5" customHeight="1" x14ac:dyDescent="0.15">
      <c r="A26" s="211"/>
      <c r="B26" s="148" t="s">
        <v>37</v>
      </c>
      <c r="C26" s="204"/>
      <c r="D26" s="149"/>
      <c r="E26" s="74" t="s">
        <v>23</v>
      </c>
      <c r="F26" s="75">
        <v>37.299999999999997</v>
      </c>
      <c r="G26" s="76">
        <f>Ⅰ!G26</f>
        <v>0</v>
      </c>
      <c r="H26" s="77">
        <f>Ⅰ!H26</f>
        <v>0</v>
      </c>
      <c r="I26" s="193">
        <f t="shared" si="0"/>
        <v>0</v>
      </c>
      <c r="J26" s="194"/>
      <c r="K26" s="76">
        <f>Ⅲ!K26</f>
        <v>0</v>
      </c>
      <c r="L26" s="77">
        <f>Ⅲ!L26</f>
        <v>0</v>
      </c>
      <c r="M26" s="78">
        <f t="shared" si="1"/>
        <v>0</v>
      </c>
    </row>
    <row r="27" spans="1:13" ht="19.5" customHeight="1" x14ac:dyDescent="0.15">
      <c r="A27" s="211"/>
      <c r="B27" s="148" t="s">
        <v>38</v>
      </c>
      <c r="C27" s="204"/>
      <c r="D27" s="149"/>
      <c r="E27" s="74" t="s">
        <v>28</v>
      </c>
      <c r="F27" s="75">
        <v>21.1</v>
      </c>
      <c r="G27" s="76">
        <f>Ⅰ!G27</f>
        <v>0</v>
      </c>
      <c r="H27" s="77">
        <f>Ⅰ!H27</f>
        <v>0</v>
      </c>
      <c r="I27" s="193">
        <f t="shared" si="0"/>
        <v>0</v>
      </c>
      <c r="J27" s="194"/>
      <c r="K27" s="76">
        <f>Ⅲ!K27</f>
        <v>0</v>
      </c>
      <c r="L27" s="77">
        <f>Ⅲ!L27</f>
        <v>0</v>
      </c>
      <c r="M27" s="78">
        <f t="shared" si="1"/>
        <v>0</v>
      </c>
    </row>
    <row r="28" spans="1:13" ht="19.5" customHeight="1" x14ac:dyDescent="0.15">
      <c r="A28" s="211"/>
      <c r="B28" s="148" t="s">
        <v>39</v>
      </c>
      <c r="C28" s="204"/>
      <c r="D28" s="149"/>
      <c r="E28" s="74" t="s">
        <v>28</v>
      </c>
      <c r="F28" s="75">
        <v>3.41</v>
      </c>
      <c r="G28" s="76">
        <f>Ⅰ!G28</f>
        <v>0</v>
      </c>
      <c r="H28" s="77">
        <f>Ⅰ!H28</f>
        <v>0</v>
      </c>
      <c r="I28" s="193">
        <f t="shared" si="0"/>
        <v>0</v>
      </c>
      <c r="J28" s="194"/>
      <c r="K28" s="76">
        <f>Ⅲ!K28</f>
        <v>0</v>
      </c>
      <c r="L28" s="77">
        <f>Ⅲ!L28</f>
        <v>0</v>
      </c>
      <c r="M28" s="78">
        <f t="shared" si="1"/>
        <v>0</v>
      </c>
    </row>
    <row r="29" spans="1:13" ht="19.5" customHeight="1" x14ac:dyDescent="0.15">
      <c r="A29" s="211"/>
      <c r="B29" s="148" t="s">
        <v>40</v>
      </c>
      <c r="C29" s="204"/>
      <c r="D29" s="149"/>
      <c r="E29" s="74" t="s">
        <v>28</v>
      </c>
      <c r="F29" s="75">
        <v>8.41</v>
      </c>
      <c r="G29" s="76">
        <f>Ⅰ!G29</f>
        <v>0</v>
      </c>
      <c r="H29" s="77">
        <f>Ⅰ!H29</f>
        <v>0</v>
      </c>
      <c r="I29" s="193">
        <f t="shared" si="0"/>
        <v>0</v>
      </c>
      <c r="J29" s="194"/>
      <c r="K29" s="76">
        <f>Ⅲ!K29</f>
        <v>0</v>
      </c>
      <c r="L29" s="77">
        <f>Ⅲ!L29</f>
        <v>0</v>
      </c>
      <c r="M29" s="78">
        <f t="shared" si="1"/>
        <v>0</v>
      </c>
    </row>
    <row r="30" spans="1:13" ht="19.5" customHeight="1" x14ac:dyDescent="0.15">
      <c r="A30" s="211"/>
      <c r="B30" s="143" t="s">
        <v>41</v>
      </c>
      <c r="C30" s="148" t="s">
        <v>42</v>
      </c>
      <c r="D30" s="149"/>
      <c r="E30" s="74" t="s">
        <v>28</v>
      </c>
      <c r="F30" s="81"/>
      <c r="G30" s="76">
        <f>Ⅰ!G30</f>
        <v>0</v>
      </c>
      <c r="H30" s="77">
        <f>Ⅰ!H30</f>
        <v>0</v>
      </c>
      <c r="I30" s="193">
        <f t="shared" si="0"/>
        <v>0</v>
      </c>
      <c r="J30" s="194"/>
      <c r="K30" s="76">
        <f>Ⅲ!K30</f>
        <v>0</v>
      </c>
      <c r="L30" s="77">
        <f>Ⅲ!L30</f>
        <v>0</v>
      </c>
      <c r="M30" s="78">
        <f t="shared" si="1"/>
        <v>0</v>
      </c>
    </row>
    <row r="31" spans="1:13" ht="19.5" customHeight="1" x14ac:dyDescent="0.15">
      <c r="A31" s="211"/>
      <c r="B31" s="144"/>
      <c r="C31" s="148"/>
      <c r="D31" s="149"/>
      <c r="E31" s="74"/>
      <c r="F31" s="81"/>
      <c r="G31" s="76">
        <f>Ⅰ!G31</f>
        <v>0</v>
      </c>
      <c r="H31" s="77">
        <f>Ⅰ!H31</f>
        <v>0</v>
      </c>
      <c r="I31" s="193">
        <f t="shared" si="0"/>
        <v>0</v>
      </c>
      <c r="J31" s="194"/>
      <c r="K31" s="76">
        <f>Ⅲ!K31</f>
        <v>0</v>
      </c>
      <c r="L31" s="77">
        <f>Ⅲ!L31</f>
        <v>0</v>
      </c>
      <c r="M31" s="78">
        <f t="shared" si="1"/>
        <v>0</v>
      </c>
    </row>
    <row r="32" spans="1:13" ht="19.5" customHeight="1" x14ac:dyDescent="0.15">
      <c r="A32" s="211"/>
      <c r="B32" s="145"/>
      <c r="C32" s="148"/>
      <c r="D32" s="149"/>
      <c r="E32" s="74"/>
      <c r="F32" s="81"/>
      <c r="G32" s="76">
        <f>Ⅰ!G32</f>
        <v>0</v>
      </c>
      <c r="H32" s="77">
        <f>Ⅰ!H32</f>
        <v>0</v>
      </c>
      <c r="I32" s="193">
        <f t="shared" si="0"/>
        <v>0</v>
      </c>
      <c r="J32" s="194"/>
      <c r="K32" s="76">
        <f>Ⅲ!K32</f>
        <v>0</v>
      </c>
      <c r="L32" s="77">
        <f>Ⅲ!L32</f>
        <v>0</v>
      </c>
      <c r="M32" s="78">
        <f t="shared" si="1"/>
        <v>0</v>
      </c>
    </row>
    <row r="33" spans="1:15" ht="19.5" customHeight="1" x14ac:dyDescent="0.15">
      <c r="A33" s="211"/>
      <c r="B33" s="148" t="s">
        <v>43</v>
      </c>
      <c r="C33" s="204"/>
      <c r="D33" s="149"/>
      <c r="E33" s="74" t="s">
        <v>44</v>
      </c>
      <c r="F33" s="75">
        <v>1.02</v>
      </c>
      <c r="G33" s="76">
        <f>Ⅰ!G33</f>
        <v>0</v>
      </c>
      <c r="H33" s="77">
        <f>Ⅰ!H33</f>
        <v>0</v>
      </c>
      <c r="I33" s="193">
        <f t="shared" si="0"/>
        <v>0</v>
      </c>
      <c r="J33" s="194"/>
      <c r="K33" s="76">
        <f>Ⅲ!K33</f>
        <v>0</v>
      </c>
      <c r="L33" s="77">
        <f>Ⅲ!L33</f>
        <v>0</v>
      </c>
      <c r="M33" s="78">
        <f t="shared" si="1"/>
        <v>0</v>
      </c>
    </row>
    <row r="34" spans="1:15" ht="19.5" customHeight="1" x14ac:dyDescent="0.15">
      <c r="A34" s="211"/>
      <c r="B34" s="148" t="s">
        <v>45</v>
      </c>
      <c r="C34" s="204"/>
      <c r="D34" s="149"/>
      <c r="E34" s="74" t="s">
        <v>44</v>
      </c>
      <c r="F34" s="75">
        <v>1.36</v>
      </c>
      <c r="G34" s="76">
        <f>Ⅰ!G34</f>
        <v>0</v>
      </c>
      <c r="H34" s="77">
        <f>Ⅰ!H34</f>
        <v>0</v>
      </c>
      <c r="I34" s="193">
        <f t="shared" si="0"/>
        <v>0</v>
      </c>
      <c r="J34" s="194"/>
      <c r="K34" s="76">
        <f>Ⅲ!K34</f>
        <v>0</v>
      </c>
      <c r="L34" s="77">
        <f>Ⅲ!L34</f>
        <v>0</v>
      </c>
      <c r="M34" s="78">
        <f t="shared" si="1"/>
        <v>0</v>
      </c>
    </row>
    <row r="35" spans="1:15" ht="19.5" customHeight="1" x14ac:dyDescent="0.15">
      <c r="A35" s="211"/>
      <c r="B35" s="148" t="s">
        <v>46</v>
      </c>
      <c r="C35" s="204"/>
      <c r="D35" s="149"/>
      <c r="E35" s="74" t="s">
        <v>44</v>
      </c>
      <c r="F35" s="75">
        <v>1.36</v>
      </c>
      <c r="G35" s="76">
        <f>Ⅰ!G35</f>
        <v>0</v>
      </c>
      <c r="H35" s="77">
        <f>Ⅰ!H35</f>
        <v>0</v>
      </c>
      <c r="I35" s="193">
        <f t="shared" si="0"/>
        <v>0</v>
      </c>
      <c r="J35" s="194"/>
      <c r="K35" s="76">
        <f>Ⅲ!K35</f>
        <v>0</v>
      </c>
      <c r="L35" s="77">
        <f>Ⅲ!L35</f>
        <v>0</v>
      </c>
      <c r="M35" s="78">
        <f t="shared" si="1"/>
        <v>0</v>
      </c>
    </row>
    <row r="36" spans="1:15" ht="19.5" customHeight="1" x14ac:dyDescent="0.15">
      <c r="A36" s="212"/>
      <c r="B36" s="148" t="s">
        <v>47</v>
      </c>
      <c r="C36" s="204"/>
      <c r="D36" s="149"/>
      <c r="E36" s="74" t="s">
        <v>44</v>
      </c>
      <c r="F36" s="75">
        <v>1.36</v>
      </c>
      <c r="G36" s="76">
        <f>Ⅰ!G36</f>
        <v>0</v>
      </c>
      <c r="H36" s="77">
        <f>Ⅰ!H36</f>
        <v>0</v>
      </c>
      <c r="I36" s="193">
        <f t="shared" si="0"/>
        <v>0</v>
      </c>
      <c r="J36" s="194"/>
      <c r="K36" s="76">
        <f>Ⅲ!K36</f>
        <v>0</v>
      </c>
      <c r="L36" s="77">
        <f>Ⅲ!L36</f>
        <v>0</v>
      </c>
      <c r="M36" s="78">
        <f t="shared" si="1"/>
        <v>0</v>
      </c>
    </row>
    <row r="37" spans="1:15" ht="19.5" customHeight="1" x14ac:dyDescent="0.15">
      <c r="A37" s="140" t="s">
        <v>48</v>
      </c>
      <c r="B37" s="143" t="s">
        <v>103</v>
      </c>
      <c r="C37" s="61" t="s">
        <v>49</v>
      </c>
      <c r="D37" s="62"/>
      <c r="E37" s="74" t="s">
        <v>50</v>
      </c>
      <c r="F37" s="75">
        <v>9.9700000000000006</v>
      </c>
      <c r="G37" s="76">
        <f>Ⅰ!G37</f>
        <v>24000</v>
      </c>
      <c r="H37" s="77">
        <f>Ⅰ!H37</f>
        <v>2000</v>
      </c>
      <c r="I37" s="193">
        <f t="shared" si="0"/>
        <v>219340</v>
      </c>
      <c r="J37" s="194"/>
      <c r="K37" s="76">
        <f>Ⅲ!K37</f>
        <v>13850</v>
      </c>
      <c r="L37" s="77">
        <f>Ⅲ!L37</f>
        <v>2000</v>
      </c>
      <c r="M37" s="78">
        <f t="shared" si="1"/>
        <v>118144.50000000001</v>
      </c>
    </row>
    <row r="38" spans="1:15" ht="19.5" customHeight="1" x14ac:dyDescent="0.15">
      <c r="A38" s="141"/>
      <c r="B38" s="144"/>
      <c r="C38" s="63"/>
      <c r="D38" s="64" t="s">
        <v>94</v>
      </c>
      <c r="E38" s="74" t="s">
        <v>50</v>
      </c>
      <c r="F38" s="75">
        <v>9.9700000000000006</v>
      </c>
      <c r="G38" s="76">
        <f>Ⅰ!G38</f>
        <v>16800</v>
      </c>
      <c r="H38" s="115">
        <f>Ⅰ!H38</f>
        <v>700</v>
      </c>
      <c r="I38" s="146"/>
      <c r="J38" s="147"/>
      <c r="K38" s="76">
        <f>Ⅲ!K38</f>
        <v>9450</v>
      </c>
      <c r="L38" s="115">
        <f>Ⅲ!L38</f>
        <v>700</v>
      </c>
      <c r="M38" s="82"/>
    </row>
    <row r="39" spans="1:15" ht="19.5" customHeight="1" x14ac:dyDescent="0.15">
      <c r="A39" s="141"/>
      <c r="B39" s="144"/>
      <c r="C39" s="65"/>
      <c r="D39" s="64" t="s">
        <v>88</v>
      </c>
      <c r="E39" s="74" t="s">
        <v>50</v>
      </c>
      <c r="F39" s="75">
        <v>9.9700000000000006</v>
      </c>
      <c r="G39" s="76">
        <f>Ⅰ!G39</f>
        <v>7200</v>
      </c>
      <c r="H39" s="115">
        <f>Ⅰ!H39</f>
        <v>1300</v>
      </c>
      <c r="I39" s="146"/>
      <c r="J39" s="147"/>
      <c r="K39" s="76">
        <f>Ⅲ!K39</f>
        <v>4400</v>
      </c>
      <c r="L39" s="115">
        <f>Ⅲ!L39</f>
        <v>1300</v>
      </c>
      <c r="M39" s="82"/>
    </row>
    <row r="40" spans="1:15" ht="19.5" customHeight="1" x14ac:dyDescent="0.15">
      <c r="A40" s="141"/>
      <c r="B40" s="145"/>
      <c r="C40" s="148" t="s">
        <v>51</v>
      </c>
      <c r="D40" s="149"/>
      <c r="E40" s="74" t="s">
        <v>50</v>
      </c>
      <c r="F40" s="75">
        <v>9.2799999999999994</v>
      </c>
      <c r="G40" s="76">
        <f>Ⅰ!G40</f>
        <v>5000</v>
      </c>
      <c r="H40" s="77">
        <f>Ⅰ!H40</f>
        <v>0</v>
      </c>
      <c r="I40" s="193">
        <f t="shared" si="0"/>
        <v>46400</v>
      </c>
      <c r="J40" s="194"/>
      <c r="K40" s="76">
        <f>Ⅲ!K40</f>
        <v>8500</v>
      </c>
      <c r="L40" s="77">
        <f>Ⅲ!L40</f>
        <v>0</v>
      </c>
      <c r="M40" s="78">
        <f t="shared" si="1"/>
        <v>78880</v>
      </c>
    </row>
    <row r="41" spans="1:15" ht="19.5" customHeight="1" x14ac:dyDescent="0.15">
      <c r="A41" s="141"/>
      <c r="B41" s="143" t="s">
        <v>52</v>
      </c>
      <c r="C41" s="148" t="s">
        <v>53</v>
      </c>
      <c r="D41" s="149"/>
      <c r="E41" s="74" t="s">
        <v>50</v>
      </c>
      <c r="F41" s="75">
        <v>9.76</v>
      </c>
      <c r="G41" s="76">
        <f>Ⅰ!G41</f>
        <v>0</v>
      </c>
      <c r="H41" s="77">
        <f>Ⅰ!H41</f>
        <v>0</v>
      </c>
      <c r="I41" s="193">
        <f t="shared" si="0"/>
        <v>0</v>
      </c>
      <c r="J41" s="194"/>
      <c r="K41" s="76">
        <f>Ⅲ!K41</f>
        <v>0</v>
      </c>
      <c r="L41" s="77">
        <f>Ⅲ!L41</f>
        <v>0</v>
      </c>
      <c r="M41" s="78">
        <f t="shared" si="1"/>
        <v>0</v>
      </c>
    </row>
    <row r="42" spans="1:15" ht="20.100000000000001" customHeight="1" x14ac:dyDescent="0.15">
      <c r="A42" s="141"/>
      <c r="B42" s="145"/>
      <c r="C42" s="148" t="s">
        <v>74</v>
      </c>
      <c r="D42" s="149"/>
      <c r="E42" s="74" t="s">
        <v>50</v>
      </c>
      <c r="F42" s="83">
        <v>9.76</v>
      </c>
      <c r="G42" s="76">
        <f>Ⅰ!G42</f>
        <v>0</v>
      </c>
      <c r="H42" s="77">
        <f>Ⅰ!H42</f>
        <v>0</v>
      </c>
      <c r="I42" s="193">
        <f>(-H42)*$F42</f>
        <v>0</v>
      </c>
      <c r="J42" s="194"/>
      <c r="K42" s="76">
        <f>Ⅲ!K42</f>
        <v>0</v>
      </c>
      <c r="L42" s="77">
        <f>Ⅲ!L42</f>
        <v>0</v>
      </c>
      <c r="M42" s="78">
        <f>(-L42)*$F42</f>
        <v>0</v>
      </c>
    </row>
    <row r="43" spans="1:15" ht="24" customHeight="1" thickBot="1" x14ac:dyDescent="0.2">
      <c r="A43" s="142"/>
      <c r="B43" s="150" t="s">
        <v>54</v>
      </c>
      <c r="C43" s="150"/>
      <c r="D43" s="151"/>
      <c r="E43" s="74" t="s">
        <v>50</v>
      </c>
      <c r="F43" s="74" t="s">
        <v>55</v>
      </c>
      <c r="G43" s="84">
        <f>Ⅰ!G43</f>
        <v>29000</v>
      </c>
      <c r="H43" s="85">
        <f>Ⅰ!H43</f>
        <v>2000</v>
      </c>
      <c r="I43" s="200" t="s">
        <v>55</v>
      </c>
      <c r="J43" s="201"/>
      <c r="K43" s="84">
        <f>Ⅲ!K43</f>
        <v>22350</v>
      </c>
      <c r="L43" s="85">
        <f>Ⅲ!L43</f>
        <v>2000</v>
      </c>
      <c r="M43" s="116" t="s">
        <v>55</v>
      </c>
    </row>
    <row r="44" spans="1:15" ht="22.5" customHeight="1" thickTop="1" x14ac:dyDescent="0.15">
      <c r="A44" s="123" t="s">
        <v>69</v>
      </c>
      <c r="B44" s="124"/>
      <c r="C44" s="124"/>
      <c r="D44" s="125"/>
      <c r="E44" s="86" t="s">
        <v>56</v>
      </c>
      <c r="F44" s="87"/>
      <c r="G44" s="105"/>
      <c r="H44" s="106"/>
      <c r="I44" s="126">
        <f>SUM(I8:J42)</f>
        <v>1309301.3999999999</v>
      </c>
      <c r="J44" s="127"/>
      <c r="K44" s="105"/>
      <c r="L44" s="106"/>
      <c r="M44" s="117">
        <f>SUM(M8:M42)</f>
        <v>1168699.7000000002</v>
      </c>
    </row>
    <row r="45" spans="1:15" ht="24" customHeight="1" x14ac:dyDescent="0.15">
      <c r="A45" s="128" t="s">
        <v>70</v>
      </c>
      <c r="B45" s="129"/>
      <c r="C45" s="129"/>
      <c r="D45" s="130"/>
      <c r="E45" s="88" t="s">
        <v>57</v>
      </c>
      <c r="F45" s="89"/>
      <c r="G45" s="107" t="s">
        <v>58</v>
      </c>
      <c r="H45" s="108"/>
      <c r="I45" s="131">
        <f>ROUND(I44*0.0258,1)</f>
        <v>33780</v>
      </c>
      <c r="J45" s="132"/>
      <c r="K45" s="107" t="s">
        <v>59</v>
      </c>
      <c r="L45" s="108"/>
      <c r="M45" s="90">
        <f>ROUND(M44*0.0258,1)</f>
        <v>30152.5</v>
      </c>
    </row>
    <row r="46" spans="1:15" s="13" customFormat="1" ht="23.25" hidden="1" customHeight="1" x14ac:dyDescent="0.15">
      <c r="A46" s="128" t="s">
        <v>71</v>
      </c>
      <c r="B46" s="129"/>
      <c r="C46" s="130"/>
      <c r="D46" s="91"/>
      <c r="E46" s="92" t="str">
        <f>"kl/"&amp;E7</f>
        <v>kl/トン</v>
      </c>
      <c r="F46" s="93"/>
      <c r="G46" s="109"/>
      <c r="H46" s="110"/>
      <c r="I46" s="133">
        <f>I45/H7</f>
        <v>11.26</v>
      </c>
      <c r="J46" s="134"/>
      <c r="K46" s="109"/>
      <c r="L46" s="110"/>
      <c r="M46" s="94">
        <f>M45/L7</f>
        <v>10.050833333333333</v>
      </c>
      <c r="N46" s="17"/>
      <c r="O46" s="17"/>
    </row>
    <row r="47" spans="1:15" s="13" customFormat="1" ht="23.25" customHeight="1" thickBot="1" x14ac:dyDescent="0.2">
      <c r="A47" s="118" t="s">
        <v>71</v>
      </c>
      <c r="B47" s="119"/>
      <c r="C47" s="119"/>
      <c r="D47" s="120"/>
      <c r="E47" s="95" t="str">
        <f>"kl/"&amp;E7</f>
        <v>kl/トン</v>
      </c>
      <c r="F47" s="96"/>
      <c r="G47" s="111"/>
      <c r="H47" s="112"/>
      <c r="I47" s="121">
        <f>IF(I46&gt;1,ROUND(I46,2),--TEXT(I46,"0.0e+000"))</f>
        <v>11.26</v>
      </c>
      <c r="J47" s="122"/>
      <c r="K47" s="111"/>
      <c r="L47" s="113"/>
      <c r="M47" s="97">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10.7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3627.5</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91</v>
      </c>
      <c r="C58" s="35"/>
      <c r="D58" s="35"/>
      <c r="E58" s="35"/>
      <c r="F58" s="32" t="s">
        <v>67</v>
      </c>
      <c r="G58" s="56">
        <f>ROUND(G59/(G43-H43)*100,1)</f>
        <v>24.6</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57">
        <f>ROUND((G43-H43)-(K43-L43),1)</f>
        <v>6650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92</v>
      </c>
      <c r="C61" s="31"/>
      <c r="D61" s="31"/>
      <c r="E61" s="31"/>
      <c r="F61" s="32" t="s">
        <v>87</v>
      </c>
      <c r="G61" s="99">
        <f>ROUND((((G38-H38)-(K38-L38))/(G38-H38))*100,1)</f>
        <v>45.7</v>
      </c>
      <c r="H61" s="33" t="s">
        <v>68</v>
      </c>
      <c r="I61" s="31" t="s">
        <v>98</v>
      </c>
      <c r="J61" s="31"/>
      <c r="K61" s="34"/>
      <c r="L61" s="35"/>
      <c r="M61" s="36"/>
      <c r="N61" s="35"/>
      <c r="O61" s="35"/>
    </row>
    <row r="62" spans="1:15" s="37" customFormat="1" ht="21" customHeight="1" thickBot="1" x14ac:dyDescent="0.2">
      <c r="A62" s="30"/>
      <c r="B62" s="31"/>
      <c r="C62" s="31"/>
      <c r="D62" s="31"/>
      <c r="E62" s="31"/>
      <c r="F62" s="38" t="s">
        <v>86</v>
      </c>
      <c r="G62" s="98">
        <f>ROUND((G38-H38)-(K38-L38),2)</f>
        <v>7350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H38:H39 L38:L39 H7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Ⅲ</vt:lpstr>
      <vt:lpstr>総括</vt:lpstr>
      <vt:lpstr>Ⅰ!Print_Area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2016-09-01T05:50:56Z</dcterms:modified>
</cp:coreProperties>
</file>