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workbookProtection workbookPassword="A6C9" lockStructure="1"/>
  <bookViews>
    <workbookView xWindow="13860" yWindow="-60" windowWidth="14190" windowHeight="13035" tabRatio="774"/>
  </bookViews>
  <sheets>
    <sheet name="既存設備・導入予定" sheetId="12" r:id="rId1"/>
    <sheet name="２－７導入予定設備" sheetId="10" state="hidden" r:id="rId2"/>
    <sheet name="&lt;GHP&gt;マスタ" sheetId="2" state="hidden" r:id="rId3"/>
    <sheet name="基準テーブル（仮）" sheetId="13" state="hidden" r:id="rId4"/>
  </sheets>
  <externalReferences>
    <externalReference r:id="rId5"/>
  </externalReferences>
  <definedNames>
    <definedName name="_xlnm._FilterDatabase" localSheetId="2" hidden="1">'&lt;GHP&gt;マスタ'!$U$20:$AD$21</definedName>
    <definedName name="_xlnm.Print_Area" localSheetId="2">'&lt;GHP&gt;マスタ'!$B$2:$AE$93</definedName>
    <definedName name="_xlnm.Print_Area" localSheetId="1">'２－７導入予定設備'!$A$1:$AG$61</definedName>
    <definedName name="_xlnm.Print_Area" localSheetId="0">既存設備・導入予定!$A$1:$AH$63</definedName>
    <definedName name="_xlnm.Print_Titles" localSheetId="1">'２－７導入予定設備'!$2:$20</definedName>
    <definedName name="分類">[1]masta!$B$2:'[1]masta'!$B$5</definedName>
  </definedNames>
  <calcPr calcId="145621"/>
</workbook>
</file>

<file path=xl/calcChain.xml><?xml version="1.0" encoding="utf-8"?>
<calcChain xmlns="http://schemas.openxmlformats.org/spreadsheetml/2006/main">
  <c r="K34" i="12" l="1"/>
  <c r="AJ19" i="12"/>
  <c r="AJ18" i="12"/>
  <c r="B7" i="12" l="1"/>
  <c r="AN43" i="12" l="1"/>
  <c r="AN46" i="12"/>
  <c r="B63" i="12" s="1"/>
  <c r="AN35" i="12"/>
  <c r="AN36" i="12"/>
  <c r="AN37" i="12"/>
  <c r="AN38" i="12"/>
  <c r="AN39" i="12"/>
  <c r="AN40" i="12"/>
  <c r="AN41" i="12"/>
  <c r="AN42" i="12"/>
  <c r="AN44" i="12"/>
  <c r="AN45" i="12"/>
  <c r="AN34" i="12"/>
  <c r="AM35" i="12"/>
  <c r="AM36" i="12"/>
  <c r="AM37" i="12"/>
  <c r="AM38" i="12"/>
  <c r="AM39" i="12"/>
  <c r="AM40" i="12"/>
  <c r="AM41" i="12"/>
  <c r="AM42" i="12"/>
  <c r="AM43" i="12"/>
  <c r="AM44" i="12"/>
  <c r="AM45" i="12"/>
  <c r="AM34" i="12"/>
  <c r="Q34" i="12"/>
  <c r="Q35" i="12" l="1"/>
  <c r="Q36" i="12"/>
  <c r="Q37" i="12"/>
  <c r="Q38" i="12"/>
  <c r="I21" i="12" l="1"/>
  <c r="T50" i="12" l="1"/>
  <c r="AJ26" i="12" l="1"/>
  <c r="Q43" i="12" l="1"/>
  <c r="Q39" i="12"/>
  <c r="Q42" i="12"/>
  <c r="Q45" i="12"/>
  <c r="Q41" i="12"/>
  <c r="Q44" i="12"/>
  <c r="Q40" i="12"/>
  <c r="AI15" i="10"/>
  <c r="I14" i="10" l="1"/>
  <c r="L15" i="10" s="1"/>
  <c r="I25" i="10" l="1"/>
  <c r="H51" i="12"/>
  <c r="H50" i="12"/>
  <c r="I24" i="10" l="1"/>
  <c r="T31" i="10"/>
  <c r="T32" i="10"/>
  <c r="T33" i="10"/>
  <c r="T34" i="10"/>
  <c r="T35" i="10"/>
  <c r="T36" i="10"/>
  <c r="T37" i="10"/>
  <c r="T38" i="10"/>
  <c r="T39" i="10"/>
  <c r="T40" i="10"/>
  <c r="T41" i="10"/>
  <c r="T30" i="10"/>
  <c r="AK21" i="10"/>
  <c r="AJ21" i="10"/>
  <c r="AK20" i="10"/>
  <c r="AJ20" i="10"/>
  <c r="AJ17" i="12"/>
  <c r="AJ16" i="12"/>
  <c r="AL21" i="12" s="1"/>
  <c r="K50" i="12" l="1"/>
  <c r="AC79" i="2"/>
  <c r="AC76" i="2"/>
  <c r="AC80" i="2"/>
  <c r="AC77" i="2"/>
  <c r="AC81" i="2"/>
  <c r="AC78" i="2"/>
  <c r="AC23" i="2"/>
  <c r="AC22" i="2"/>
  <c r="AC24" i="2"/>
  <c r="AC25" i="2"/>
  <c r="AC26" i="2"/>
  <c r="AC27" i="2"/>
  <c r="AC46" i="2"/>
  <c r="AC50" i="2"/>
  <c r="AC47" i="2"/>
  <c r="AC51" i="2"/>
  <c r="AC48" i="2"/>
  <c r="AC49" i="2"/>
  <c r="AC67" i="2"/>
  <c r="AC64" i="2"/>
  <c r="AC68" i="2"/>
  <c r="AC65" i="2"/>
  <c r="AC69" i="2"/>
  <c r="AC66" i="2"/>
  <c r="AC73" i="2"/>
  <c r="AC70" i="2"/>
  <c r="AC74" i="2"/>
  <c r="AC75" i="2"/>
  <c r="AC72" i="2"/>
  <c r="AC71" i="2"/>
  <c r="AC28" i="2"/>
  <c r="AC32" i="2"/>
  <c r="AC29" i="2"/>
  <c r="AC33" i="2"/>
  <c r="AC30" i="2"/>
  <c r="AC31" i="2"/>
  <c r="AC54" i="2"/>
  <c r="AC55" i="2"/>
  <c r="AC52" i="2"/>
  <c r="AC56" i="2"/>
  <c r="AC53" i="2"/>
  <c r="AC57" i="2"/>
  <c r="Q50" i="12"/>
  <c r="AC42" i="2"/>
  <c r="AC43" i="2"/>
  <c r="AC40" i="2"/>
  <c r="AC44" i="2"/>
  <c r="AC41" i="2"/>
  <c r="AC45" i="2"/>
  <c r="AC85" i="2"/>
  <c r="AC82" i="2"/>
  <c r="AC83" i="2"/>
  <c r="AC86" i="2"/>
  <c r="AC84" i="2"/>
  <c r="AC87" i="2"/>
  <c r="AC93" i="2"/>
  <c r="AC91" i="2"/>
  <c r="AC88" i="2"/>
  <c r="AC92" i="2"/>
  <c r="AC89" i="2"/>
  <c r="AC90" i="2"/>
  <c r="AC61" i="2"/>
  <c r="AC62" i="2"/>
  <c r="AC59" i="2"/>
  <c r="AC63" i="2"/>
  <c r="AC60" i="2"/>
  <c r="AC58" i="2"/>
  <c r="AC35" i="2"/>
  <c r="AC39" i="2"/>
  <c r="AC36" i="2"/>
  <c r="AC37" i="2"/>
  <c r="AC34" i="2"/>
  <c r="AC38" i="2"/>
  <c r="Q59" i="12"/>
  <c r="Q39" i="10"/>
  <c r="Q55" i="10" s="1"/>
  <c r="Q55" i="12"/>
  <c r="Q35" i="10"/>
  <c r="Q51" i="10" s="1"/>
  <c r="Q31" i="10"/>
  <c r="Q47" i="10" s="1"/>
  <c r="Q51" i="12"/>
  <c r="Q34" i="10"/>
  <c r="Q50" i="10" s="1"/>
  <c r="Q54" i="12"/>
  <c r="Q40" i="10"/>
  <c r="Q56" i="10" s="1"/>
  <c r="Q60" i="12"/>
  <c r="Q41" i="10"/>
  <c r="Q57" i="10" s="1"/>
  <c r="Q61" i="12"/>
  <c r="Q36" i="10"/>
  <c r="Q52" i="10" s="1"/>
  <c r="Q56" i="12"/>
  <c r="K51" i="12"/>
  <c r="Q32" i="10"/>
  <c r="Q48" i="10" s="1"/>
  <c r="Q52" i="12"/>
  <c r="Q37" i="10"/>
  <c r="Q53" i="10" s="1"/>
  <c r="Q57" i="12"/>
  <c r="Q38" i="10"/>
  <c r="Q54" i="10" s="1"/>
  <c r="Q58" i="12"/>
  <c r="Q33" i="10"/>
  <c r="Q49" i="10" s="1"/>
  <c r="Q53" i="12"/>
  <c r="AJ22" i="10"/>
  <c r="AJ24" i="10"/>
  <c r="AK22" i="10"/>
  <c r="AK24" i="10"/>
  <c r="AL16" i="12"/>
  <c r="AL17" i="12"/>
  <c r="K45" i="12"/>
  <c r="K35" i="12"/>
  <c r="K36" i="12"/>
  <c r="K44" i="12"/>
  <c r="K39" i="12"/>
  <c r="K41" i="12"/>
  <c r="K38" i="12"/>
  <c r="K42" i="12"/>
  <c r="K43" i="12"/>
  <c r="K40" i="12"/>
  <c r="K37" i="12"/>
  <c r="AL22" i="12"/>
  <c r="Y23" i="2" l="1"/>
  <c r="H52" i="12"/>
  <c r="K52" i="12" s="1"/>
  <c r="H53" i="12"/>
  <c r="K53" i="12" s="1"/>
  <c r="H54" i="12"/>
  <c r="K54" i="12" s="1"/>
  <c r="H55" i="12"/>
  <c r="K55" i="12" s="1"/>
  <c r="H56" i="12"/>
  <c r="K56" i="12" s="1"/>
  <c r="H57" i="12"/>
  <c r="K57" i="12" s="1"/>
  <c r="H58" i="12"/>
  <c r="K58" i="12" s="1"/>
  <c r="H59" i="12"/>
  <c r="K59" i="12" s="1"/>
  <c r="H60" i="12"/>
  <c r="K60" i="12" s="1"/>
  <c r="H61" i="12"/>
  <c r="K61" i="12" s="1"/>
  <c r="AJ27" i="12" l="1"/>
  <c r="I4" i="10" l="1"/>
  <c r="I8" i="10"/>
  <c r="H31" i="10" l="1"/>
  <c r="H32" i="10"/>
  <c r="H33" i="10"/>
  <c r="H34" i="10"/>
  <c r="H35" i="10"/>
  <c r="H36" i="10"/>
  <c r="H37" i="10"/>
  <c r="H38" i="10"/>
  <c r="H39" i="10"/>
  <c r="H40" i="10"/>
  <c r="H41" i="10"/>
  <c r="H30" i="10"/>
  <c r="K40" i="10" l="1"/>
  <c r="K36" i="10"/>
  <c r="K32" i="10"/>
  <c r="K39" i="10"/>
  <c r="K35" i="10"/>
  <c r="K31" i="10"/>
  <c r="K34" i="10"/>
  <c r="K38" i="10"/>
  <c r="K41" i="10"/>
  <c r="K37" i="10"/>
  <c r="K33" i="10"/>
  <c r="Q30" i="10"/>
  <c r="Q46" i="10" s="1"/>
  <c r="T51" i="12" l="1"/>
  <c r="H48" i="10" l="1"/>
  <c r="H49" i="10"/>
  <c r="H50" i="10"/>
  <c r="H51" i="10"/>
  <c r="H52" i="10"/>
  <c r="H53" i="10"/>
  <c r="H54" i="10"/>
  <c r="H55" i="10"/>
  <c r="H56" i="10"/>
  <c r="H57" i="10"/>
  <c r="K55" i="10" l="1"/>
  <c r="K51" i="10"/>
  <c r="K54" i="10"/>
  <c r="K50" i="10"/>
  <c r="K53" i="10"/>
  <c r="K49" i="10"/>
  <c r="K57" i="10"/>
  <c r="K56" i="10"/>
  <c r="K52" i="10"/>
  <c r="K48" i="10"/>
  <c r="H47" i="10"/>
  <c r="H46" i="10"/>
  <c r="I5" i="10"/>
  <c r="K46" i="10" l="1"/>
  <c r="K47" i="10"/>
  <c r="AJ12" i="10"/>
  <c r="Y22" i="2" l="1"/>
  <c r="AD92" i="2" l="1"/>
  <c r="AD90" i="2"/>
  <c r="AD88" i="2"/>
  <c r="AD86" i="2"/>
  <c r="AD84" i="2"/>
  <c r="AD82" i="2"/>
  <c r="AD81" i="2"/>
  <c r="AD79" i="2"/>
  <c r="AD77" i="2"/>
  <c r="AD75" i="2"/>
  <c r="AD73" i="2"/>
  <c r="AD71" i="2"/>
  <c r="AD69" i="2"/>
  <c r="AD67" i="2"/>
  <c r="AD65" i="2"/>
  <c r="AD63" i="2"/>
  <c r="AD61" i="2"/>
  <c r="AD59" i="2"/>
  <c r="AD51" i="2"/>
  <c r="AD49" i="2"/>
  <c r="AD47" i="2"/>
  <c r="AD44" i="2"/>
  <c r="AD42" i="2"/>
  <c r="AD40" i="2"/>
  <c r="AD38" i="2"/>
  <c r="AD36" i="2"/>
  <c r="AD34" i="2"/>
  <c r="AD32" i="2"/>
  <c r="AD30" i="2"/>
  <c r="AD28" i="2"/>
  <c r="AD26" i="2"/>
  <c r="AD24" i="2"/>
  <c r="AD22" i="2"/>
  <c r="T61" i="12" l="1"/>
  <c r="T60" i="12"/>
  <c r="T59" i="12"/>
  <c r="T58" i="12"/>
  <c r="T57" i="12"/>
  <c r="T56" i="12"/>
  <c r="T55" i="12"/>
  <c r="T54" i="12"/>
  <c r="T53" i="12"/>
  <c r="T52" i="12"/>
  <c r="T46" i="12"/>
  <c r="K30" i="10"/>
  <c r="W25" i="10"/>
  <c r="T62" i="12" l="1"/>
  <c r="AD53" i="2" l="1"/>
  <c r="AD55" i="2"/>
  <c r="AD57" i="2"/>
  <c r="AD68" i="2"/>
  <c r="AJ53" i="10" s="1"/>
  <c r="N53" i="10" s="1"/>
  <c r="AL53" i="10" s="1"/>
  <c r="AD64" i="2"/>
  <c r="AD66" i="2"/>
  <c r="AD60" i="2"/>
  <c r="AD62" i="2"/>
  <c r="AJ52" i="10" s="1"/>
  <c r="N52" i="10" s="1"/>
  <c r="AL52" i="10" s="1"/>
  <c r="AD58" i="2"/>
  <c r="AD35" i="2"/>
  <c r="AD39" i="2"/>
  <c r="AJ48" i="10" s="1"/>
  <c r="N48" i="10" s="1"/>
  <c r="AL48" i="10" s="1"/>
  <c r="AD37" i="2"/>
  <c r="AD27" i="2"/>
  <c r="AJ46" i="10" s="1"/>
  <c r="N46" i="10" s="1"/>
  <c r="AL46" i="10" s="1"/>
  <c r="AD25" i="2"/>
  <c r="AD23" i="2"/>
  <c r="AD56" i="2"/>
  <c r="AJ51" i="10" s="1"/>
  <c r="N51" i="10" s="1"/>
  <c r="AL51" i="10" s="1"/>
  <c r="AD52" i="2"/>
  <c r="AD54" i="2"/>
  <c r="AD80" i="2"/>
  <c r="AJ55" i="10" s="1"/>
  <c r="N55" i="10" s="1"/>
  <c r="AL55" i="10" s="1"/>
  <c r="AD76" i="2"/>
  <c r="AD78" i="2"/>
  <c r="AD29" i="2"/>
  <c r="AD31" i="2"/>
  <c r="AD33" i="2"/>
  <c r="AJ47" i="10" s="1"/>
  <c r="N47" i="10" s="1"/>
  <c r="AL47" i="10" s="1"/>
  <c r="AD41" i="2"/>
  <c r="AD43" i="2"/>
  <c r="AD45" i="2"/>
  <c r="AJ49" i="10" s="1"/>
  <c r="N49" i="10" s="1"/>
  <c r="AL49" i="10" s="1"/>
  <c r="AD93" i="2"/>
  <c r="AJ57" i="10" s="1"/>
  <c r="N57" i="10" s="1"/>
  <c r="AL57" i="10" s="1"/>
  <c r="AD89" i="2"/>
  <c r="AD91" i="2"/>
  <c r="AD85" i="2"/>
  <c r="AD87" i="2"/>
  <c r="AJ56" i="10" s="1"/>
  <c r="N56" i="10" s="1"/>
  <c r="AL56" i="10" s="1"/>
  <c r="AD83" i="2"/>
  <c r="AD48" i="2"/>
  <c r="AJ38" i="12" s="1"/>
  <c r="N38" i="12" s="1"/>
  <c r="AL38" i="12" s="1"/>
  <c r="W38" i="12" s="1"/>
  <c r="AD50" i="2"/>
  <c r="AJ50" i="10" s="1"/>
  <c r="N50" i="10" s="1"/>
  <c r="AL50" i="10" s="1"/>
  <c r="AD46" i="2"/>
  <c r="AD72" i="2"/>
  <c r="AD74" i="2"/>
  <c r="AJ54" i="10" s="1"/>
  <c r="N54" i="10" s="1"/>
  <c r="AL54" i="10" s="1"/>
  <c r="AD70" i="2"/>
  <c r="T42" i="10"/>
  <c r="AJ36" i="12" l="1"/>
  <c r="N36" i="12" s="1"/>
  <c r="AL36" i="12" s="1"/>
  <c r="W36" i="12" s="1"/>
  <c r="AJ44" i="12"/>
  <c r="N44" i="12" s="1"/>
  <c r="AL44" i="12" s="1"/>
  <c r="W44" i="12" s="1"/>
  <c r="AJ35" i="12"/>
  <c r="N35" i="12" s="1"/>
  <c r="AL35" i="12" s="1"/>
  <c r="W35" i="12" s="1"/>
  <c r="AJ42" i="12"/>
  <c r="N42" i="12" s="1"/>
  <c r="AL42" i="12" s="1"/>
  <c r="W42" i="12" s="1"/>
  <c r="AJ43" i="12"/>
  <c r="N43" i="12" s="1"/>
  <c r="AL43" i="12" s="1"/>
  <c r="W43" i="12" s="1"/>
  <c r="AJ41" i="12"/>
  <c r="N41" i="12" s="1"/>
  <c r="AL41" i="12" s="1"/>
  <c r="W41" i="12" s="1"/>
  <c r="AJ39" i="12"/>
  <c r="N39" i="12" s="1"/>
  <c r="AL39" i="12" s="1"/>
  <c r="W39" i="12" s="1"/>
  <c r="AJ45" i="12"/>
  <c r="N45" i="12" s="1"/>
  <c r="AL45" i="12" s="1"/>
  <c r="W45" i="12" s="1"/>
  <c r="AJ40" i="12"/>
  <c r="N40" i="12" s="1"/>
  <c r="AL40" i="12" s="1"/>
  <c r="W40" i="12" s="1"/>
  <c r="AJ37" i="12"/>
  <c r="N37" i="12" s="1"/>
  <c r="AL37" i="12" s="1"/>
  <c r="W37" i="12" s="1"/>
  <c r="AJ34" i="12"/>
  <c r="N34" i="12" s="1"/>
  <c r="AL34" i="12" s="1"/>
  <c r="W34" i="12" s="1"/>
  <c r="T46" i="10"/>
  <c r="W46" i="10" s="1"/>
  <c r="W46" i="12" l="1"/>
  <c r="AB46" i="10"/>
  <c r="T57" i="10"/>
  <c r="W57" i="10" s="1"/>
  <c r="AB57" i="10" s="1"/>
  <c r="T56" i="10"/>
  <c r="W56" i="10" s="1"/>
  <c r="AB56" i="10" s="1"/>
  <c r="T55" i="10"/>
  <c r="W55" i="10" s="1"/>
  <c r="AB55" i="10" s="1"/>
  <c r="T54" i="10"/>
  <c r="W54" i="10" s="1"/>
  <c r="AB54" i="10" s="1"/>
  <c r="T53" i="10"/>
  <c r="W53" i="10" s="1"/>
  <c r="AB53" i="10" s="1"/>
  <c r="T52" i="10"/>
  <c r="W52" i="10" s="1"/>
  <c r="AB52" i="10" s="1"/>
  <c r="T51" i="10"/>
  <c r="W51" i="10" s="1"/>
  <c r="AB51" i="10" s="1"/>
  <c r="T50" i="10"/>
  <c r="W50" i="10" s="1"/>
  <c r="AB50" i="10" s="1"/>
  <c r="T49" i="10"/>
  <c r="W49" i="10" s="1"/>
  <c r="AB49" i="10" s="1"/>
  <c r="T48" i="10"/>
  <c r="W48" i="10" s="1"/>
  <c r="AB48" i="10" s="1"/>
  <c r="T47" i="10"/>
  <c r="W47" i="10" s="1"/>
  <c r="AB47" i="10" s="1"/>
  <c r="AB58" i="10" l="1"/>
  <c r="W58" i="10"/>
  <c r="T58" i="10"/>
  <c r="Z22" i="2" l="1"/>
  <c r="X93" i="2" l="1"/>
  <c r="X92" i="2"/>
  <c r="X91" i="2"/>
  <c r="X90" i="2"/>
  <c r="X89" i="2"/>
  <c r="Z88" i="2"/>
  <c r="Y88" i="2"/>
  <c r="X88" i="2"/>
  <c r="X87" i="2"/>
  <c r="X86" i="2"/>
  <c r="X85" i="2"/>
  <c r="X84" i="2"/>
  <c r="X83" i="2"/>
  <c r="Z82" i="2"/>
  <c r="Y82" i="2"/>
  <c r="X82" i="2"/>
  <c r="X81" i="2"/>
  <c r="X80" i="2"/>
  <c r="X79" i="2"/>
  <c r="X78" i="2"/>
  <c r="X77" i="2"/>
  <c r="Z76" i="2"/>
  <c r="Y76" i="2"/>
  <c r="X76" i="2"/>
  <c r="X75" i="2"/>
  <c r="X74" i="2"/>
  <c r="X73" i="2"/>
  <c r="X72" i="2"/>
  <c r="X71" i="2"/>
  <c r="Z70" i="2"/>
  <c r="Y70" i="2"/>
  <c r="X70" i="2"/>
  <c r="X69" i="2"/>
  <c r="X68" i="2"/>
  <c r="X67" i="2"/>
  <c r="X66" i="2"/>
  <c r="X65" i="2"/>
  <c r="Z64" i="2"/>
  <c r="Y64" i="2"/>
  <c r="X64" i="2"/>
  <c r="X63" i="2"/>
  <c r="X62" i="2"/>
  <c r="X61" i="2"/>
  <c r="X60" i="2"/>
  <c r="X59" i="2"/>
  <c r="Z58" i="2"/>
  <c r="Y58" i="2"/>
  <c r="X58" i="2"/>
  <c r="X57" i="2" l="1"/>
  <c r="X56" i="2"/>
  <c r="X55" i="2"/>
  <c r="X54" i="2"/>
  <c r="X53" i="2"/>
  <c r="Z52" i="2"/>
  <c r="Y52" i="2"/>
  <c r="X52" i="2"/>
  <c r="X51" i="2"/>
  <c r="X50" i="2"/>
  <c r="X49" i="2"/>
  <c r="X48" i="2"/>
  <c r="X47" i="2"/>
  <c r="Z46" i="2"/>
  <c r="Y46" i="2"/>
  <c r="X46" i="2"/>
  <c r="X45" i="2"/>
  <c r="X44" i="2"/>
  <c r="X43" i="2"/>
  <c r="X42" i="2"/>
  <c r="X41" i="2"/>
  <c r="Z40" i="2"/>
  <c r="Y40" i="2"/>
  <c r="X40" i="2"/>
  <c r="X39" i="2"/>
  <c r="X38" i="2"/>
  <c r="X37" i="2"/>
  <c r="X36" i="2"/>
  <c r="X35" i="2"/>
  <c r="Z34" i="2"/>
  <c r="Y34" i="2"/>
  <c r="X34" i="2"/>
  <c r="Z28" i="2"/>
  <c r="Y28" i="2"/>
  <c r="X33" i="2" l="1"/>
  <c r="X32" i="2"/>
  <c r="X31" i="2"/>
  <c r="X30" i="2"/>
  <c r="X29" i="2"/>
  <c r="X28" i="2"/>
  <c r="X23" i="2"/>
  <c r="X24" i="2"/>
  <c r="X25" i="2"/>
  <c r="X26" i="2"/>
  <c r="X27" i="2"/>
  <c r="X22" i="2"/>
  <c r="Y77" i="2" l="1"/>
  <c r="Z71" i="2"/>
  <c r="Z89" i="2"/>
  <c r="Y71" i="2"/>
  <c r="Z65" i="2"/>
  <c r="Y89" i="2"/>
  <c r="Z83" i="2"/>
  <c r="Y65" i="2"/>
  <c r="Z59" i="2"/>
  <c r="Y83" i="2"/>
  <c r="Z77" i="2"/>
  <c r="Y59" i="2"/>
  <c r="Y41" i="2"/>
  <c r="Z35" i="2"/>
  <c r="Z29" i="2"/>
  <c r="Z53" i="2"/>
  <c r="Y35" i="2"/>
  <c r="Y53" i="2"/>
  <c r="Z47" i="2"/>
  <c r="Z23" i="2"/>
  <c r="Y29" i="2"/>
  <c r="Y47" i="2"/>
  <c r="Z41" i="2"/>
  <c r="Y90" i="2" l="1"/>
  <c r="Z84" i="2"/>
  <c r="Y66" i="2"/>
  <c r="Z60" i="2"/>
  <c r="Y84" i="2"/>
  <c r="Z78" i="2"/>
  <c r="Y60" i="2"/>
  <c r="Y78" i="2"/>
  <c r="Z72" i="2"/>
  <c r="Z90" i="2"/>
  <c r="Y72" i="2"/>
  <c r="Z66" i="2"/>
  <c r="Y54" i="2"/>
  <c r="Z48" i="2"/>
  <c r="Y24" i="2"/>
  <c r="Y48" i="2"/>
  <c r="Z42" i="2"/>
  <c r="Z24" i="2"/>
  <c r="Y42" i="2"/>
  <c r="Z36" i="2"/>
  <c r="Y30" i="2"/>
  <c r="Z54" i="2"/>
  <c r="Y36" i="2"/>
  <c r="Z30" i="2"/>
  <c r="Y85" i="2"/>
  <c r="Z79" i="2"/>
  <c r="Y79" i="2"/>
  <c r="Z73" i="2"/>
  <c r="Z91" i="2"/>
  <c r="Y73" i="2"/>
  <c r="Z67" i="2"/>
  <c r="Y91" i="2"/>
  <c r="Z85" i="2"/>
  <c r="Y67" i="2"/>
  <c r="Z61" i="2"/>
  <c r="Y61" i="2"/>
  <c r="Y49" i="2"/>
  <c r="Z43" i="2"/>
  <c r="Z25" i="2"/>
  <c r="Y43" i="2"/>
  <c r="Z37" i="2"/>
  <c r="Y31" i="2"/>
  <c r="Z55" i="2"/>
  <c r="Y37" i="2"/>
  <c r="Z31" i="2"/>
  <c r="Y55" i="2"/>
  <c r="Z49" i="2"/>
  <c r="Y25" i="2"/>
  <c r="Y93" i="2"/>
  <c r="Z87" i="2"/>
  <c r="Y69" i="2"/>
  <c r="Z63" i="2"/>
  <c r="Y87" i="2"/>
  <c r="Z81" i="2"/>
  <c r="Y63" i="2"/>
  <c r="Y81" i="2"/>
  <c r="Z75" i="2"/>
  <c r="Z93" i="2"/>
  <c r="Y75" i="2"/>
  <c r="Z69" i="2"/>
  <c r="Y57" i="2"/>
  <c r="Z51" i="2"/>
  <c r="Z33" i="2"/>
  <c r="Y51" i="2"/>
  <c r="Z45" i="2"/>
  <c r="Y27" i="2"/>
  <c r="Y45" i="2"/>
  <c r="Z39" i="2"/>
  <c r="Z27" i="2"/>
  <c r="Z57" i="2"/>
  <c r="Y39" i="2"/>
  <c r="Y33" i="2"/>
  <c r="Z92" i="2"/>
  <c r="Y74" i="2"/>
  <c r="Z68" i="2"/>
  <c r="Y92" i="2"/>
  <c r="Z86" i="2"/>
  <c r="Y68" i="2"/>
  <c r="Z62" i="2"/>
  <c r="Y86" i="2"/>
  <c r="Z80" i="2"/>
  <c r="Y62" i="2"/>
  <c r="Y80" i="2"/>
  <c r="Z74" i="2"/>
  <c r="Z56" i="2"/>
  <c r="Y38" i="2"/>
  <c r="Y32" i="2"/>
  <c r="Y56" i="2"/>
  <c r="Z50" i="2"/>
  <c r="Z32" i="2"/>
  <c r="Y50" i="2"/>
  <c r="Z44" i="2"/>
  <c r="Y26" i="2"/>
  <c r="Y44" i="2"/>
  <c r="Z38" i="2"/>
  <c r="Z26" i="2"/>
  <c r="AA70" i="2"/>
  <c r="AA88" i="2"/>
  <c r="AA64" i="2"/>
  <c r="AA82" i="2"/>
  <c r="AA58" i="2"/>
  <c r="AA76" i="2"/>
  <c r="AA34" i="2"/>
  <c r="AA52" i="2"/>
  <c r="AA28" i="2"/>
  <c r="AA46" i="2"/>
  <c r="AA40" i="2"/>
  <c r="AA22" i="2"/>
  <c r="AA65" i="2"/>
  <c r="AJ56" i="12" l="1"/>
  <c r="N56" i="12" s="1"/>
  <c r="AL56" i="12" s="1"/>
  <c r="W56" i="12" s="1"/>
  <c r="AJ58" i="12"/>
  <c r="N58" i="12" s="1"/>
  <c r="AL58" i="12" s="1"/>
  <c r="W58" i="12" s="1"/>
  <c r="AJ36" i="10"/>
  <c r="N36" i="10" s="1"/>
  <c r="AL36" i="10" s="1"/>
  <c r="W36" i="10" s="1"/>
  <c r="AB36" i="10" s="1"/>
  <c r="AJ38" i="10"/>
  <c r="N38" i="10" s="1"/>
  <c r="AL38" i="10" s="1"/>
  <c r="W38" i="10" s="1"/>
  <c r="AB38" i="10" s="1"/>
  <c r="AJ37" i="10"/>
  <c r="N37" i="10" s="1"/>
  <c r="AL37" i="10" s="1"/>
  <c r="W37" i="10" s="1"/>
  <c r="AB37" i="10" s="1"/>
  <c r="AA23" i="2"/>
  <c r="AA53" i="2"/>
  <c r="AA83" i="2"/>
  <c r="AA41" i="2"/>
  <c r="AA71" i="2"/>
  <c r="AB83" i="2"/>
  <c r="AB77" i="2"/>
  <c r="AB71" i="2"/>
  <c r="AB89" i="2"/>
  <c r="AB65" i="2"/>
  <c r="AB59" i="2"/>
  <c r="AB47" i="2"/>
  <c r="AB29" i="2"/>
  <c r="AB41" i="2"/>
  <c r="AB35" i="2"/>
  <c r="AB23" i="2"/>
  <c r="AB53" i="2"/>
  <c r="AB75" i="2"/>
  <c r="AB93" i="2"/>
  <c r="AB69" i="2"/>
  <c r="AB87" i="2"/>
  <c r="AB63" i="2"/>
  <c r="AB81" i="2"/>
  <c r="AB39" i="2"/>
  <c r="AB33" i="2"/>
  <c r="AB57" i="2"/>
  <c r="AB51" i="2"/>
  <c r="AB27" i="2"/>
  <c r="AB45" i="2"/>
  <c r="AA78" i="2"/>
  <c r="AB88" i="2"/>
  <c r="AB64" i="2"/>
  <c r="AB82" i="2"/>
  <c r="AB76" i="2"/>
  <c r="AB70" i="2"/>
  <c r="AB58" i="2"/>
  <c r="AB52" i="2"/>
  <c r="AB46" i="2"/>
  <c r="AB28" i="2"/>
  <c r="AB40" i="2"/>
  <c r="AB34" i="2"/>
  <c r="AB22" i="2"/>
  <c r="AA47" i="2"/>
  <c r="AA77" i="2"/>
  <c r="AA89" i="2"/>
  <c r="AA86" i="2"/>
  <c r="AA80" i="2"/>
  <c r="AA26" i="2"/>
  <c r="AA73" i="2"/>
  <c r="AA91" i="2"/>
  <c r="AA79" i="2"/>
  <c r="AA37" i="2"/>
  <c r="AA31" i="2"/>
  <c r="AA43" i="2"/>
  <c r="AA35" i="2"/>
  <c r="AA29" i="2"/>
  <c r="AA59" i="2"/>
  <c r="AA81" i="2"/>
  <c r="AA75" i="2"/>
  <c r="AA93" i="2"/>
  <c r="AA69" i="2"/>
  <c r="AA87" i="2"/>
  <c r="AJ40" i="10" s="1"/>
  <c r="N40" i="10" s="1"/>
  <c r="AL40" i="10" s="1"/>
  <c r="W40" i="10" s="1"/>
  <c r="AB40" i="10" s="1"/>
  <c r="AA63" i="2"/>
  <c r="AA45" i="2"/>
  <c r="AA33" i="2"/>
  <c r="AJ31" i="10" s="1"/>
  <c r="N31" i="10" s="1"/>
  <c r="AL31" i="10" s="1"/>
  <c r="W31" i="10" s="1"/>
  <c r="AB31" i="10" s="1"/>
  <c r="AA39" i="2"/>
  <c r="AA57" i="2"/>
  <c r="AA27" i="2"/>
  <c r="AA51" i="2"/>
  <c r="AJ33" i="10" l="1"/>
  <c r="N33" i="10" s="1"/>
  <c r="AL33" i="10" s="1"/>
  <c r="W33" i="10" s="1"/>
  <c r="AB33" i="10" s="1"/>
  <c r="AJ57" i="12"/>
  <c r="N57" i="12" s="1"/>
  <c r="AL57" i="12" s="1"/>
  <c r="W57" i="12" s="1"/>
  <c r="AJ32" i="10"/>
  <c r="N32" i="10" s="1"/>
  <c r="AL32" i="10" s="1"/>
  <c r="W32" i="10" s="1"/>
  <c r="AB32" i="10" s="1"/>
  <c r="AA32" i="2"/>
  <c r="AA44" i="2"/>
  <c r="AA74" i="2"/>
  <c r="AA90" i="2"/>
  <c r="AJ41" i="10"/>
  <c r="N41" i="10" s="1"/>
  <c r="AL41" i="10" s="1"/>
  <c r="W41" i="10" s="1"/>
  <c r="AB41" i="10" s="1"/>
  <c r="AA24" i="2"/>
  <c r="AA50" i="2"/>
  <c r="AA36" i="2"/>
  <c r="AA25" i="2"/>
  <c r="AA67" i="2"/>
  <c r="AA56" i="2"/>
  <c r="AA92" i="2"/>
  <c r="AA48" i="2"/>
  <c r="AA66" i="2"/>
  <c r="AA49" i="2"/>
  <c r="AA85" i="2"/>
  <c r="AA30" i="2"/>
  <c r="AA42" i="2"/>
  <c r="AA55" i="2"/>
  <c r="AA61" i="2"/>
  <c r="AA38" i="2"/>
  <c r="AA68" i="2"/>
  <c r="AA62" i="2"/>
  <c r="AA54" i="2"/>
  <c r="AA60" i="2"/>
  <c r="AA72" i="2"/>
  <c r="AB91" i="2"/>
  <c r="AB67" i="2"/>
  <c r="AB85" i="2"/>
  <c r="AB61" i="2"/>
  <c r="AB79" i="2"/>
  <c r="AB73" i="2"/>
  <c r="AB55" i="2"/>
  <c r="AB25" i="2"/>
  <c r="AB49" i="2"/>
  <c r="AB43" i="2"/>
  <c r="AB31" i="2"/>
  <c r="AB37" i="2"/>
  <c r="AA84" i="2"/>
  <c r="AB80" i="2"/>
  <c r="AB74" i="2"/>
  <c r="AB92" i="2"/>
  <c r="AB68" i="2"/>
  <c r="AB86" i="2"/>
  <c r="AB62" i="2"/>
  <c r="AB44" i="2"/>
  <c r="AB38" i="2"/>
  <c r="AB32" i="2"/>
  <c r="AB56" i="2"/>
  <c r="AB50" i="2"/>
  <c r="AB26" i="2"/>
  <c r="AB72" i="2"/>
  <c r="AB90" i="2"/>
  <c r="AB66" i="2"/>
  <c r="AB84" i="2"/>
  <c r="AB60" i="2"/>
  <c r="AB78" i="2"/>
  <c r="AB36" i="2"/>
  <c r="AB54" i="2"/>
  <c r="AB24" i="2"/>
  <c r="AB48" i="2"/>
  <c r="AB42" i="2"/>
  <c r="AB30" i="2"/>
  <c r="AJ30" i="10"/>
  <c r="N30" i="10" s="1"/>
  <c r="AL30" i="10" s="1"/>
  <c r="W30" i="10" s="1"/>
  <c r="AB30" i="10" l="1"/>
  <c r="AJ59" i="12"/>
  <c r="N59" i="12" s="1"/>
  <c r="AL59" i="12" s="1"/>
  <c r="W59" i="12" s="1"/>
  <c r="AJ39" i="10"/>
  <c r="N39" i="10" s="1"/>
  <c r="AL39" i="10" s="1"/>
  <c r="W39" i="10" s="1"/>
  <c r="AB39" i="10" s="1"/>
  <c r="AJ61" i="12"/>
  <c r="N61" i="12" s="1"/>
  <c r="AL61" i="12" s="1"/>
  <c r="W61" i="12" s="1"/>
  <c r="AJ51" i="12"/>
  <c r="N51" i="12" s="1"/>
  <c r="AL51" i="12" s="1"/>
  <c r="W51" i="12" s="1"/>
  <c r="AJ60" i="12"/>
  <c r="N60" i="12" s="1"/>
  <c r="AL60" i="12" s="1"/>
  <c r="W60" i="12" s="1"/>
  <c r="AJ53" i="12"/>
  <c r="N53" i="12" s="1"/>
  <c r="AL53" i="12" s="1"/>
  <c r="W53" i="12" s="1"/>
  <c r="AJ50" i="12"/>
  <c r="N50" i="12" s="1"/>
  <c r="AL50" i="12" s="1"/>
  <c r="W50" i="12" s="1"/>
  <c r="AJ52" i="12"/>
  <c r="N52" i="12" s="1"/>
  <c r="AL52" i="12" s="1"/>
  <c r="W52" i="12" s="1"/>
  <c r="AJ55" i="12" l="1"/>
  <c r="N55" i="12" s="1"/>
  <c r="AL55" i="12" s="1"/>
  <c r="W55" i="12" s="1"/>
  <c r="AJ54" i="12"/>
  <c r="N54" i="12" s="1"/>
  <c r="AL54" i="12" s="1"/>
  <c r="W54" i="12" s="1"/>
  <c r="AJ35" i="10"/>
  <c r="N35" i="10" s="1"/>
  <c r="AL35" i="10" s="1"/>
  <c r="W35" i="10" s="1"/>
  <c r="AB35" i="10" s="1"/>
  <c r="AJ34" i="10"/>
  <c r="N34" i="10" s="1"/>
  <c r="AL34" i="10" s="1"/>
  <c r="W34" i="10" s="1"/>
  <c r="AB34" i="10" l="1"/>
  <c r="W42" i="10"/>
  <c r="W62" i="12"/>
  <c r="AB42" i="10" l="1"/>
  <c r="Z60" i="10" s="1"/>
</calcChain>
</file>

<file path=xl/comments1.xml><?xml version="1.0" encoding="utf-8"?>
<comments xmlns="http://schemas.openxmlformats.org/spreadsheetml/2006/main">
  <authors>
    <author>作成者</author>
  </authors>
  <commentList>
    <comment ref="W25" authorId="0">
      <text>
        <r>
          <rPr>
            <b/>
            <sz val="9"/>
            <color indexed="81"/>
            <rFont val="ＭＳ Ｐゴシック"/>
            <family val="3"/>
            <charset val="128"/>
          </rPr>
          <t>計算には用いない</t>
        </r>
      </text>
    </comment>
  </commentList>
</comments>
</file>

<file path=xl/sharedStrings.xml><?xml version="1.0" encoding="utf-8"?>
<sst xmlns="http://schemas.openxmlformats.org/spreadsheetml/2006/main" count="2841" uniqueCount="834">
  <si>
    <t>定格能力</t>
    <rPh sb="0" eb="2">
      <t>テイカク</t>
    </rPh>
    <rPh sb="2" eb="4">
      <t>ノウリョク</t>
    </rPh>
    <phoneticPr fontId="1"/>
  </si>
  <si>
    <t>地域</t>
    <rPh sb="0" eb="2">
      <t>チイキ</t>
    </rPh>
    <phoneticPr fontId="1"/>
  </si>
  <si>
    <t>東京</t>
  </si>
  <si>
    <t>大阪</t>
  </si>
  <si>
    <t>名古屋</t>
  </si>
  <si>
    <t>仙台</t>
  </si>
  <si>
    <t>福岡</t>
  </si>
  <si>
    <t>広島</t>
  </si>
  <si>
    <t>高松</t>
  </si>
  <si>
    <t>富山</t>
  </si>
  <si>
    <t>前橋</t>
  </si>
  <si>
    <t>盛岡</t>
  </si>
  <si>
    <t>札幌</t>
  </si>
  <si>
    <t>鹿児島</t>
  </si>
  <si>
    <t>店舗</t>
    <rPh sb="0" eb="2">
      <t>テンポ</t>
    </rPh>
    <phoneticPr fontId="1"/>
  </si>
  <si>
    <t>事務所</t>
    <rPh sb="0" eb="2">
      <t>ジム</t>
    </rPh>
    <rPh sb="2" eb="3">
      <t>ショ</t>
    </rPh>
    <phoneticPr fontId="1"/>
  </si>
  <si>
    <t>冷房</t>
    <rPh sb="0" eb="2">
      <t>レイボウ</t>
    </rPh>
    <phoneticPr fontId="1"/>
  </si>
  <si>
    <t>暖房</t>
    <rPh sb="0" eb="2">
      <t>ダンボウ</t>
    </rPh>
    <phoneticPr fontId="1"/>
  </si>
  <si>
    <t>据付年</t>
    <rPh sb="0" eb="2">
      <t>スエツ</t>
    </rPh>
    <rPh sb="2" eb="3">
      <t>ネン</t>
    </rPh>
    <phoneticPr fontId="5"/>
  </si>
  <si>
    <t>モード</t>
    <phoneticPr fontId="5"/>
  </si>
  <si>
    <t>負荷率25％以上</t>
    <rPh sb="0" eb="2">
      <t>フカ</t>
    </rPh>
    <rPh sb="2" eb="3">
      <t>リツ</t>
    </rPh>
    <rPh sb="6" eb="8">
      <t>イジョウ</t>
    </rPh>
    <phoneticPr fontId="5"/>
  </si>
  <si>
    <t>負荷率</t>
    <rPh sb="0" eb="2">
      <t>フカ</t>
    </rPh>
    <rPh sb="2" eb="3">
      <t>リツ</t>
    </rPh>
    <phoneticPr fontId="5"/>
  </si>
  <si>
    <t>傾き</t>
    <rPh sb="0" eb="1">
      <t>カタム</t>
    </rPh>
    <phoneticPr fontId="5"/>
  </si>
  <si>
    <t>切片</t>
    <rPh sb="0" eb="2">
      <t>セッペン</t>
    </rPh>
    <phoneticPr fontId="5"/>
  </si>
  <si>
    <t>冷房</t>
    <rPh sb="0" eb="2">
      <t>レイボウ</t>
    </rPh>
    <phoneticPr fontId="5"/>
  </si>
  <si>
    <t>暖房</t>
    <rPh sb="0" eb="2">
      <t>ダンボウ</t>
    </rPh>
    <phoneticPr fontId="5"/>
  </si>
  <si>
    <t>←1995年以前は</t>
    <rPh sb="5" eb="6">
      <t>ネン</t>
    </rPh>
    <rPh sb="6" eb="8">
      <t>イゼン</t>
    </rPh>
    <phoneticPr fontId="5"/>
  </si>
  <si>
    <t>←1996～2005年は</t>
    <rPh sb="10" eb="11">
      <t>ネン</t>
    </rPh>
    <phoneticPr fontId="5"/>
  </si>
  <si>
    <t>←2006～2015年は</t>
    <rPh sb="10" eb="11">
      <t>ネン</t>
    </rPh>
    <phoneticPr fontId="5"/>
  </si>
  <si>
    <t>　　この値を使用</t>
    <phoneticPr fontId="5"/>
  </si>
  <si>
    <t>　　この値を使用</t>
    <phoneticPr fontId="5"/>
  </si>
  <si>
    <t>建物用途</t>
    <rPh sb="0" eb="2">
      <t>タテモノ</t>
    </rPh>
    <rPh sb="2" eb="4">
      <t>ヨウト</t>
    </rPh>
    <phoneticPr fontId="1"/>
  </si>
  <si>
    <t>冷/暖房</t>
    <rPh sb="0" eb="1">
      <t>ヒヤ</t>
    </rPh>
    <rPh sb="2" eb="4">
      <t>ダンボウ</t>
    </rPh>
    <phoneticPr fontId="1"/>
  </si>
  <si>
    <t>検索用</t>
    <rPh sb="0" eb="3">
      <t>ケンサクヨウ</t>
    </rPh>
    <phoneticPr fontId="1"/>
  </si>
  <si>
    <t>据付年区分</t>
    <rPh sb="0" eb="2">
      <t>スエツ</t>
    </rPh>
    <rPh sb="2" eb="3">
      <t>ネン</t>
    </rPh>
    <rPh sb="3" eb="5">
      <t>クブン</t>
    </rPh>
    <phoneticPr fontId="1"/>
  </si>
  <si>
    <t>地域</t>
    <rPh sb="0" eb="2">
      <t>チイキ</t>
    </rPh>
    <phoneticPr fontId="5"/>
  </si>
  <si>
    <t>建物用途</t>
    <rPh sb="0" eb="2">
      <t>タテモノ</t>
    </rPh>
    <rPh sb="2" eb="4">
      <t>ヨウト</t>
    </rPh>
    <phoneticPr fontId="5"/>
  </si>
  <si>
    <t>◆地域</t>
    <rPh sb="1" eb="3">
      <t>チイキ</t>
    </rPh>
    <phoneticPr fontId="1"/>
  </si>
  <si>
    <t>◆建物</t>
    <rPh sb="1" eb="3">
      <t>タテモノ</t>
    </rPh>
    <phoneticPr fontId="1"/>
  </si>
  <si>
    <t>GHP計算マスタ</t>
    <rPh sb="3" eb="5">
      <t>ケイサン</t>
    </rPh>
    <phoneticPr fontId="1"/>
  </si>
  <si>
    <r>
      <t>定格
COP比</t>
    </r>
    <r>
      <rPr>
        <sz val="11"/>
        <color theme="1"/>
        <rFont val="ＭＳ Ｐゴシック"/>
        <family val="3"/>
        <charset val="128"/>
        <scheme val="minor"/>
      </rPr>
      <t>※</t>
    </r>
    <rPh sb="0" eb="2">
      <t>テイカク</t>
    </rPh>
    <rPh sb="6" eb="7">
      <t>ヒ</t>
    </rPh>
    <phoneticPr fontId="5"/>
  </si>
  <si>
    <t>据付年
区分</t>
    <rPh sb="0" eb="2">
      <t>スエツ</t>
    </rPh>
    <rPh sb="2" eb="3">
      <t>ネン</t>
    </rPh>
    <rPh sb="4" eb="6">
      <t>クブン</t>
    </rPh>
    <phoneticPr fontId="5"/>
  </si>
  <si>
    <t>年平均
負荷率</t>
    <rPh sb="0" eb="1">
      <t>ネン</t>
    </rPh>
    <rPh sb="1" eb="3">
      <t>ヘイキン</t>
    </rPh>
    <rPh sb="4" eb="6">
      <t>フカ</t>
    </rPh>
    <rPh sb="6" eb="7">
      <t>リツ</t>
    </rPh>
    <phoneticPr fontId="5"/>
  </si>
  <si>
    <t>　※定格ＣＯＰ比各社データより算出</t>
    <rPh sb="15" eb="17">
      <t>サンシュツ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</si>
  <si>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</si>
  <si>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</si>
  <si>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</si>
  <si>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</si>
  <si>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</si>
  <si>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</si>
  <si>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</si>
  <si>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</si>
  <si>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</si>
  <si>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</si>
  <si>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13A（12A含む）</t>
    <rPh sb="7" eb="8">
      <t>フク</t>
    </rPh>
    <phoneticPr fontId="1"/>
  </si>
  <si>
    <t>プロパン（い号）</t>
    <rPh sb="6" eb="7">
      <t>ゴウ</t>
    </rPh>
    <phoneticPr fontId="1"/>
  </si>
  <si>
    <t>低カロリー</t>
    <rPh sb="0" eb="1">
      <t>テイ</t>
    </rPh>
    <phoneticPr fontId="1"/>
  </si>
  <si>
    <t>13A（ろ号プロパン）</t>
    <rPh sb="5" eb="6">
      <t>ゴウ</t>
    </rPh>
    <phoneticPr fontId="1"/>
  </si>
  <si>
    <t>ガス種別</t>
    <rPh sb="2" eb="4">
      <t>シュベツ</t>
    </rPh>
    <phoneticPr fontId="1"/>
  </si>
  <si>
    <t>◆ガス発熱量</t>
    <rPh sb="3" eb="5">
      <t>ハツネツ</t>
    </rPh>
    <rPh sb="5" eb="6">
      <t>リョウ</t>
    </rPh>
    <phoneticPr fontId="1"/>
  </si>
  <si>
    <t>kW</t>
  </si>
  <si>
    <t>定格能力kW換算</t>
    <rPh sb="0" eb="2">
      <t>テイカク</t>
    </rPh>
    <rPh sb="2" eb="4">
      <t>ノウリョク</t>
    </rPh>
    <rPh sb="6" eb="8">
      <t>カンサン</t>
    </rPh>
    <phoneticPr fontId="1"/>
  </si>
  <si>
    <t>定格ガス量kW換算</t>
    <rPh sb="0" eb="2">
      <t>テイカク</t>
    </rPh>
    <rPh sb="4" eb="5">
      <t>リョウ</t>
    </rPh>
    <rPh sb="7" eb="9">
      <t>カンサン</t>
    </rPh>
    <phoneticPr fontId="1"/>
  </si>
  <si>
    <t>1月</t>
    <rPh sb="1" eb="2">
      <t>ガツ</t>
    </rPh>
    <phoneticPr fontId="1"/>
  </si>
  <si>
    <t>4月</t>
  </si>
  <si>
    <t>◆定格能力単位</t>
    <rPh sb="1" eb="3">
      <t>テイカク</t>
    </rPh>
    <rPh sb="3" eb="5">
      <t>ノウリョク</t>
    </rPh>
    <rPh sb="5" eb="7">
      <t>タンイ</t>
    </rPh>
    <phoneticPr fontId="1"/>
  </si>
  <si>
    <t>kW</t>
    <phoneticPr fontId="1"/>
  </si>
  <si>
    <t>kcal/h</t>
    <phoneticPr fontId="1"/>
  </si>
  <si>
    <t>月</t>
    <rPh sb="0" eb="1">
      <t>ツキ</t>
    </rPh>
    <phoneticPr fontId="1"/>
  </si>
  <si>
    <t>月</t>
    <rPh sb="0" eb="1">
      <t>ツキ</t>
    </rPh>
    <phoneticPr fontId="5"/>
  </si>
  <si>
    <t>暖房</t>
  </si>
  <si>
    <t>運転種別</t>
    <rPh sb="0" eb="2">
      <t>ウンテン</t>
    </rPh>
    <rPh sb="2" eb="4">
      <t>シュベツ</t>
    </rPh>
    <phoneticPr fontId="1"/>
  </si>
  <si>
    <t>冷房</t>
  </si>
  <si>
    <t>直接入力</t>
    <rPh sb="0" eb="2">
      <t>チョクセツ</t>
    </rPh>
    <rPh sb="2" eb="4">
      <t>ニュウリョク</t>
    </rPh>
    <phoneticPr fontId="1"/>
  </si>
  <si>
    <t>※低カロリーの種類：6A、5C、6B、6C、7C、5A、5B、5AN、4A、4B、4C</t>
    <rPh sb="1" eb="2">
      <t>ヒク</t>
    </rPh>
    <rPh sb="7" eb="9">
      <t>シュルイ</t>
    </rPh>
    <phoneticPr fontId="1"/>
  </si>
  <si>
    <t>◆月間平均負荷率テーブル</t>
    <rPh sb="1" eb="3">
      <t>ゲッカン</t>
    </rPh>
    <rPh sb="3" eb="5">
      <t>ヘイキン</t>
    </rPh>
    <rPh sb="5" eb="7">
      <t>フカ</t>
    </rPh>
    <rPh sb="7" eb="8">
      <t>リツ</t>
    </rPh>
    <phoneticPr fontId="1"/>
  </si>
  <si>
    <t>1東京店舗冷房</t>
  </si>
  <si>
    <t>1東京店舗暖房</t>
  </si>
  <si>
    <t>1東京事務所冷房</t>
  </si>
  <si>
    <t>1東京事務所暖房</t>
  </si>
  <si>
    <t>1大阪店舗冷房</t>
  </si>
  <si>
    <t>1大阪店舗暖房</t>
  </si>
  <si>
    <t>1大阪事務所冷房</t>
  </si>
  <si>
    <t>1大阪事務所暖房</t>
  </si>
  <si>
    <t>1名古屋店舗冷房</t>
  </si>
  <si>
    <t>1名古屋店舗暖房</t>
  </si>
  <si>
    <t>1名古屋事務所冷房</t>
  </si>
  <si>
    <t>1名古屋事務所暖房</t>
  </si>
  <si>
    <t>1仙台店舗冷房</t>
  </si>
  <si>
    <t>1仙台店舗暖房</t>
  </si>
  <si>
    <t>1仙台事務所冷房</t>
  </si>
  <si>
    <t>1仙台事務所暖房</t>
  </si>
  <si>
    <t>1福岡店舗冷房</t>
  </si>
  <si>
    <t>1福岡店舗暖房</t>
  </si>
  <si>
    <t>1福岡事務所冷房</t>
  </si>
  <si>
    <t>1福岡事務所暖房</t>
  </si>
  <si>
    <t>1広島店舗冷房</t>
  </si>
  <si>
    <t>1広島店舗暖房</t>
  </si>
  <si>
    <t>1広島事務所冷房</t>
  </si>
  <si>
    <t>1広島事務所暖房</t>
  </si>
  <si>
    <t>1高松店舗冷房</t>
  </si>
  <si>
    <t>1高松店舗暖房</t>
  </si>
  <si>
    <t>1高松事務所冷房</t>
  </si>
  <si>
    <t>1高松事務所暖房</t>
  </si>
  <si>
    <t>1富山店舗冷房</t>
  </si>
  <si>
    <t>1富山店舗暖房</t>
  </si>
  <si>
    <t>1富山事務所冷房</t>
  </si>
  <si>
    <t>1富山事務所暖房</t>
  </si>
  <si>
    <t>1前橋店舗冷房</t>
  </si>
  <si>
    <t>1前橋店舗暖房</t>
  </si>
  <si>
    <t>1前橋事務所冷房</t>
  </si>
  <si>
    <t>1前橋事務所暖房</t>
  </si>
  <si>
    <t>1盛岡店舗冷房</t>
  </si>
  <si>
    <t>1盛岡店舗暖房</t>
  </si>
  <si>
    <t>1盛岡事務所冷房</t>
  </si>
  <si>
    <t>1盛岡事務所暖房</t>
  </si>
  <si>
    <t>1札幌店舗冷房</t>
  </si>
  <si>
    <t>1札幌店舗暖房</t>
  </si>
  <si>
    <t>1札幌事務所冷房</t>
  </si>
  <si>
    <t>1札幌事務所暖房</t>
  </si>
  <si>
    <t>1鹿児島店舗冷房</t>
  </si>
  <si>
    <t>1鹿児島店舗暖房</t>
  </si>
  <si>
    <t>1鹿児島事務所冷房</t>
  </si>
  <si>
    <t>1鹿児島事務所暖房</t>
  </si>
  <si>
    <t>2東京店舗冷房</t>
  </si>
  <si>
    <t>2東京店舗暖房</t>
  </si>
  <si>
    <t>2東京事務所冷房</t>
  </si>
  <si>
    <t>2東京事務所暖房</t>
  </si>
  <si>
    <t>2大阪店舗冷房</t>
  </si>
  <si>
    <t>2大阪店舗暖房</t>
  </si>
  <si>
    <t>2大阪事務所冷房</t>
  </si>
  <si>
    <t>2大阪事務所暖房</t>
  </si>
  <si>
    <t>2名古屋店舗冷房</t>
  </si>
  <si>
    <t>2名古屋店舗暖房</t>
  </si>
  <si>
    <t>2名古屋事務所冷房</t>
  </si>
  <si>
    <t>2名古屋事務所暖房</t>
  </si>
  <si>
    <t>2仙台店舗冷房</t>
  </si>
  <si>
    <t>2仙台店舗暖房</t>
  </si>
  <si>
    <t>2仙台事務所冷房</t>
  </si>
  <si>
    <t>2仙台事務所暖房</t>
  </si>
  <si>
    <t>2福岡店舗冷房</t>
  </si>
  <si>
    <t>2福岡店舗暖房</t>
  </si>
  <si>
    <t>2福岡事務所冷房</t>
  </si>
  <si>
    <t>2福岡事務所暖房</t>
  </si>
  <si>
    <t>2広島店舗冷房</t>
  </si>
  <si>
    <t>2広島店舗暖房</t>
  </si>
  <si>
    <t>2広島事務所冷房</t>
  </si>
  <si>
    <t>2広島事務所暖房</t>
  </si>
  <si>
    <t>2高松店舗冷房</t>
  </si>
  <si>
    <t>2高松店舗暖房</t>
  </si>
  <si>
    <t>2高松事務所冷房</t>
  </si>
  <si>
    <t>2高松事務所暖房</t>
  </si>
  <si>
    <t>2富山店舗冷房</t>
  </si>
  <si>
    <t>2富山店舗暖房</t>
  </si>
  <si>
    <t>2富山事務所冷房</t>
  </si>
  <si>
    <t>2富山事務所暖房</t>
  </si>
  <si>
    <t>2前橋店舗冷房</t>
  </si>
  <si>
    <t>2前橋店舗暖房</t>
  </si>
  <si>
    <t>2前橋事務所冷房</t>
  </si>
  <si>
    <t>2前橋事務所暖房</t>
  </si>
  <si>
    <t>2盛岡店舗冷房</t>
  </si>
  <si>
    <t>2盛岡店舗暖房</t>
  </si>
  <si>
    <t>2盛岡事務所冷房</t>
  </si>
  <si>
    <t>2盛岡事務所暖房</t>
  </si>
  <si>
    <t>2札幌店舗冷房</t>
  </si>
  <si>
    <t>2札幌店舗暖房</t>
  </si>
  <si>
    <t>2札幌事務所冷房</t>
  </si>
  <si>
    <t>2札幌事務所暖房</t>
  </si>
  <si>
    <t>2鹿児島店舗冷房</t>
  </si>
  <si>
    <t>2鹿児島店舗暖房</t>
  </si>
  <si>
    <t>2鹿児島事務所冷房</t>
  </si>
  <si>
    <t>2鹿児島事務所暖房</t>
  </si>
  <si>
    <t>3東京店舗冷房</t>
  </si>
  <si>
    <t>3東京店舗暖房</t>
  </si>
  <si>
    <t>3東京事務所冷房</t>
  </si>
  <si>
    <t>3東京事務所暖房</t>
  </si>
  <si>
    <t>3大阪店舗冷房</t>
  </si>
  <si>
    <t>3大阪店舗暖房</t>
  </si>
  <si>
    <t>3大阪事務所冷房</t>
  </si>
  <si>
    <t>3大阪事務所暖房</t>
  </si>
  <si>
    <t>3名古屋店舗冷房</t>
  </si>
  <si>
    <t>3名古屋店舗暖房</t>
  </si>
  <si>
    <t>3名古屋事務所冷房</t>
  </si>
  <si>
    <t>3名古屋事務所暖房</t>
  </si>
  <si>
    <t>3仙台店舗冷房</t>
  </si>
  <si>
    <t>3仙台店舗暖房</t>
  </si>
  <si>
    <t>3仙台事務所冷房</t>
  </si>
  <si>
    <t>3仙台事務所暖房</t>
  </si>
  <si>
    <t>3福岡店舗冷房</t>
  </si>
  <si>
    <t>3福岡店舗暖房</t>
  </si>
  <si>
    <t>3福岡事務所冷房</t>
  </si>
  <si>
    <t>3福岡事務所暖房</t>
  </si>
  <si>
    <t>3広島店舗冷房</t>
  </si>
  <si>
    <t>3広島店舗暖房</t>
  </si>
  <si>
    <t>3広島事務所冷房</t>
  </si>
  <si>
    <t>3広島事務所暖房</t>
  </si>
  <si>
    <t>3高松店舗冷房</t>
  </si>
  <si>
    <t>3高松店舗暖房</t>
  </si>
  <si>
    <t>3高松事務所冷房</t>
  </si>
  <si>
    <t>3高松事務所暖房</t>
  </si>
  <si>
    <t>3富山店舗冷房</t>
  </si>
  <si>
    <t>3富山店舗暖房</t>
  </si>
  <si>
    <t>3富山事務所冷房</t>
  </si>
  <si>
    <t>3富山事務所暖房</t>
  </si>
  <si>
    <t>3前橋店舗冷房</t>
  </si>
  <si>
    <t>3前橋店舗暖房</t>
  </si>
  <si>
    <t>3前橋事務所冷房</t>
  </si>
  <si>
    <t>3前橋事務所暖房</t>
  </si>
  <si>
    <t>3盛岡店舗冷房</t>
  </si>
  <si>
    <t>3盛岡店舗暖房</t>
  </si>
  <si>
    <t>3盛岡事務所冷房</t>
  </si>
  <si>
    <t>3盛岡事務所暖房</t>
  </si>
  <si>
    <t>3札幌店舗冷房</t>
  </si>
  <si>
    <t>3札幌店舗暖房</t>
  </si>
  <si>
    <t>3札幌事務所冷房</t>
  </si>
  <si>
    <t>3札幌事務所暖房</t>
  </si>
  <si>
    <t>3鹿児島店舗冷房</t>
  </si>
  <si>
    <t>3鹿児島店舗暖房</t>
  </si>
  <si>
    <t>3鹿児島事務所冷房</t>
  </si>
  <si>
    <t>3鹿児島事務所暖房</t>
  </si>
  <si>
    <t>4東京店舗冷房</t>
  </si>
  <si>
    <t>4東京店舗暖房</t>
  </si>
  <si>
    <t>4東京事務所冷房</t>
  </si>
  <si>
    <t>4東京事務所暖房</t>
  </si>
  <si>
    <t>4大阪店舗冷房</t>
  </si>
  <si>
    <t>4大阪店舗暖房</t>
  </si>
  <si>
    <t>4大阪事務所冷房</t>
  </si>
  <si>
    <t>4大阪事務所暖房</t>
  </si>
  <si>
    <t>4名古屋店舗冷房</t>
  </si>
  <si>
    <t>4名古屋店舗暖房</t>
  </si>
  <si>
    <t>4名古屋事務所冷房</t>
  </si>
  <si>
    <t>4名古屋事務所暖房</t>
  </si>
  <si>
    <t>4仙台店舗冷房</t>
  </si>
  <si>
    <t>4仙台店舗暖房</t>
  </si>
  <si>
    <t>4仙台事務所冷房</t>
  </si>
  <si>
    <t>4仙台事務所暖房</t>
  </si>
  <si>
    <t>4福岡店舗冷房</t>
  </si>
  <si>
    <t>4福岡店舗暖房</t>
  </si>
  <si>
    <t>4福岡事務所冷房</t>
  </si>
  <si>
    <t>4福岡事務所暖房</t>
  </si>
  <si>
    <t>4広島店舗冷房</t>
  </si>
  <si>
    <t>4広島店舗暖房</t>
  </si>
  <si>
    <t>4広島事務所冷房</t>
  </si>
  <si>
    <t>4広島事務所暖房</t>
  </si>
  <si>
    <t>4高松店舗冷房</t>
  </si>
  <si>
    <t>4高松店舗暖房</t>
  </si>
  <si>
    <t>4高松事務所冷房</t>
  </si>
  <si>
    <t>4高松事務所暖房</t>
  </si>
  <si>
    <t>4富山店舗冷房</t>
  </si>
  <si>
    <t>4富山店舗暖房</t>
  </si>
  <si>
    <t>4富山事務所冷房</t>
  </si>
  <si>
    <t>4富山事務所暖房</t>
  </si>
  <si>
    <t>4前橋店舗冷房</t>
  </si>
  <si>
    <t>4前橋店舗暖房</t>
  </si>
  <si>
    <t>4前橋事務所冷房</t>
  </si>
  <si>
    <t>4前橋事務所暖房</t>
  </si>
  <si>
    <t>4盛岡店舗冷房</t>
  </si>
  <si>
    <t>4盛岡店舗暖房</t>
  </si>
  <si>
    <t>4盛岡事務所冷房</t>
  </si>
  <si>
    <t>4盛岡事務所暖房</t>
  </si>
  <si>
    <t>4札幌店舗冷房</t>
  </si>
  <si>
    <t>4札幌店舗暖房</t>
  </si>
  <si>
    <t>4札幌事務所冷房</t>
  </si>
  <si>
    <t>4札幌事務所暖房</t>
  </si>
  <si>
    <t>4鹿児島店舗冷房</t>
  </si>
  <si>
    <t>4鹿児島店舗暖房</t>
  </si>
  <si>
    <t>4鹿児島事務所冷房</t>
  </si>
  <si>
    <t>4鹿児島事務所暖房</t>
  </si>
  <si>
    <t>5東京店舗冷房</t>
  </si>
  <si>
    <t>5東京店舗暖房</t>
  </si>
  <si>
    <t>5東京事務所冷房</t>
  </si>
  <si>
    <t>5東京事務所暖房</t>
  </si>
  <si>
    <t>5大阪店舗冷房</t>
  </si>
  <si>
    <t>5大阪店舗暖房</t>
  </si>
  <si>
    <t>5大阪事務所冷房</t>
  </si>
  <si>
    <t>5大阪事務所暖房</t>
  </si>
  <si>
    <t>5名古屋店舗冷房</t>
  </si>
  <si>
    <t>5名古屋店舗暖房</t>
  </si>
  <si>
    <t>5名古屋事務所冷房</t>
  </si>
  <si>
    <t>5名古屋事務所暖房</t>
  </si>
  <si>
    <t>5仙台店舗冷房</t>
  </si>
  <si>
    <t>5仙台店舗暖房</t>
  </si>
  <si>
    <t>5仙台事務所冷房</t>
  </si>
  <si>
    <t>5仙台事務所暖房</t>
  </si>
  <si>
    <t>5福岡店舗冷房</t>
  </si>
  <si>
    <t>5福岡店舗暖房</t>
  </si>
  <si>
    <t>5福岡事務所冷房</t>
  </si>
  <si>
    <t>5福岡事務所暖房</t>
  </si>
  <si>
    <t>5広島店舗冷房</t>
  </si>
  <si>
    <t>5広島店舗暖房</t>
  </si>
  <si>
    <t>5広島事務所冷房</t>
  </si>
  <si>
    <t>5広島事務所暖房</t>
  </si>
  <si>
    <t>5高松店舗冷房</t>
  </si>
  <si>
    <t>5高松店舗暖房</t>
  </si>
  <si>
    <t>5高松事務所冷房</t>
  </si>
  <si>
    <t>5高松事務所暖房</t>
  </si>
  <si>
    <t>5富山店舗冷房</t>
  </si>
  <si>
    <t>5富山店舗暖房</t>
  </si>
  <si>
    <t>5富山事務所冷房</t>
  </si>
  <si>
    <t>5富山事務所暖房</t>
  </si>
  <si>
    <t>5前橋店舗冷房</t>
  </si>
  <si>
    <t>5前橋店舗暖房</t>
  </si>
  <si>
    <t>5前橋事務所冷房</t>
  </si>
  <si>
    <t>5前橋事務所暖房</t>
  </si>
  <si>
    <t>5盛岡店舗冷房</t>
  </si>
  <si>
    <t>5盛岡店舗暖房</t>
  </si>
  <si>
    <t>5盛岡事務所冷房</t>
  </si>
  <si>
    <t>5盛岡事務所暖房</t>
  </si>
  <si>
    <t>5札幌店舗冷房</t>
  </si>
  <si>
    <t>5札幌店舗暖房</t>
  </si>
  <si>
    <t>5札幌事務所冷房</t>
  </si>
  <si>
    <t>5札幌事務所暖房</t>
  </si>
  <si>
    <t>5鹿児島店舗冷房</t>
  </si>
  <si>
    <t>5鹿児島店舗暖房</t>
  </si>
  <si>
    <t>5鹿児島事務所冷房</t>
  </si>
  <si>
    <t>5鹿児島事務所暖房</t>
  </si>
  <si>
    <t>6東京店舗冷房</t>
  </si>
  <si>
    <t>6東京店舗暖房</t>
  </si>
  <si>
    <t>6東京事務所冷房</t>
  </si>
  <si>
    <t>6東京事務所暖房</t>
  </si>
  <si>
    <t>6大阪店舗冷房</t>
  </si>
  <si>
    <t>6大阪店舗暖房</t>
  </si>
  <si>
    <t>6大阪事務所冷房</t>
  </si>
  <si>
    <t>6大阪事務所暖房</t>
  </si>
  <si>
    <t>6名古屋店舗冷房</t>
  </si>
  <si>
    <t>6名古屋店舗暖房</t>
  </si>
  <si>
    <t>6名古屋事務所冷房</t>
  </si>
  <si>
    <t>6名古屋事務所暖房</t>
  </si>
  <si>
    <t>6仙台店舗冷房</t>
  </si>
  <si>
    <t>6仙台店舗暖房</t>
  </si>
  <si>
    <t>6仙台事務所冷房</t>
  </si>
  <si>
    <t>6仙台事務所暖房</t>
  </si>
  <si>
    <t>6福岡店舗冷房</t>
  </si>
  <si>
    <t>6福岡店舗暖房</t>
  </si>
  <si>
    <t>6福岡事務所冷房</t>
  </si>
  <si>
    <t>6福岡事務所暖房</t>
  </si>
  <si>
    <t>6広島店舗冷房</t>
  </si>
  <si>
    <t>6広島店舗暖房</t>
  </si>
  <si>
    <t>6広島事務所冷房</t>
  </si>
  <si>
    <t>6広島事務所暖房</t>
  </si>
  <si>
    <t>6高松店舗冷房</t>
  </si>
  <si>
    <t>6高松店舗暖房</t>
  </si>
  <si>
    <t>6高松事務所冷房</t>
  </si>
  <si>
    <t>6高松事務所暖房</t>
  </si>
  <si>
    <t>6富山店舗冷房</t>
  </si>
  <si>
    <t>6富山店舗暖房</t>
  </si>
  <si>
    <t>6富山事務所冷房</t>
  </si>
  <si>
    <t>6富山事務所暖房</t>
  </si>
  <si>
    <t>6前橋店舗冷房</t>
  </si>
  <si>
    <t>6前橋店舗暖房</t>
  </si>
  <si>
    <t>6前橋事務所冷房</t>
  </si>
  <si>
    <t>6前橋事務所暖房</t>
  </si>
  <si>
    <t>6盛岡店舗冷房</t>
  </si>
  <si>
    <t>6盛岡店舗暖房</t>
  </si>
  <si>
    <t>6盛岡事務所冷房</t>
  </si>
  <si>
    <t>6盛岡事務所暖房</t>
  </si>
  <si>
    <t>6札幌店舗冷房</t>
  </si>
  <si>
    <t>6札幌店舗暖房</t>
  </si>
  <si>
    <t>6札幌事務所冷房</t>
  </si>
  <si>
    <t>6札幌事務所暖房</t>
  </si>
  <si>
    <t>6鹿児島店舗冷房</t>
  </si>
  <si>
    <t>6鹿児島店舗暖房</t>
  </si>
  <si>
    <t>6鹿児島事務所冷房</t>
  </si>
  <si>
    <t>6鹿児島事務所暖房</t>
  </si>
  <si>
    <t>7東京店舗冷房</t>
  </si>
  <si>
    <t>7東京店舗暖房</t>
  </si>
  <si>
    <t>7東京事務所冷房</t>
  </si>
  <si>
    <t>7東京事務所暖房</t>
  </si>
  <si>
    <t>7大阪店舗冷房</t>
  </si>
  <si>
    <t>7大阪店舗暖房</t>
  </si>
  <si>
    <t>7大阪事務所冷房</t>
  </si>
  <si>
    <t>7大阪事務所暖房</t>
  </si>
  <si>
    <t>7名古屋店舗冷房</t>
  </si>
  <si>
    <t>7名古屋店舗暖房</t>
  </si>
  <si>
    <t>7名古屋事務所冷房</t>
  </si>
  <si>
    <t>7名古屋事務所暖房</t>
  </si>
  <si>
    <t>7仙台店舗冷房</t>
  </si>
  <si>
    <t>7仙台店舗暖房</t>
  </si>
  <si>
    <t>7仙台事務所冷房</t>
  </si>
  <si>
    <t>7仙台事務所暖房</t>
  </si>
  <si>
    <t>7福岡店舗冷房</t>
  </si>
  <si>
    <t>7福岡店舗暖房</t>
  </si>
  <si>
    <t>7福岡事務所冷房</t>
  </si>
  <si>
    <t>7福岡事務所暖房</t>
  </si>
  <si>
    <t>7広島店舗冷房</t>
  </si>
  <si>
    <t>7広島店舗暖房</t>
  </si>
  <si>
    <t>7広島事務所冷房</t>
  </si>
  <si>
    <t>7広島事務所暖房</t>
  </si>
  <si>
    <t>7高松店舗冷房</t>
  </si>
  <si>
    <t>7高松店舗暖房</t>
  </si>
  <si>
    <t>7高松事務所冷房</t>
  </si>
  <si>
    <t>7高松事務所暖房</t>
  </si>
  <si>
    <t>7富山店舗冷房</t>
  </si>
  <si>
    <t>7富山店舗暖房</t>
  </si>
  <si>
    <t>7富山事務所冷房</t>
  </si>
  <si>
    <t>7富山事務所暖房</t>
  </si>
  <si>
    <t>7前橋店舗冷房</t>
  </si>
  <si>
    <t>7前橋店舗暖房</t>
  </si>
  <si>
    <t>7前橋事務所冷房</t>
  </si>
  <si>
    <t>7前橋事務所暖房</t>
  </si>
  <si>
    <t>7盛岡店舗冷房</t>
  </si>
  <si>
    <t>7盛岡店舗暖房</t>
  </si>
  <si>
    <t>7盛岡事務所冷房</t>
  </si>
  <si>
    <t>7盛岡事務所暖房</t>
  </si>
  <si>
    <t>7札幌店舗冷房</t>
  </si>
  <si>
    <t>7札幌店舗暖房</t>
  </si>
  <si>
    <t>7札幌事務所冷房</t>
  </si>
  <si>
    <t>7札幌事務所暖房</t>
  </si>
  <si>
    <t>7鹿児島店舗冷房</t>
  </si>
  <si>
    <t>7鹿児島店舗暖房</t>
  </si>
  <si>
    <t>7鹿児島事務所冷房</t>
  </si>
  <si>
    <t>7鹿児島事務所暖房</t>
  </si>
  <si>
    <t>8東京店舗冷房</t>
  </si>
  <si>
    <t>8東京店舗暖房</t>
  </si>
  <si>
    <t>8東京事務所冷房</t>
  </si>
  <si>
    <t>8東京事務所暖房</t>
  </si>
  <si>
    <t>8大阪店舗冷房</t>
  </si>
  <si>
    <t>8大阪店舗暖房</t>
  </si>
  <si>
    <t>8大阪事務所冷房</t>
  </si>
  <si>
    <t>8大阪事務所暖房</t>
  </si>
  <si>
    <t>8名古屋店舗冷房</t>
  </si>
  <si>
    <t>8名古屋店舗暖房</t>
  </si>
  <si>
    <t>8名古屋事務所冷房</t>
  </si>
  <si>
    <t>8名古屋事務所暖房</t>
  </si>
  <si>
    <t>8仙台店舗冷房</t>
  </si>
  <si>
    <t>8仙台店舗暖房</t>
  </si>
  <si>
    <t>8仙台事務所冷房</t>
  </si>
  <si>
    <t>8仙台事務所暖房</t>
  </si>
  <si>
    <t>8福岡店舗冷房</t>
  </si>
  <si>
    <t>8福岡店舗暖房</t>
  </si>
  <si>
    <t>8福岡事務所冷房</t>
  </si>
  <si>
    <t>8福岡事務所暖房</t>
  </si>
  <si>
    <t>8広島店舗冷房</t>
  </si>
  <si>
    <t>8広島店舗暖房</t>
  </si>
  <si>
    <t>8広島事務所冷房</t>
  </si>
  <si>
    <t>8広島事務所暖房</t>
  </si>
  <si>
    <t>8高松店舗冷房</t>
  </si>
  <si>
    <t>8高松店舗暖房</t>
  </si>
  <si>
    <t>8高松事務所冷房</t>
  </si>
  <si>
    <t>8高松事務所暖房</t>
  </si>
  <si>
    <t>8富山店舗冷房</t>
  </si>
  <si>
    <t>8富山店舗暖房</t>
  </si>
  <si>
    <t>8富山事務所冷房</t>
  </si>
  <si>
    <t>8富山事務所暖房</t>
  </si>
  <si>
    <t>8前橋店舗冷房</t>
  </si>
  <si>
    <t>8前橋店舗暖房</t>
  </si>
  <si>
    <t>8前橋事務所冷房</t>
  </si>
  <si>
    <t>8前橋事務所暖房</t>
  </si>
  <si>
    <t>8盛岡店舗冷房</t>
  </si>
  <si>
    <t>8盛岡店舗暖房</t>
  </si>
  <si>
    <t>8盛岡事務所冷房</t>
  </si>
  <si>
    <t>8盛岡事務所暖房</t>
  </si>
  <si>
    <t>8札幌店舗冷房</t>
  </si>
  <si>
    <t>8札幌店舗暖房</t>
  </si>
  <si>
    <t>8札幌事務所冷房</t>
  </si>
  <si>
    <t>8札幌事務所暖房</t>
  </si>
  <si>
    <t>8鹿児島店舗冷房</t>
  </si>
  <si>
    <t>8鹿児島店舗暖房</t>
  </si>
  <si>
    <t>8鹿児島事務所冷房</t>
  </si>
  <si>
    <t>8鹿児島事務所暖房</t>
  </si>
  <si>
    <t>9東京店舗冷房</t>
  </si>
  <si>
    <t>9東京店舗暖房</t>
  </si>
  <si>
    <t>9東京事務所冷房</t>
  </si>
  <si>
    <t>9東京事務所暖房</t>
  </si>
  <si>
    <t>9大阪店舗冷房</t>
  </si>
  <si>
    <t>9大阪店舗暖房</t>
  </si>
  <si>
    <t>9大阪事務所冷房</t>
  </si>
  <si>
    <t>9大阪事務所暖房</t>
  </si>
  <si>
    <t>9名古屋店舗冷房</t>
  </si>
  <si>
    <t>9名古屋店舗暖房</t>
  </si>
  <si>
    <t>9名古屋事務所冷房</t>
  </si>
  <si>
    <t>9名古屋事務所暖房</t>
  </si>
  <si>
    <t>9仙台店舗冷房</t>
  </si>
  <si>
    <t>9仙台店舗暖房</t>
  </si>
  <si>
    <t>9仙台事務所冷房</t>
  </si>
  <si>
    <t>9仙台事務所暖房</t>
  </si>
  <si>
    <t>9福岡店舗冷房</t>
  </si>
  <si>
    <t>9福岡店舗暖房</t>
  </si>
  <si>
    <t>9福岡事務所冷房</t>
  </si>
  <si>
    <t>9福岡事務所暖房</t>
  </si>
  <si>
    <t>9広島店舗冷房</t>
  </si>
  <si>
    <t>9広島店舗暖房</t>
  </si>
  <si>
    <t>9広島事務所冷房</t>
  </si>
  <si>
    <t>9広島事務所暖房</t>
  </si>
  <si>
    <t>9高松店舗冷房</t>
  </si>
  <si>
    <t>9高松店舗暖房</t>
  </si>
  <si>
    <t>9高松事務所冷房</t>
  </si>
  <si>
    <t>9高松事務所暖房</t>
  </si>
  <si>
    <t>9富山店舗冷房</t>
  </si>
  <si>
    <t>9富山店舗暖房</t>
  </si>
  <si>
    <t>9富山事務所冷房</t>
  </si>
  <si>
    <t>9富山事務所暖房</t>
  </si>
  <si>
    <t>9前橋店舗冷房</t>
  </si>
  <si>
    <t>9前橋店舗暖房</t>
  </si>
  <si>
    <t>9前橋事務所冷房</t>
  </si>
  <si>
    <t>9前橋事務所暖房</t>
  </si>
  <si>
    <t>9盛岡店舗冷房</t>
  </si>
  <si>
    <t>9盛岡店舗暖房</t>
  </si>
  <si>
    <t>9盛岡事務所冷房</t>
  </si>
  <si>
    <t>9盛岡事務所暖房</t>
  </si>
  <si>
    <t>9札幌店舗冷房</t>
  </si>
  <si>
    <t>9札幌店舗暖房</t>
  </si>
  <si>
    <t>9札幌事務所冷房</t>
  </si>
  <si>
    <t>9札幌事務所暖房</t>
  </si>
  <si>
    <t>9鹿児島店舗冷房</t>
  </si>
  <si>
    <t>9鹿児島店舗暖房</t>
  </si>
  <si>
    <t>9鹿児島事務所冷房</t>
  </si>
  <si>
    <t>9鹿児島事務所暖房</t>
  </si>
  <si>
    <t>10東京店舗冷房</t>
  </si>
  <si>
    <t>10東京店舗暖房</t>
  </si>
  <si>
    <t>10東京事務所冷房</t>
  </si>
  <si>
    <t>10東京事務所暖房</t>
  </si>
  <si>
    <t>10大阪店舗冷房</t>
  </si>
  <si>
    <t>10大阪店舗暖房</t>
  </si>
  <si>
    <t>10大阪事務所冷房</t>
  </si>
  <si>
    <t>10大阪事務所暖房</t>
  </si>
  <si>
    <t>10名古屋店舗冷房</t>
  </si>
  <si>
    <t>10名古屋店舗暖房</t>
  </si>
  <si>
    <t>10名古屋事務所冷房</t>
  </si>
  <si>
    <t>10名古屋事務所暖房</t>
  </si>
  <si>
    <t>10仙台店舗冷房</t>
  </si>
  <si>
    <t>10仙台店舗暖房</t>
  </si>
  <si>
    <t>10仙台事務所冷房</t>
  </si>
  <si>
    <t>10仙台事務所暖房</t>
  </si>
  <si>
    <t>10福岡店舗冷房</t>
  </si>
  <si>
    <t>10福岡店舗暖房</t>
  </si>
  <si>
    <t>10福岡事務所冷房</t>
  </si>
  <si>
    <t>10福岡事務所暖房</t>
  </si>
  <si>
    <t>10広島店舗冷房</t>
  </si>
  <si>
    <t>10広島店舗暖房</t>
  </si>
  <si>
    <t>10広島事務所冷房</t>
  </si>
  <si>
    <t>10広島事務所暖房</t>
  </si>
  <si>
    <t>10高松店舗冷房</t>
  </si>
  <si>
    <t>10高松店舗暖房</t>
  </si>
  <si>
    <t>10高松事務所冷房</t>
  </si>
  <si>
    <t>10高松事務所暖房</t>
  </si>
  <si>
    <t>10富山店舗冷房</t>
  </si>
  <si>
    <t>10富山店舗暖房</t>
  </si>
  <si>
    <t>10富山事務所冷房</t>
  </si>
  <si>
    <t>10富山事務所暖房</t>
  </si>
  <si>
    <t>10前橋店舗冷房</t>
  </si>
  <si>
    <t>10前橋店舗暖房</t>
  </si>
  <si>
    <t>10前橋事務所冷房</t>
  </si>
  <si>
    <t>10前橋事務所暖房</t>
  </si>
  <si>
    <t>10盛岡店舗冷房</t>
  </si>
  <si>
    <t>10盛岡店舗暖房</t>
  </si>
  <si>
    <t>10盛岡事務所冷房</t>
  </si>
  <si>
    <t>10盛岡事務所暖房</t>
  </si>
  <si>
    <t>10札幌店舗冷房</t>
  </si>
  <si>
    <t>10札幌店舗暖房</t>
  </si>
  <si>
    <t>10札幌事務所冷房</t>
  </si>
  <si>
    <t>10札幌事務所暖房</t>
  </si>
  <si>
    <t>10鹿児島店舗冷房</t>
  </si>
  <si>
    <t>10鹿児島店舗暖房</t>
  </si>
  <si>
    <t>10鹿児島事務所冷房</t>
  </si>
  <si>
    <t>10鹿児島事務所暖房</t>
  </si>
  <si>
    <t>11東京店舗冷房</t>
  </si>
  <si>
    <t>11東京店舗暖房</t>
  </si>
  <si>
    <t>11東京事務所冷房</t>
  </si>
  <si>
    <t>11東京事務所暖房</t>
  </si>
  <si>
    <t>11大阪店舗冷房</t>
  </si>
  <si>
    <t>11大阪店舗暖房</t>
  </si>
  <si>
    <t>11大阪事務所冷房</t>
  </si>
  <si>
    <t>11大阪事務所暖房</t>
  </si>
  <si>
    <t>11名古屋店舗冷房</t>
  </si>
  <si>
    <t>11名古屋店舗暖房</t>
  </si>
  <si>
    <t>11名古屋事務所冷房</t>
  </si>
  <si>
    <t>11名古屋事務所暖房</t>
  </si>
  <si>
    <t>11仙台店舗冷房</t>
  </si>
  <si>
    <t>11仙台店舗暖房</t>
  </si>
  <si>
    <t>11仙台事務所冷房</t>
  </si>
  <si>
    <t>11仙台事務所暖房</t>
  </si>
  <si>
    <t>11福岡店舗冷房</t>
  </si>
  <si>
    <t>11福岡店舗暖房</t>
  </si>
  <si>
    <t>11福岡事務所冷房</t>
  </si>
  <si>
    <t>11福岡事務所暖房</t>
  </si>
  <si>
    <t>11広島店舗冷房</t>
  </si>
  <si>
    <t>11広島店舗暖房</t>
  </si>
  <si>
    <t>11広島事務所冷房</t>
  </si>
  <si>
    <t>11広島事務所暖房</t>
  </si>
  <si>
    <t>11高松店舗冷房</t>
  </si>
  <si>
    <t>11高松店舗暖房</t>
  </si>
  <si>
    <t>11高松事務所冷房</t>
  </si>
  <si>
    <t>11高松事務所暖房</t>
  </si>
  <si>
    <t>11富山店舗冷房</t>
  </si>
  <si>
    <t>11富山店舗暖房</t>
  </si>
  <si>
    <t>11富山事務所冷房</t>
  </si>
  <si>
    <t>11富山事務所暖房</t>
  </si>
  <si>
    <t>11前橋店舗冷房</t>
  </si>
  <si>
    <t>11前橋店舗暖房</t>
  </si>
  <si>
    <t>11前橋事務所冷房</t>
  </si>
  <si>
    <t>11前橋事務所暖房</t>
  </si>
  <si>
    <t>11盛岡店舗冷房</t>
  </si>
  <si>
    <t>11盛岡店舗暖房</t>
  </si>
  <si>
    <t>11盛岡事務所冷房</t>
  </si>
  <si>
    <t>11盛岡事務所暖房</t>
  </si>
  <si>
    <t>11札幌店舗冷房</t>
  </si>
  <si>
    <t>11札幌店舗暖房</t>
  </si>
  <si>
    <t>11札幌事務所冷房</t>
  </si>
  <si>
    <t>11札幌事務所暖房</t>
  </si>
  <si>
    <t>11鹿児島店舗冷房</t>
  </si>
  <si>
    <t>11鹿児島店舗暖房</t>
  </si>
  <si>
    <t>11鹿児島事務所冷房</t>
  </si>
  <si>
    <t>11鹿児島事務所暖房</t>
  </si>
  <si>
    <t>12東京店舗冷房</t>
  </si>
  <si>
    <t>12東京店舗暖房</t>
  </si>
  <si>
    <t>12東京事務所冷房</t>
  </si>
  <si>
    <t>12東京事務所暖房</t>
  </si>
  <si>
    <t>12大阪店舗冷房</t>
  </si>
  <si>
    <t>12大阪店舗暖房</t>
  </si>
  <si>
    <t>12大阪事務所冷房</t>
  </si>
  <si>
    <t>12大阪事務所暖房</t>
  </si>
  <si>
    <t>12名古屋店舗冷房</t>
  </si>
  <si>
    <t>12名古屋店舗暖房</t>
  </si>
  <si>
    <t>12名古屋事務所冷房</t>
  </si>
  <si>
    <t>12名古屋事務所暖房</t>
  </si>
  <si>
    <t>12仙台店舗冷房</t>
  </si>
  <si>
    <t>12仙台店舗暖房</t>
  </si>
  <si>
    <t>12仙台事務所冷房</t>
  </si>
  <si>
    <t>12仙台事務所暖房</t>
  </si>
  <si>
    <t>12福岡店舗冷房</t>
  </si>
  <si>
    <t>12福岡店舗暖房</t>
  </si>
  <si>
    <t>12福岡事務所冷房</t>
  </si>
  <si>
    <t>12福岡事務所暖房</t>
  </si>
  <si>
    <t>12広島店舗冷房</t>
  </si>
  <si>
    <t>12広島店舗暖房</t>
  </si>
  <si>
    <t>12広島事務所冷房</t>
  </si>
  <si>
    <t>12広島事務所暖房</t>
  </si>
  <si>
    <t>12高松店舗冷房</t>
  </si>
  <si>
    <t>12高松店舗暖房</t>
  </si>
  <si>
    <t>12高松事務所冷房</t>
  </si>
  <si>
    <t>12高松事務所暖房</t>
  </si>
  <si>
    <t>12富山店舗冷房</t>
  </si>
  <si>
    <t>12富山店舗暖房</t>
  </si>
  <si>
    <t>12富山事務所冷房</t>
  </si>
  <si>
    <t>12富山事務所暖房</t>
  </si>
  <si>
    <t>12前橋店舗冷房</t>
  </si>
  <si>
    <t>12前橋店舗暖房</t>
  </si>
  <si>
    <t>12前橋事務所冷房</t>
  </si>
  <si>
    <t>12前橋事務所暖房</t>
  </si>
  <si>
    <t>12盛岡店舗冷房</t>
  </si>
  <si>
    <t>12盛岡店舗暖房</t>
  </si>
  <si>
    <t>12盛岡事務所冷房</t>
  </si>
  <si>
    <t>12盛岡事務所暖房</t>
  </si>
  <si>
    <t>12札幌店舗冷房</t>
  </si>
  <si>
    <t>12札幌店舗暖房</t>
  </si>
  <si>
    <t>12札幌事務所冷房</t>
  </si>
  <si>
    <t>12札幌事務所暖房</t>
  </si>
  <si>
    <t>12鹿児島店舗冷房</t>
  </si>
  <si>
    <t>12鹿児島店舗暖房</t>
  </si>
  <si>
    <t>12鹿児島事務所冷房</t>
  </si>
  <si>
    <t>12鹿児島事務所暖房</t>
  </si>
  <si>
    <t>計算方法</t>
    <rPh sb="0" eb="2">
      <t>ケイサン</t>
    </rPh>
    <rPh sb="2" eb="4">
      <t>ホウホウ</t>
    </rPh>
    <phoneticPr fontId="5"/>
  </si>
  <si>
    <t>■設備情報</t>
    <rPh sb="1" eb="3">
      <t>セツビ</t>
    </rPh>
    <rPh sb="3" eb="5">
      <t>ジョウホウ</t>
    </rPh>
    <phoneticPr fontId="5"/>
  </si>
  <si>
    <t>設備区分</t>
    <rPh sb="0" eb="2">
      <t>セツビ</t>
    </rPh>
    <rPh sb="2" eb="4">
      <t>クブン</t>
    </rPh>
    <phoneticPr fontId="5"/>
  </si>
  <si>
    <t>製造メーカー</t>
    <rPh sb="0" eb="2">
      <t>セイゾウ</t>
    </rPh>
    <phoneticPr fontId="5"/>
  </si>
  <si>
    <t>製品名</t>
    <rPh sb="0" eb="3">
      <t>セイヒンメイ</t>
    </rPh>
    <phoneticPr fontId="5"/>
  </si>
  <si>
    <t>定格能力</t>
    <rPh sb="0" eb="2">
      <t>テイカク</t>
    </rPh>
    <rPh sb="2" eb="4">
      <t>ノウリョク</t>
    </rPh>
    <phoneticPr fontId="5"/>
  </si>
  <si>
    <t>定格消費電力</t>
    <rPh sb="0" eb="2">
      <t>テイカク</t>
    </rPh>
    <rPh sb="2" eb="4">
      <t>ショウヒ</t>
    </rPh>
    <rPh sb="4" eb="6">
      <t>デンリョク</t>
    </rPh>
    <phoneticPr fontId="5"/>
  </si>
  <si>
    <t>合計</t>
    <rPh sb="0" eb="2">
      <t>ゴウケイ</t>
    </rPh>
    <phoneticPr fontId="5"/>
  </si>
  <si>
    <t>kW</t>
    <phoneticPr fontId="1"/>
  </si>
  <si>
    <t>電気</t>
    <rPh sb="0" eb="2">
      <t>デンキ</t>
    </rPh>
    <phoneticPr fontId="5"/>
  </si>
  <si>
    <t>ガス</t>
    <phoneticPr fontId="5"/>
  </si>
  <si>
    <t>冷房</t>
    <rPh sb="0" eb="2">
      <t>レイボウ</t>
    </rPh>
    <phoneticPr fontId="1"/>
  </si>
  <si>
    <t>暖房</t>
    <rPh sb="0" eb="2">
      <t>ダンボウ</t>
    </rPh>
    <phoneticPr fontId="1"/>
  </si>
  <si>
    <t>その他</t>
    <rPh sb="2" eb="3">
      <t>タ</t>
    </rPh>
    <phoneticPr fontId="1"/>
  </si>
  <si>
    <t>MJ/㎥</t>
    <phoneticPr fontId="1"/>
  </si>
  <si>
    <t>備考</t>
    <rPh sb="0" eb="2">
      <t>ビコウ</t>
    </rPh>
    <phoneticPr fontId="1"/>
  </si>
  <si>
    <t>性能区分</t>
    <rPh sb="0" eb="2">
      <t>セイノウ</t>
    </rPh>
    <rPh sb="2" eb="4">
      <t>クブン</t>
    </rPh>
    <phoneticPr fontId="5"/>
  </si>
  <si>
    <t>性能値２</t>
    <rPh sb="0" eb="2">
      <t>セイノウ</t>
    </rPh>
    <rPh sb="2" eb="3">
      <t>チ</t>
    </rPh>
    <phoneticPr fontId="1"/>
  </si>
  <si>
    <t>性能値１</t>
    <rPh sb="0" eb="2">
      <t>セイノウ</t>
    </rPh>
    <rPh sb="2" eb="3">
      <t>チ</t>
    </rPh>
    <phoneticPr fontId="1"/>
  </si>
  <si>
    <t>基準値１</t>
    <rPh sb="0" eb="2">
      <t>キジュン</t>
    </rPh>
    <rPh sb="2" eb="3">
      <t>チ</t>
    </rPh>
    <phoneticPr fontId="1"/>
  </si>
  <si>
    <t>基準値２</t>
    <rPh sb="0" eb="2">
      <t>キジュン</t>
    </rPh>
    <rPh sb="2" eb="3">
      <t>チ</t>
    </rPh>
    <phoneticPr fontId="1"/>
  </si>
  <si>
    <t>※複数のエネルギー種別がある場合は、そのエネルギー使用量（原油換算）の合算値が入る</t>
    <rPh sb="1" eb="3">
      <t>フクスウ</t>
    </rPh>
    <rPh sb="9" eb="11">
      <t>シュベツ</t>
    </rPh>
    <rPh sb="14" eb="16">
      <t>バアイ</t>
    </rPh>
    <rPh sb="25" eb="27">
      <t>シヨウ</t>
    </rPh>
    <rPh sb="27" eb="28">
      <t>リョウ</t>
    </rPh>
    <rPh sb="29" eb="31">
      <t>ゲンユ</t>
    </rPh>
    <rPh sb="31" eb="33">
      <t>カンサン</t>
    </rPh>
    <rPh sb="35" eb="37">
      <t>ガッサン</t>
    </rPh>
    <rPh sb="37" eb="38">
      <t>チ</t>
    </rPh>
    <rPh sb="39" eb="40">
      <t>ハイ</t>
    </rPh>
    <phoneticPr fontId="5"/>
  </si>
  <si>
    <t>基準要件</t>
    <rPh sb="0" eb="2">
      <t>キジュン</t>
    </rPh>
    <phoneticPr fontId="5"/>
  </si>
  <si>
    <t>設備情報</t>
    <rPh sb="0" eb="2">
      <t>セツビ</t>
    </rPh>
    <rPh sb="2" eb="4">
      <t>ジョウホウ</t>
    </rPh>
    <phoneticPr fontId="5"/>
  </si>
  <si>
    <t>運転条件</t>
    <rPh sb="0" eb="2">
      <t>ウンテン</t>
    </rPh>
    <phoneticPr fontId="5"/>
  </si>
  <si>
    <t>○○株式会社</t>
    <phoneticPr fontId="1"/>
  </si>
  <si>
    <t>その他仕様</t>
    <rPh sb="2" eb="3">
      <t>タ</t>
    </rPh>
    <rPh sb="3" eb="5">
      <t>シヨウ</t>
    </rPh>
    <phoneticPr fontId="5"/>
  </si>
  <si>
    <t>-</t>
    <phoneticPr fontId="1"/>
  </si>
  <si>
    <t>-</t>
    <phoneticPr fontId="1"/>
  </si>
  <si>
    <t>-</t>
    <phoneticPr fontId="1"/>
  </si>
  <si>
    <t>◆中間性能（50％）時の定格ＣＯＰp比　各社平均　【GHP（20HP）】</t>
    <rPh sb="3" eb="5">
      <t>セイノウ</t>
    </rPh>
    <rPh sb="10" eb="11">
      <t>ジ</t>
    </rPh>
    <phoneticPr fontId="1"/>
  </si>
  <si>
    <t>◆定格COPp比テーブル</t>
    <rPh sb="1" eb="3">
      <t>テイカク</t>
    </rPh>
    <rPh sb="7" eb="8">
      <t>ヒ</t>
    </rPh>
    <phoneticPr fontId="1"/>
  </si>
  <si>
    <t>定格COPp（ガス）</t>
    <rPh sb="0" eb="2">
      <t>テイカク</t>
    </rPh>
    <phoneticPr fontId="1"/>
  </si>
  <si>
    <t>定格COPp（電気）</t>
    <rPh sb="0" eb="2">
      <t>テイカク</t>
    </rPh>
    <rPh sb="7" eb="9">
      <t>デンキ</t>
    </rPh>
    <phoneticPr fontId="1"/>
  </si>
  <si>
    <t>月間定格COPp比</t>
    <rPh sb="0" eb="2">
      <t>ゲッカン</t>
    </rPh>
    <rPh sb="2" eb="4">
      <t>テイカク</t>
    </rPh>
    <rPh sb="8" eb="9">
      <t>ヒ</t>
    </rPh>
    <phoneticPr fontId="1"/>
  </si>
  <si>
    <t>代表発熱量(MJ/㎥)</t>
    <rPh sb="0" eb="2">
      <t>ダイヒョウ</t>
    </rPh>
    <rPh sb="2" eb="4">
      <t>ハツネツ</t>
    </rPh>
    <rPh sb="4" eb="5">
      <t>リョウ</t>
    </rPh>
    <phoneticPr fontId="1"/>
  </si>
  <si>
    <t>既存/導入予定</t>
    <rPh sb="0" eb="2">
      <t>キゾン</t>
    </rPh>
    <rPh sb="3" eb="5">
      <t>ドウニュウ</t>
    </rPh>
    <rPh sb="5" eb="7">
      <t>ヨテイ</t>
    </rPh>
    <phoneticPr fontId="5"/>
  </si>
  <si>
    <t>定格ガス消費量</t>
    <rPh sb="0" eb="2">
      <t>テイカク</t>
    </rPh>
    <rPh sb="4" eb="6">
      <t>ショウヒ</t>
    </rPh>
    <rPh sb="6" eb="7">
      <t>リョウ</t>
    </rPh>
    <phoneticPr fontId="5"/>
  </si>
  <si>
    <t>GHPエコエアコン</t>
    <phoneticPr fontId="1"/>
  </si>
  <si>
    <t>GHPエコエアコンW</t>
    <phoneticPr fontId="1"/>
  </si>
  <si>
    <t>NEW-GHP335</t>
    <phoneticPr fontId="1"/>
  </si>
  <si>
    <t>■基本情報</t>
    <rPh sb="1" eb="3">
      <t>キホン</t>
    </rPh>
    <rPh sb="3" eb="5">
      <t>ジョウホウ</t>
    </rPh>
    <phoneticPr fontId="5"/>
  </si>
  <si>
    <t>更新範囲</t>
    <rPh sb="2" eb="4">
      <t>ハンイ</t>
    </rPh>
    <phoneticPr fontId="5"/>
  </si>
  <si>
    <t>型番</t>
    <phoneticPr fontId="5"/>
  </si>
  <si>
    <t>設置年</t>
    <phoneticPr fontId="5"/>
  </si>
  <si>
    <t>台数</t>
    <rPh sb="0" eb="2">
      <t>ダイスウ</t>
    </rPh>
    <phoneticPr fontId="5"/>
  </si>
  <si>
    <t>原油換算使用量合計
（kl/年）</t>
    <rPh sb="7" eb="9">
      <t>ゴウケイ</t>
    </rPh>
    <phoneticPr fontId="5"/>
  </si>
  <si>
    <t>■原油換算使用量</t>
    <rPh sb="1" eb="3">
      <t>ゲンユ</t>
    </rPh>
    <rPh sb="3" eb="5">
      <t>カンサン</t>
    </rPh>
    <rPh sb="5" eb="7">
      <t>シヨウ</t>
    </rPh>
    <rPh sb="7" eb="8">
      <t>リョウ</t>
    </rPh>
    <phoneticPr fontId="5"/>
  </si>
  <si>
    <t>平均
負荷率</t>
    <rPh sb="0" eb="2">
      <t>ヘイキン</t>
    </rPh>
    <phoneticPr fontId="1"/>
  </si>
  <si>
    <t>稼働時間</t>
    <rPh sb="0" eb="2">
      <t>カドウ</t>
    </rPh>
    <rPh sb="2" eb="4">
      <t>ジカン</t>
    </rPh>
    <phoneticPr fontId="1"/>
  </si>
  <si>
    <t>エネルギー
使用量</t>
    <rPh sb="6" eb="8">
      <t>シヨウ</t>
    </rPh>
    <rPh sb="8" eb="9">
      <t>リョウ</t>
    </rPh>
    <phoneticPr fontId="5"/>
  </si>
  <si>
    <t>原油換算使用量</t>
    <rPh sb="0" eb="2">
      <t>ゲンユ</t>
    </rPh>
    <rPh sb="2" eb="4">
      <t>カンサン</t>
    </rPh>
    <rPh sb="4" eb="6">
      <t>シヨウ</t>
    </rPh>
    <rPh sb="6" eb="7">
      <t>リョウ</t>
    </rPh>
    <phoneticPr fontId="5"/>
  </si>
  <si>
    <t>平均
COP</t>
    <phoneticPr fontId="5"/>
  </si>
  <si>
    <t>kW</t>
    <phoneticPr fontId="1"/>
  </si>
  <si>
    <t>%</t>
    <phoneticPr fontId="1"/>
  </si>
  <si>
    <t>h</t>
    <phoneticPr fontId="1"/>
  </si>
  <si>
    <t>kWh</t>
    <phoneticPr fontId="1"/>
  </si>
  <si>
    <t>kl</t>
    <phoneticPr fontId="1"/>
  </si>
  <si>
    <t>導入予定設備</t>
  </si>
  <si>
    <t>型番</t>
  </si>
  <si>
    <t>種別</t>
    <phoneticPr fontId="5"/>
  </si>
  <si>
    <t>熱量換算係数</t>
    <rPh sb="0" eb="2">
      <t>ネツリョウ</t>
    </rPh>
    <rPh sb="2" eb="4">
      <t>カンサン</t>
    </rPh>
    <rPh sb="4" eb="6">
      <t>ケイスウ</t>
    </rPh>
    <phoneticPr fontId="5"/>
  </si>
  <si>
    <t>ガスヒートポンプエアコン</t>
    <phoneticPr fontId="1"/>
  </si>
  <si>
    <t xml:space="preserve">冷房能力が28kW以上 35.5kW未満 </t>
  </si>
  <si>
    <t xml:space="preserve">冷房能力が35.5kW以上 45kW未満 </t>
  </si>
  <si>
    <t xml:space="preserve">冷房能力が45kW以上 56kW未満 </t>
  </si>
  <si>
    <t>冷房能力が56kW以上</t>
  </si>
  <si>
    <t xml:space="preserve">冷房能力が7.1kW超 28kW未満 </t>
  </si>
  <si>
    <t>２－７　エネルギー使用量計算書（設備毎/導入予定設備）</t>
    <rPh sb="16" eb="18">
      <t>セツビ</t>
    </rPh>
    <rPh sb="18" eb="19">
      <t>ゴト</t>
    </rPh>
    <rPh sb="20" eb="22">
      <t>ドウニュウ</t>
    </rPh>
    <rPh sb="22" eb="24">
      <t>ヨテイ</t>
    </rPh>
    <rPh sb="24" eb="26">
      <t>セツビ</t>
    </rPh>
    <phoneticPr fontId="5"/>
  </si>
  <si>
    <t>1950年以前</t>
    <phoneticPr fontId="1"/>
  </si>
  <si>
    <t>北海道</t>
  </si>
  <si>
    <t>青森県</t>
    <rPh sb="2" eb="3">
      <t>ケン</t>
    </rPh>
    <phoneticPr fontId="1"/>
  </si>
  <si>
    <t>岩手県</t>
  </si>
  <si>
    <t>宮城県</t>
  </si>
  <si>
    <t>秋田県</t>
  </si>
  <si>
    <t>山形県</t>
  </si>
  <si>
    <t>福島県</t>
  </si>
  <si>
    <t>長野県</t>
  </si>
  <si>
    <t>群馬県</t>
    <rPh sb="0" eb="2">
      <t>グンマ</t>
    </rPh>
    <phoneticPr fontId="1"/>
  </si>
  <si>
    <t>埼玉県</t>
  </si>
  <si>
    <t>石川県</t>
  </si>
  <si>
    <t>滋賀県</t>
  </si>
  <si>
    <t>奈良県</t>
  </si>
  <si>
    <t>鳥取県</t>
  </si>
  <si>
    <t>島根県</t>
    <rPh sb="0" eb="2">
      <t>シマネ</t>
    </rPh>
    <phoneticPr fontId="1"/>
  </si>
  <si>
    <t>東京都</t>
    <rPh sb="2" eb="3">
      <t>ト</t>
    </rPh>
    <phoneticPr fontId="1"/>
  </si>
  <si>
    <t>千葉県</t>
    <rPh sb="2" eb="3">
      <t>ケン</t>
    </rPh>
    <phoneticPr fontId="1"/>
  </si>
  <si>
    <t>神奈川県</t>
  </si>
  <si>
    <t>富山県</t>
  </si>
  <si>
    <t>茨城県</t>
  </si>
  <si>
    <t>栃木県</t>
  </si>
  <si>
    <t>新潟県</t>
  </si>
  <si>
    <t>福井県</t>
  </si>
  <si>
    <t>山梨県</t>
  </si>
  <si>
    <t>愛知県</t>
    <rPh sb="0" eb="2">
      <t>アイチ</t>
    </rPh>
    <phoneticPr fontId="1"/>
  </si>
  <si>
    <t>岐阜県</t>
  </si>
  <si>
    <t>三重県</t>
  </si>
  <si>
    <t>京都府</t>
    <rPh sb="2" eb="3">
      <t>フ</t>
    </rPh>
    <phoneticPr fontId="1"/>
  </si>
  <si>
    <t>山口県</t>
  </si>
  <si>
    <t>大阪府</t>
    <rPh sb="2" eb="3">
      <t>フ</t>
    </rPh>
    <phoneticPr fontId="1"/>
  </si>
  <si>
    <t>兵庫県</t>
  </si>
  <si>
    <t>和歌山県</t>
  </si>
  <si>
    <t>広島県</t>
  </si>
  <si>
    <t>岡山県</t>
  </si>
  <si>
    <t>愛媛県</t>
  </si>
  <si>
    <t>佐賀県</t>
  </si>
  <si>
    <t>熊本県</t>
  </si>
  <si>
    <t>大分県</t>
  </si>
  <si>
    <t>香川県</t>
  </si>
  <si>
    <t>静岡県</t>
    <rPh sb="2" eb="3">
      <t>ケン</t>
    </rPh>
    <phoneticPr fontId="1"/>
  </si>
  <si>
    <t>徳島県</t>
    <rPh sb="2" eb="3">
      <t>ケン</t>
    </rPh>
    <phoneticPr fontId="1"/>
  </si>
  <si>
    <t>高知県</t>
  </si>
  <si>
    <t>長崎県</t>
  </si>
  <si>
    <t>宮崎県</t>
  </si>
  <si>
    <t>福岡県</t>
  </si>
  <si>
    <t>沖縄県</t>
  </si>
  <si>
    <t>鹿児島県</t>
  </si>
  <si>
    <t>◆設置年（導入予定）</t>
    <rPh sb="1" eb="3">
      <t>セッチ</t>
    </rPh>
    <rPh sb="3" eb="4">
      <t>ネン</t>
    </rPh>
    <rPh sb="5" eb="7">
      <t>ドウニュウ</t>
    </rPh>
    <rPh sb="7" eb="9">
      <t>ヨテイ</t>
    </rPh>
    <phoneticPr fontId="1"/>
  </si>
  <si>
    <r>
      <t>負荷率25％</t>
    </r>
    <r>
      <rPr>
        <sz val="11"/>
        <rFont val="ＭＳ Ｐゴシック"/>
        <family val="3"/>
        <charset val="128"/>
        <scheme val="minor"/>
      </rPr>
      <t>未満</t>
    </r>
    <rPh sb="0" eb="2">
      <t>フカ</t>
    </rPh>
    <rPh sb="2" eb="3">
      <t>リツ</t>
    </rPh>
    <rPh sb="6" eb="8">
      <t>ミマン</t>
    </rPh>
    <phoneticPr fontId="5"/>
  </si>
  <si>
    <t>※定格COPp比は、負荷率25％以上 or 25％未満の場合で、それぞれの傾き・切片より算出</t>
    <rPh sb="25" eb="27">
      <t>ミマン</t>
    </rPh>
    <phoneticPr fontId="1"/>
  </si>
  <si>
    <t>広島</t>
    <rPh sb="0" eb="2">
      <t>ヒロシマ</t>
    </rPh>
    <phoneticPr fontId="1"/>
  </si>
  <si>
    <t>性能区分</t>
    <rPh sb="0" eb="2">
      <t>セイノウ</t>
    </rPh>
    <rPh sb="2" eb="4">
      <t>クブン</t>
    </rPh>
    <phoneticPr fontId="1"/>
  </si>
  <si>
    <t>基準値</t>
  </si>
  <si>
    <t>〈APFp〉 1.07 以上</t>
    <rPh sb="12" eb="14">
      <t>イジョウ</t>
    </rPh>
    <phoneticPr fontId="1"/>
  </si>
  <si>
    <t>〈APFp〉 1.22 以上</t>
    <rPh sb="12" eb="14">
      <t>イジョウ</t>
    </rPh>
    <phoneticPr fontId="1"/>
  </si>
  <si>
    <t>〈APFp〉 1.37 以上</t>
    <rPh sb="12" eb="14">
      <t>イジョウ</t>
    </rPh>
    <phoneticPr fontId="1"/>
  </si>
  <si>
    <t>〈APFp〉 1.59 以上</t>
    <rPh sb="12" eb="14">
      <t>イジョウ</t>
    </rPh>
    <phoneticPr fontId="1"/>
  </si>
  <si>
    <t>〈APFp〉 1.70 以上</t>
    <rPh sb="12" eb="14">
      <t>イジョウ</t>
    </rPh>
    <phoneticPr fontId="1"/>
  </si>
  <si>
    <t>使用エネルギー</t>
    <rPh sb="0" eb="2">
      <t>シヨウ</t>
    </rPh>
    <phoneticPr fontId="5"/>
  </si>
  <si>
    <t>■原油換算係数</t>
    <rPh sb="1" eb="3">
      <t>ゲンユ</t>
    </rPh>
    <rPh sb="3" eb="5">
      <t>カンサン</t>
    </rPh>
    <rPh sb="5" eb="7">
      <t>ケイスウ</t>
    </rPh>
    <phoneticPr fontId="1"/>
  </si>
  <si>
    <t>■熱量換算係数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</si>
  <si>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OLD-GHP335</t>
    <phoneticPr fontId="1"/>
  </si>
  <si>
    <t>定格能力(補正)</t>
    <rPh sb="0" eb="2">
      <t>テイカク</t>
    </rPh>
    <rPh sb="2" eb="4">
      <t>ノウリョク</t>
    </rPh>
    <rPh sb="5" eb="7">
      <t>ホセイ</t>
    </rPh>
    <phoneticPr fontId="1"/>
  </si>
  <si>
    <t>能力</t>
    <rPh sb="0" eb="2">
      <t>ノウリョク</t>
    </rPh>
    <phoneticPr fontId="1"/>
  </si>
  <si>
    <t>以上</t>
    <rPh sb="0" eb="2">
      <t>イジョウ</t>
    </rPh>
    <phoneticPr fontId="1"/>
  </si>
  <si>
    <t>〈APFp〉</t>
    <phoneticPr fontId="1"/>
  </si>
  <si>
    <t>〈APFp〉</t>
    <phoneticPr fontId="1"/>
  </si>
  <si>
    <t>■仕様</t>
    <rPh sb="1" eb="3">
      <t>シヨウ</t>
    </rPh>
    <phoneticPr fontId="5"/>
  </si>
  <si>
    <t>能力</t>
    <rPh sb="0" eb="2">
      <t>ノウリョク</t>
    </rPh>
    <phoneticPr fontId="1"/>
  </si>
  <si>
    <t>暖房</t>
    <rPh sb="0" eb="2">
      <t>ダンボウ</t>
    </rPh>
    <phoneticPr fontId="1"/>
  </si>
  <si>
    <t>ガス
消費量</t>
    <rPh sb="3" eb="6">
      <t>ショウヒリョウ</t>
    </rPh>
    <phoneticPr fontId="1"/>
  </si>
  <si>
    <t>消費電力</t>
    <rPh sb="0" eb="2">
      <t>ショウヒ</t>
    </rPh>
    <rPh sb="2" eb="4">
      <t>デンリョク</t>
    </rPh>
    <phoneticPr fontId="1"/>
  </si>
  <si>
    <t>■稼働条件</t>
    <rPh sb="1" eb="3">
      <t>カドウ</t>
    </rPh>
    <rPh sb="3" eb="5">
      <t>ジョウケン</t>
    </rPh>
    <phoneticPr fontId="5"/>
  </si>
  <si>
    <t>事業実施場所都道府県</t>
  </si>
  <si>
    <t>■エネルギー使用量</t>
    <rPh sb="6" eb="8">
      <t>シヨウ</t>
    </rPh>
    <rPh sb="8" eb="9">
      <t>リョウ</t>
    </rPh>
    <phoneticPr fontId="5"/>
  </si>
  <si>
    <t>---------------以降の項目を使って計算します。入力内容に間違いの無いよう、十分注意して入力して下さい。---------------</t>
    <rPh sb="21" eb="22">
      <t>ツカ</t>
    </rPh>
    <rPh sb="24" eb="26">
      <t>ケイサン</t>
    </rPh>
    <rPh sb="32" eb="34">
      <t>ナイヨウ</t>
    </rPh>
    <rPh sb="35" eb="37">
      <t>マチガ</t>
    </rPh>
    <rPh sb="50" eb="52">
      <t>ニュウリョク</t>
    </rPh>
    <rPh sb="54" eb="55">
      <t>クダ</t>
    </rPh>
    <phoneticPr fontId="5"/>
  </si>
  <si>
    <t>←計算する設備の製造メーカー名を入力</t>
    <phoneticPr fontId="1"/>
  </si>
  <si>
    <t>←計算する設備の製品名を入力</t>
    <phoneticPr fontId="1"/>
  </si>
  <si>
    <t>←計算する設備の型番を入力</t>
    <phoneticPr fontId="1"/>
  </si>
  <si>
    <t>←製品カタログ・仕様書に記載された値を入力</t>
    <phoneticPr fontId="1"/>
  </si>
  <si>
    <t>←製品カタログ・仕様書に記載された値を入力</t>
    <phoneticPr fontId="1"/>
  </si>
  <si>
    <t>←設備で使用するガス種別を選択</t>
    <phoneticPr fontId="1"/>
  </si>
  <si>
    <t>←設備の設置場所都道府県名を選択</t>
    <phoneticPr fontId="1"/>
  </si>
  <si>
    <t>←設置年を登録</t>
    <phoneticPr fontId="1"/>
  </si>
  <si>
    <t>　</t>
    <phoneticPr fontId="1"/>
  </si>
  <si>
    <t>←室外機の台数を登録（半角）</t>
    <phoneticPr fontId="1"/>
  </si>
  <si>
    <t>発熱量(高位)</t>
    <rPh sb="0" eb="2">
      <t>ハツネツ</t>
    </rPh>
    <rPh sb="2" eb="3">
      <t>リョウ</t>
    </rPh>
    <rPh sb="4" eb="6">
      <t>コウイ</t>
    </rPh>
    <phoneticPr fontId="1"/>
  </si>
  <si>
    <t>MJ/㎥</t>
    <phoneticPr fontId="1"/>
  </si>
  <si>
    <t>㎥</t>
    <phoneticPr fontId="1"/>
  </si>
  <si>
    <t>←使用するガスの発熱量を入力</t>
    <rPh sb="1" eb="3">
      <t>シヨウ</t>
    </rPh>
    <rPh sb="8" eb="10">
      <t>ハツネツ</t>
    </rPh>
    <rPh sb="10" eb="11">
      <t>リョウ</t>
    </rPh>
    <rPh sb="12" eb="14">
      <t>ニュウリョク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</si>
  <si>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</si>
  <si>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入力項目</t>
    <rPh sb="0" eb="2">
      <t>ニュウリョク</t>
    </rPh>
    <rPh sb="2" eb="4">
      <t>コウモク</t>
    </rPh>
    <phoneticPr fontId="1"/>
  </si>
  <si>
    <t>←[既存設備][導入予定設備]から選択</t>
    <phoneticPr fontId="1"/>
  </si>
  <si>
    <t>←製品カタログ・仕様書に記載された値を入力</t>
    <phoneticPr fontId="1"/>
  </si>
  <si>
    <t>平均負荷率</t>
    <rPh sb="0" eb="2">
      <t>ヘイキン</t>
    </rPh>
    <rPh sb="2" eb="4">
      <t>フカ</t>
    </rPh>
    <rPh sb="4" eb="5">
      <t>リツ</t>
    </rPh>
    <phoneticPr fontId="1"/>
  </si>
  <si>
    <t>東京</t>
    <rPh sb="0" eb="2">
      <t>トウキョウ</t>
    </rPh>
    <phoneticPr fontId="18"/>
  </si>
  <si>
    <t>店舗</t>
    <rPh sb="0" eb="2">
      <t>テンポ</t>
    </rPh>
    <phoneticPr fontId="18"/>
  </si>
  <si>
    <t>事務所</t>
    <rPh sb="0" eb="2">
      <t>ジム</t>
    </rPh>
    <rPh sb="2" eb="3">
      <t>ショ</t>
    </rPh>
    <phoneticPr fontId="18"/>
  </si>
  <si>
    <t>冷房</t>
    <rPh sb="0" eb="2">
      <t>レイボウ</t>
    </rPh>
    <phoneticPr fontId="18"/>
  </si>
  <si>
    <t>暖房</t>
    <rPh sb="0" eb="2">
      <t>ダンボウ</t>
    </rPh>
    <phoneticPr fontId="18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</si>
  <si>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</si>
  <si>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t>←「店舗」「事務所」「その他」から選択
　 ※「その他」を選択すると任意の負荷率が設定可能</t>
    <rPh sb="26" eb="27">
      <t>タ</t>
    </rPh>
    <rPh sb="29" eb="31">
      <t>センタク</t>
    </rPh>
    <rPh sb="34" eb="36">
      <t>ニンイ</t>
    </rPh>
    <rPh sb="37" eb="39">
      <t>フカ</t>
    </rPh>
    <rPh sb="39" eb="40">
      <t>リツ</t>
    </rPh>
    <rPh sb="41" eb="43">
      <t>セッテイ</t>
    </rPh>
    <rPh sb="43" eb="45">
      <t>カノウ</t>
    </rPh>
    <phoneticPr fontId="1"/>
  </si>
  <si>
    <t>←本計算書の結果を反映して作成した様式の番号を入力</t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</si>
  <si>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
 事業ポータルに転記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3" eb="25">
      <t>ジギョウ</t>
    </rPh>
    <rPh sb="30" eb="32">
      <t>テンキ</t>
    </rPh>
    <rPh sb="38" eb="40">
      <t>バアイ</t>
    </rPh>
    <rPh sb="49" eb="51">
      <t>カンサン</t>
    </rPh>
    <rPh sb="53" eb="54">
      <t>アタイ</t>
    </rPh>
    <rPh sb="55" eb="57">
      <t>ホジョ</t>
    </rPh>
    <rPh sb="57" eb="59">
      <t>ジギョウ</t>
    </rPh>
    <rPh sb="66" eb="68">
      <t>テンキ</t>
    </rPh>
    <phoneticPr fontId="1"/>
  </si>
  <si>
    <t>◆設置年</t>
    <rPh sb="1" eb="3">
      <t>セッチ</t>
    </rPh>
    <rPh sb="3" eb="4">
      <t>ネン</t>
    </rPh>
    <phoneticPr fontId="1"/>
  </si>
  <si>
    <t>店舗</t>
  </si>
  <si>
    <t>【平均負荷率】
 [その他]を選択した場合、
 数式を削除した上で任意の
 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8" eb="40">
      <t>フカ</t>
    </rPh>
    <rPh sb="40" eb="41">
      <t>リツ</t>
    </rPh>
    <rPh sb="42" eb="44">
      <t>トウロク</t>
    </rPh>
    <phoneticPr fontId="1"/>
  </si>
  <si>
    <t>燃料種</t>
    <rPh sb="0" eb="2">
      <t>ネンリョウ</t>
    </rPh>
    <rPh sb="2" eb="3">
      <t>シュ</t>
    </rPh>
    <phoneticPr fontId="5"/>
  </si>
  <si>
    <t>定格能力÷平均COP</t>
    <rPh sb="0" eb="2">
      <t>テイカク</t>
    </rPh>
    <rPh sb="2" eb="4">
      <t>ノウリョク</t>
    </rPh>
    <rPh sb="5" eb="7">
      <t>ヘイキン</t>
    </rPh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</si>
  <si>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ガスヒートポンプエアコン　SII独自計算フォーマット</t>
    </r>
    <rPh sb="17" eb="19">
      <t>ドクジ</t>
    </rPh>
    <rPh sb="19" eb="21">
      <t>ケイサン</t>
    </rPh>
    <phoneticPr fontId="5"/>
  </si>
  <si>
    <t>台</t>
    <rPh sb="0" eb="1">
      <t>ダイ</t>
    </rPh>
    <phoneticPr fontId="1"/>
  </si>
  <si>
    <t>既存設備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</si>
</sst>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6" formatCode="&quot;¥&quot;#,##0;[Red]&quot;¥&quot;\-#,##0"/>
    <numFmt numFmtId="176" formatCode="0.000"/>
    <numFmt numFmtId="177" formatCode="0.0"/>
    <numFmt numFmtId="178" formatCode="0.000_ "/>
    <numFmt numFmtId="179" formatCode="0.0&quot;kW&quot;"/>
    <numFmt numFmtId="180" formatCode="0.0%"/>
    <numFmt numFmtId="181" formatCode="0&quot;月&quot;"/>
    <numFmt numFmtId="182" formatCode="#,##0.0_ "/>
    <numFmt numFmtId="183" formatCode="#,##0_ "/>
    <numFmt numFmtId="184" formatCode="#,##0.0_);[Red]\(#,##0.0\)"/>
    <numFmt numFmtId="185" formatCode="0&quot;年&quot;"/>
    <numFmt numFmtId="186" formatCode="0&quot;台&quot;"/>
    <numFmt numFmtId="187" formatCode="&quot;(&quot;@&quot;)&quot;"/>
    <numFmt numFmtId="188" formatCode="#,##0.000_ "/>
    <numFmt numFmtId="189" formatCode="0.000&quot; kl&quot;"/>
    <numFmt numFmtId="190" formatCode="0.00_);[Red]\(0.00\)"/>
    <numFmt numFmtId="191" formatCode="0.00_ "/>
    <numFmt numFmtId="192" formatCode="\A\P\F\p\ General\ &quot;以&quot;&quot;上&quot;"/>
    <numFmt numFmtId="193" formatCode="#,##0_);[Red]\(#,##0\)"/>
    <numFmt numFmtId="194" formatCode="0_ "/>
  </numFmts>
  <fonts count="4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i/>
      <sz val="11"/>
      <color theme="1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u/>
      <sz val="9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b/>
      <sz val="9"/>
      <color indexed="81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0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b/>
      <u/>
      <sz val="14"/>
      <color theme="1"/>
      <name val="ＭＳ 明朝"/>
      <family val="1"/>
      <charset val="128"/>
    </font>
    <font>
      <sz val="10"/>
      <color rgb="FF0070C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0000FF"/>
      <name val="ＭＳ Ｐゴシック"/>
      <family val="2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sz val="11"/>
      <color rgb="FF0000FF"/>
      <name val="ＭＳ Ｐゴシック"/>
      <family val="3"/>
      <charset val="128"/>
    </font>
    <font>
      <sz val="8"/>
      <color rgb="FF0070C0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Ｐゴシック"/>
      <family val="2"/>
      <charset val="128"/>
      <scheme val="minor"/>
    </font>
    <font>
      <sz val="8"/>
      <color rgb="FFFF0000"/>
      <name val="ＭＳ 明朝"/>
      <family val="1"/>
      <charset val="128"/>
    </font>
    <font>
      <sz val="12"/>
      <name val="Osaka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/>
      <bottom/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/>
      <top style="thick">
        <color rgb="FFFF0000"/>
      </top>
      <bottom style="thin">
        <color indexed="64"/>
      </bottom>
      <diagonal/>
    </border>
    <border>
      <left/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68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2" fillId="0" borderId="0"/>
    <xf numFmtId="9" fontId="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38" fontId="15" fillId="0" borderId="0" applyFill="0" applyBorder="0" applyAlignment="0" applyProtection="0"/>
    <xf numFmtId="6" fontId="4" fillId="0" borderId="0" applyFont="0" applyFill="0" applyBorder="0" applyAlignment="0" applyProtection="0">
      <alignment vertical="center"/>
    </xf>
    <xf numFmtId="0" fontId="3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2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>
      <alignment vertical="center"/>
    </xf>
    <xf numFmtId="0" fontId="22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22" fillId="0" borderId="0" applyFont="0" applyFill="0" applyBorder="0" applyAlignment="0" applyProtection="0">
      <alignment vertical="center"/>
    </xf>
    <xf numFmtId="38" fontId="3" fillId="0" borderId="0"/>
    <xf numFmtId="18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24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43" fillId="0" borderId="0"/>
    <xf numFmtId="0" fontId="3" fillId="0" borderId="0">
      <alignment vertical="center"/>
    </xf>
    <xf numFmtId="0" fontId="12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22" fillId="0" borderId="0"/>
    <xf numFmtId="9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2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0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35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4" borderId="1" xfId="0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7" fillId="0" borderId="0" xfId="0" applyFont="1">
      <alignment vertical="center"/>
    </xf>
    <xf numFmtId="2" fontId="0" fillId="4" borderId="1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76" fontId="0" fillId="5" borderId="1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3" fillId="4" borderId="3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176" fontId="0" fillId="3" borderId="1" xfId="0" applyNumberForma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0" borderId="14" xfId="0" applyFont="1" applyFill="1" applyBorder="1">
      <alignment vertical="center"/>
    </xf>
    <xf numFmtId="0" fontId="9" fillId="0" borderId="15" xfId="0" applyFont="1" applyFill="1" applyBorder="1">
      <alignment vertical="center"/>
    </xf>
    <xf numFmtId="0" fontId="0" fillId="0" borderId="13" xfId="0" applyFill="1" applyBorder="1">
      <alignment vertical="center"/>
    </xf>
    <xf numFmtId="14" fontId="11" fillId="0" borderId="0" xfId="0" applyNumberFormat="1" applyFont="1">
      <alignment vertical="center"/>
    </xf>
    <xf numFmtId="0" fontId="0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readingOrder="1"/>
    </xf>
    <xf numFmtId="0" fontId="17" fillId="3" borderId="1" xfId="0" applyFont="1" applyFill="1" applyBorder="1">
      <alignment vertical="center"/>
    </xf>
    <xf numFmtId="179" fontId="17" fillId="3" borderId="1" xfId="0" applyNumberFormat="1" applyFont="1" applyFill="1" applyBorder="1">
      <alignment vertical="center"/>
    </xf>
    <xf numFmtId="40" fontId="17" fillId="3" borderId="1" xfId="4" applyNumberFormat="1" applyFont="1" applyFill="1" applyBorder="1">
      <alignment vertical="center"/>
    </xf>
    <xf numFmtId="176" fontId="17" fillId="3" borderId="1" xfId="0" applyNumberFormat="1" applyFont="1" applyFill="1" applyBorder="1">
      <alignment vertical="center"/>
    </xf>
    <xf numFmtId="0" fontId="13" fillId="0" borderId="0" xfId="7" applyFont="1" applyAlignment="1">
      <alignment vertical="center"/>
    </xf>
    <xf numFmtId="0" fontId="18" fillId="0" borderId="0" xfId="0" applyFont="1">
      <alignment vertical="center"/>
    </xf>
    <xf numFmtId="0" fontId="20" fillId="0" borderId="0" xfId="0" applyFont="1">
      <alignment vertical="center"/>
    </xf>
    <xf numFmtId="0" fontId="20" fillId="0" borderId="0" xfId="0" applyFont="1" applyFill="1">
      <alignment vertical="center"/>
    </xf>
    <xf numFmtId="0" fontId="18" fillId="0" borderId="0" xfId="0" applyFont="1" applyBorder="1">
      <alignment vertical="center"/>
    </xf>
    <xf numFmtId="0" fontId="20" fillId="0" borderId="0" xfId="0" applyFont="1" applyBorder="1">
      <alignment vertical="center"/>
    </xf>
    <xf numFmtId="0" fontId="20" fillId="0" borderId="0" xfId="0" applyFont="1" applyFill="1" applyBorder="1">
      <alignment vertical="center"/>
    </xf>
    <xf numFmtId="0" fontId="17" fillId="0" borderId="0" xfId="0" applyFont="1" applyFill="1" applyBorder="1">
      <alignment vertical="center"/>
    </xf>
    <xf numFmtId="49" fontId="17" fillId="0" borderId="0" xfId="0" applyNumberFormat="1" applyFont="1" applyBorder="1">
      <alignment vertical="center"/>
    </xf>
    <xf numFmtId="0" fontId="18" fillId="0" borderId="0" xfId="0" applyFont="1" applyFill="1">
      <alignment vertical="center"/>
    </xf>
    <xf numFmtId="0" fontId="18" fillId="0" borderId="0" xfId="0" applyFont="1" applyFill="1" applyBorder="1">
      <alignment vertical="center"/>
    </xf>
    <xf numFmtId="0" fontId="13" fillId="0" borderId="0" xfId="7" applyFont="1" applyFill="1" applyBorder="1" applyAlignment="1">
      <alignment horizontal="left" vertical="center" shrinkToFit="1"/>
    </xf>
    <xf numFmtId="0" fontId="13" fillId="0" borderId="0" xfId="7" applyFont="1" applyAlignment="1">
      <alignment vertical="center" shrinkToFit="1"/>
    </xf>
    <xf numFmtId="179" fontId="17" fillId="0" borderId="0" xfId="0" applyNumberFormat="1" applyFont="1" applyFill="1" applyBorder="1">
      <alignment vertical="center"/>
    </xf>
    <xf numFmtId="49" fontId="18" fillId="0" borderId="0" xfId="0" applyNumberFormat="1" applyFont="1" applyBorder="1">
      <alignment vertical="center"/>
    </xf>
    <xf numFmtId="0" fontId="20" fillId="0" borderId="1" xfId="0" applyFont="1" applyBorder="1">
      <alignment vertical="center"/>
    </xf>
    <xf numFmtId="0" fontId="13" fillId="0" borderId="0" xfId="7" applyFont="1" applyFill="1" applyBorder="1" applyAlignment="1">
      <alignment vertical="center" shrinkToFit="1"/>
    </xf>
    <xf numFmtId="40" fontId="17" fillId="0" borderId="0" xfId="4" applyNumberFormat="1" applyFont="1" applyFill="1" applyBorder="1">
      <alignment vertical="center"/>
    </xf>
    <xf numFmtId="0" fontId="20" fillId="0" borderId="1" xfId="0" applyFont="1" applyFill="1" applyBorder="1">
      <alignment vertical="center"/>
    </xf>
    <xf numFmtId="0" fontId="13" fillId="0" borderId="0" xfId="7" applyFont="1" applyAlignment="1">
      <alignment horizontal="center" vertical="center" shrinkToFit="1"/>
    </xf>
    <xf numFmtId="176" fontId="17" fillId="0" borderId="0" xfId="0" applyNumberFormat="1" applyFont="1" applyFill="1" applyBorder="1">
      <alignment vertical="center"/>
    </xf>
    <xf numFmtId="0" fontId="18" fillId="0" borderId="0" xfId="0" applyFont="1" applyFill="1" applyBorder="1" applyAlignment="1">
      <alignment horizontal="right" vertical="center"/>
    </xf>
    <xf numFmtId="0" fontId="17" fillId="0" borderId="0" xfId="0" applyFont="1" applyBorder="1">
      <alignment vertical="center"/>
    </xf>
    <xf numFmtId="0" fontId="17" fillId="0" borderId="0" xfId="0" applyFont="1" applyBorder="1" applyAlignment="1">
      <alignment vertical="center" shrinkToFit="1"/>
    </xf>
    <xf numFmtId="0" fontId="17" fillId="0" borderId="10" xfId="0" applyFont="1" applyBorder="1" applyAlignment="1">
      <alignment horizontal="right" vertical="center"/>
    </xf>
    <xf numFmtId="0" fontId="18" fillId="0" borderId="0" xfId="0" applyFont="1" applyBorder="1" applyAlignment="1">
      <alignment horizontal="right" vertical="center"/>
    </xf>
    <xf numFmtId="0" fontId="18" fillId="0" borderId="0" xfId="0" applyFont="1" applyFill="1" applyBorder="1" applyAlignment="1">
      <alignment vertical="center" shrinkToFit="1"/>
    </xf>
    <xf numFmtId="176" fontId="18" fillId="0" borderId="0" xfId="0" applyNumberFormat="1" applyFont="1" applyFill="1" applyBorder="1">
      <alignment vertical="center"/>
    </xf>
    <xf numFmtId="0" fontId="20" fillId="0" borderId="9" xfId="0" applyFont="1" applyFill="1" applyBorder="1">
      <alignment vertical="center"/>
    </xf>
    <xf numFmtId="0" fontId="13" fillId="0" borderId="0" xfId="7" applyFont="1" applyFill="1" applyAlignment="1">
      <alignment vertical="center"/>
    </xf>
    <xf numFmtId="49" fontId="13" fillId="0" borderId="0" xfId="7" applyNumberFormat="1" applyFont="1" applyAlignment="1">
      <alignment vertical="center"/>
    </xf>
    <xf numFmtId="0" fontId="13" fillId="0" borderId="0" xfId="7" applyFont="1" applyFill="1" applyBorder="1" applyAlignment="1">
      <alignment vertical="center"/>
    </xf>
    <xf numFmtId="0" fontId="0" fillId="0" borderId="0" xfId="0">
      <alignment vertical="center"/>
    </xf>
    <xf numFmtId="0" fontId="3" fillId="0" borderId="0" xfId="3" applyAlignment="1">
      <alignment horizontal="left"/>
    </xf>
    <xf numFmtId="0" fontId="3" fillId="0" borderId="1" xfId="3" applyBorder="1" applyAlignment="1">
      <alignment horizontal="left"/>
    </xf>
    <xf numFmtId="0" fontId="3" fillId="0" borderId="13" xfId="3" applyFont="1" applyFill="1" applyBorder="1" applyAlignment="1">
      <alignment horizontal="left"/>
    </xf>
    <xf numFmtId="0" fontId="8" fillId="0" borderId="15" xfId="0" applyFont="1" applyFill="1" applyBorder="1">
      <alignment vertical="center"/>
    </xf>
    <xf numFmtId="0" fontId="0" fillId="0" borderId="1" xfId="0" applyBorder="1" applyAlignment="1">
      <alignment vertical="center" wrapText="1"/>
    </xf>
    <xf numFmtId="0" fontId="23" fillId="0" borderId="0" xfId="24" applyFont="1" applyFill="1" applyBorder="1">
      <alignment vertical="center"/>
    </xf>
    <xf numFmtId="0" fontId="23" fillId="0" borderId="0" xfId="24" applyFont="1" applyBorder="1">
      <alignment vertical="center"/>
    </xf>
    <xf numFmtId="0" fontId="0" fillId="0" borderId="0" xfId="0">
      <alignment vertical="center"/>
    </xf>
    <xf numFmtId="0" fontId="23" fillId="0" borderId="0" xfId="24" applyFont="1">
      <alignment vertical="center"/>
    </xf>
    <xf numFmtId="0" fontId="23" fillId="0" borderId="1" xfId="24" applyFont="1" applyBorder="1">
      <alignment vertical="center"/>
    </xf>
    <xf numFmtId="0" fontId="0" fillId="0" borderId="1" xfId="0" applyBorder="1">
      <alignment vertical="center"/>
    </xf>
    <xf numFmtId="177" fontId="26" fillId="0" borderId="1" xfId="0" applyNumberFormat="1" applyFont="1" applyFill="1" applyBorder="1" applyAlignment="1">
      <alignment horizontal="right" vertical="center"/>
    </xf>
    <xf numFmtId="0" fontId="28" fillId="7" borderId="0" xfId="0" applyNumberFormat="1" applyFont="1" applyFill="1" applyBorder="1">
      <alignment vertical="center"/>
    </xf>
    <xf numFmtId="2" fontId="0" fillId="0" borderId="1" xfId="0" applyNumberFormat="1" applyBorder="1">
      <alignment vertical="center"/>
    </xf>
    <xf numFmtId="0" fontId="13" fillId="0" borderId="0" xfId="7" applyFont="1" applyFill="1" applyBorder="1" applyAlignment="1">
      <alignment horizontal="center" vertical="center" shrinkToFit="1"/>
    </xf>
    <xf numFmtId="0" fontId="29" fillId="0" borderId="0" xfId="7" applyFont="1" applyFill="1" applyBorder="1" applyAlignment="1">
      <alignment horizontal="left" vertical="center" shrinkToFit="1"/>
    </xf>
    <xf numFmtId="0" fontId="29" fillId="0" borderId="0" xfId="7" quotePrefix="1" applyFont="1" applyFill="1" applyBorder="1" applyAlignment="1">
      <alignment horizontal="left" vertical="center" shrinkToFit="1"/>
    </xf>
    <xf numFmtId="0" fontId="29" fillId="0" borderId="0" xfId="7" applyFont="1" applyAlignment="1">
      <alignment vertical="center"/>
    </xf>
    <xf numFmtId="0" fontId="29" fillId="0" borderId="0" xfId="7" applyFont="1" applyAlignment="1">
      <alignment vertical="center"/>
    </xf>
    <xf numFmtId="0" fontId="34" fillId="0" borderId="0" xfId="7" applyFont="1" applyFill="1" applyBorder="1" applyAlignment="1">
      <alignment horizontal="left" vertical="center" shrinkToFit="1"/>
    </xf>
    <xf numFmtId="0" fontId="34" fillId="0" borderId="0" xfId="7" applyFont="1" applyAlignment="1">
      <alignment vertical="center" shrinkToFit="1"/>
    </xf>
    <xf numFmtId="0" fontId="34" fillId="0" borderId="9" xfId="7" applyFont="1" applyFill="1" applyBorder="1" applyAlignment="1">
      <alignment vertical="center" shrinkToFit="1"/>
    </xf>
    <xf numFmtId="0" fontId="34" fillId="0" borderId="0" xfId="7" applyFont="1" applyFill="1" applyBorder="1" applyAlignment="1">
      <alignment vertical="center" shrinkToFit="1"/>
    </xf>
    <xf numFmtId="186" fontId="13" fillId="0" borderId="0" xfId="7" applyNumberFormat="1" applyFont="1" applyFill="1" applyBorder="1" applyAlignment="1" applyProtection="1">
      <alignment horizontal="left" vertical="center" shrinkToFit="1"/>
      <protection locked="0"/>
    </xf>
    <xf numFmtId="0" fontId="13" fillId="0" borderId="7" xfId="7" applyFont="1" applyBorder="1" applyAlignment="1">
      <alignment vertical="center" shrinkToFit="1"/>
    </xf>
    <xf numFmtId="0" fontId="20" fillId="0" borderId="24" xfId="0" applyFont="1" applyBorder="1">
      <alignment vertical="center"/>
    </xf>
    <xf numFmtId="179" fontId="17" fillId="3" borderId="24" xfId="0" applyNumberFormat="1" applyFont="1" applyFill="1" applyBorder="1">
      <alignment vertical="center"/>
    </xf>
    <xf numFmtId="40" fontId="17" fillId="3" borderId="24" xfId="4" applyNumberFormat="1" applyFont="1" applyFill="1" applyBorder="1">
      <alignment vertical="center"/>
    </xf>
    <xf numFmtId="0" fontId="17" fillId="3" borderId="24" xfId="0" applyFont="1" applyFill="1" applyBorder="1">
      <alignment vertical="center"/>
    </xf>
    <xf numFmtId="179" fontId="17" fillId="3" borderId="0" xfId="0" applyNumberFormat="1" applyFont="1" applyFill="1" applyBorder="1">
      <alignment vertical="center"/>
    </xf>
    <xf numFmtId="0" fontId="17" fillId="0" borderId="0" xfId="0" applyFont="1" applyBorder="1" applyAlignment="1">
      <alignment horizontal="right" vertical="center"/>
    </xf>
    <xf numFmtId="176" fontId="17" fillId="3" borderId="24" xfId="0" applyNumberFormat="1" applyFont="1" applyFill="1" applyBorder="1">
      <alignment vertical="center"/>
    </xf>
    <xf numFmtId="0" fontId="18" fillId="0" borderId="24" xfId="0" applyFont="1" applyFill="1" applyBorder="1" applyAlignment="1">
      <alignment horizontal="right" vertical="center"/>
    </xf>
    <xf numFmtId="0" fontId="13" fillId="0" borderId="0" xfId="7" applyFont="1" applyBorder="1" applyAlignment="1">
      <alignment vertical="center"/>
    </xf>
    <xf numFmtId="0" fontId="13" fillId="0" borderId="33" xfId="7" applyFont="1" applyFill="1" applyBorder="1" applyAlignment="1">
      <alignment vertical="center" shrinkToFit="1"/>
    </xf>
    <xf numFmtId="0" fontId="13" fillId="0" borderId="34" xfId="7" applyFont="1" applyFill="1" applyBorder="1" applyAlignment="1">
      <alignment vertical="center" shrinkToFit="1"/>
    </xf>
    <xf numFmtId="0" fontId="13" fillId="4" borderId="3" xfId="7" applyFont="1" applyFill="1" applyBorder="1" applyAlignment="1">
      <alignment horizontal="center" vertical="center" shrinkToFit="1"/>
    </xf>
    <xf numFmtId="0" fontId="36" fillId="6" borderId="1" xfId="0" applyFont="1" applyFill="1" applyBorder="1">
      <alignment vertical="center"/>
    </xf>
    <xf numFmtId="0" fontId="37" fillId="0" borderId="1" xfId="0" applyFont="1" applyFill="1" applyBorder="1">
      <alignment vertical="center"/>
    </xf>
    <xf numFmtId="0" fontId="37" fillId="6" borderId="1" xfId="0" applyFont="1" applyFill="1" applyBorder="1" applyAlignment="1">
      <alignment vertical="center" shrinkToFit="1"/>
    </xf>
    <xf numFmtId="0" fontId="37" fillId="3" borderId="1" xfId="0" applyFont="1" applyFill="1" applyBorder="1" applyAlignment="1">
      <alignment horizontal="center" vertical="center"/>
    </xf>
    <xf numFmtId="0" fontId="37" fillId="3" borderId="1" xfId="0" applyFont="1" applyFill="1" applyBorder="1">
      <alignment vertical="center"/>
    </xf>
    <xf numFmtId="178" fontId="38" fillId="0" borderId="1" xfId="0" applyNumberFormat="1" applyFont="1" applyBorder="1" applyAlignment="1">
      <alignment vertical="center"/>
    </xf>
    <xf numFmtId="0" fontId="40" fillId="0" borderId="0" xfId="7" applyFont="1" applyFill="1" applyBorder="1" applyAlignment="1">
      <alignment horizontal="center" vertical="center" shrinkToFit="1"/>
    </xf>
    <xf numFmtId="188" fontId="39" fillId="0" borderId="0" xfId="7" applyNumberFormat="1" applyFont="1" applyFill="1" applyBorder="1" applyAlignment="1">
      <alignment vertical="center" wrapText="1" shrinkToFit="1"/>
    </xf>
    <xf numFmtId="0" fontId="39" fillId="0" borderId="0" xfId="7" applyFont="1" applyAlignment="1">
      <alignment vertical="center" shrinkToFit="1"/>
    </xf>
    <xf numFmtId="188" fontId="39" fillId="0" borderId="35" xfId="7" applyNumberFormat="1" applyFont="1" applyFill="1" applyBorder="1" applyAlignment="1">
      <alignment vertical="center" wrapText="1" shrinkToFit="1"/>
    </xf>
    <xf numFmtId="0" fontId="41" fillId="0" borderId="0" xfId="0" applyFont="1">
      <alignment vertical="center"/>
    </xf>
    <xf numFmtId="0" fontId="40" fillId="0" borderId="0" xfId="7" applyFont="1" applyAlignment="1">
      <alignment vertical="center" shrinkToFit="1"/>
    </xf>
    <xf numFmtId="0" fontId="40" fillId="0" borderId="0" xfId="7" applyFont="1" applyAlignment="1">
      <alignment vertical="center"/>
    </xf>
    <xf numFmtId="0" fontId="40" fillId="0" borderId="0" xfId="7" applyFont="1" applyFill="1" applyBorder="1" applyAlignment="1">
      <alignment vertical="center" shrinkToFit="1"/>
    </xf>
    <xf numFmtId="0" fontId="13" fillId="4" borderId="0" xfId="7" applyFont="1" applyFill="1" applyBorder="1" applyAlignment="1">
      <alignment vertical="center" shrinkToFit="1"/>
    </xf>
    <xf numFmtId="0" fontId="13" fillId="0" borderId="0" xfId="7" applyFont="1" applyBorder="1" applyAlignment="1">
      <alignment vertical="center" shrinkToFit="1"/>
    </xf>
    <xf numFmtId="0" fontId="33" fillId="0" borderId="0" xfId="7" applyFont="1" applyAlignment="1">
      <alignment vertical="center"/>
    </xf>
    <xf numFmtId="0" fontId="18" fillId="0" borderId="0" xfId="0" applyNumberFormat="1" applyFont="1" applyBorder="1">
      <alignment vertical="center"/>
    </xf>
    <xf numFmtId="186" fontId="13" fillId="0" borderId="42" xfId="7" applyNumberFormat="1" applyFont="1" applyFill="1" applyBorder="1" applyAlignment="1" applyProtection="1">
      <alignment horizontal="center" vertical="center" shrinkToFit="1"/>
      <protection locked="0"/>
    </xf>
    <xf numFmtId="186" fontId="13" fillId="0" borderId="7" xfId="7" applyNumberFormat="1" applyFont="1" applyFill="1" applyBorder="1" applyAlignment="1" applyProtection="1">
      <alignment horizontal="center" vertical="center" shrinkToFit="1"/>
      <protection locked="0"/>
    </xf>
    <xf numFmtId="186" fontId="13" fillId="0" borderId="8" xfId="7" applyNumberFormat="1" applyFont="1" applyFill="1" applyBorder="1" applyAlignment="1" applyProtection="1">
      <alignment horizontal="center" vertical="center" shrinkToFit="1"/>
      <protection locked="0"/>
    </xf>
    <xf numFmtId="194" fontId="13" fillId="2" borderId="6" xfId="7" applyNumberFormat="1" applyFont="1" applyFill="1" applyBorder="1" applyAlignment="1" applyProtection="1">
      <alignment horizontal="center" vertical="center" shrinkToFit="1"/>
      <protection locked="0"/>
    </xf>
    <xf numFmtId="194" fontId="13" fillId="2" borderId="7" xfId="7" applyNumberFormat="1" applyFont="1" applyFill="1" applyBorder="1" applyAlignment="1" applyProtection="1">
      <alignment horizontal="center" vertical="center" shrinkToFit="1"/>
      <protection locked="0"/>
    </xf>
    <xf numFmtId="0" fontId="31" fillId="0" borderId="0" xfId="7" applyFont="1" applyAlignment="1">
      <alignment horizontal="left" vertical="center"/>
    </xf>
    <xf numFmtId="188" fontId="39" fillId="0" borderId="0" xfId="7" applyNumberFormat="1" applyFont="1" applyFill="1" applyBorder="1" applyAlignment="1">
      <alignment horizontal="left" vertical="center" wrapText="1" shrinkToFit="1"/>
    </xf>
    <xf numFmtId="188" fontId="39" fillId="0" borderId="35" xfId="7" applyNumberFormat="1" applyFont="1" applyFill="1" applyBorder="1" applyAlignment="1">
      <alignment horizontal="left" vertical="center" wrapText="1" shrinkToFit="1"/>
    </xf>
    <xf numFmtId="0" fontId="39" fillId="0" borderId="0" xfId="7" applyFont="1" applyFill="1" applyBorder="1" applyAlignment="1" applyProtection="1">
      <alignment horizontal="left" vertical="center" shrinkToFit="1"/>
      <protection hidden="1"/>
    </xf>
    <xf numFmtId="0" fontId="13" fillId="0" borderId="9" xfId="7" applyFont="1" applyBorder="1" applyAlignment="1">
      <alignment horizontal="left" vertical="center"/>
    </xf>
    <xf numFmtId="0" fontId="13" fillId="0" borderId="0" xfId="7" applyFont="1" applyAlignment="1">
      <alignment horizontal="left" vertical="center"/>
    </xf>
    <xf numFmtId="0" fontId="13" fillId="2" borderId="6" xfId="7" applyFont="1" applyFill="1" applyBorder="1" applyAlignment="1">
      <alignment horizontal="center" vertical="center"/>
    </xf>
    <xf numFmtId="0" fontId="13" fillId="2" borderId="7" xfId="7" applyFont="1" applyFill="1" applyBorder="1" applyAlignment="1">
      <alignment horizontal="center" vertical="center"/>
    </xf>
    <xf numFmtId="0" fontId="13" fillId="2" borderId="8" xfId="7" applyFont="1" applyFill="1" applyBorder="1" applyAlignment="1">
      <alignment horizontal="center" vertical="center"/>
    </xf>
    <xf numFmtId="0" fontId="39" fillId="0" borderId="0" xfId="7" applyFont="1" applyFill="1" applyBorder="1" applyAlignment="1">
      <alignment horizontal="left" vertical="center" shrinkToFit="1"/>
    </xf>
    <xf numFmtId="0" fontId="13" fillId="4" borderId="1" xfId="7" applyFont="1" applyFill="1" applyBorder="1" applyAlignment="1">
      <alignment horizontal="center" vertical="center" shrinkToFit="1"/>
    </xf>
    <xf numFmtId="0" fontId="13" fillId="4" borderId="6" xfId="7" applyFont="1" applyFill="1" applyBorder="1" applyAlignment="1">
      <alignment horizontal="center" vertical="center" shrinkToFit="1"/>
    </xf>
    <xf numFmtId="0" fontId="13" fillId="4" borderId="7" xfId="7" applyFont="1" applyFill="1" applyBorder="1" applyAlignment="1">
      <alignment horizontal="center" vertical="center" shrinkToFit="1"/>
    </xf>
    <xf numFmtId="0" fontId="13" fillId="4" borderId="8" xfId="7" applyFont="1" applyFill="1" applyBorder="1" applyAlignment="1">
      <alignment horizontal="center" vertical="center" shrinkToFit="1"/>
    </xf>
    <xf numFmtId="0" fontId="29" fillId="4" borderId="1" xfId="7" applyFont="1" applyFill="1" applyBorder="1" applyAlignment="1">
      <alignment horizontal="center" vertical="center" wrapText="1" shrinkToFit="1"/>
    </xf>
    <xf numFmtId="177" fontId="29" fillId="2" borderId="1" xfId="7" applyNumberFormat="1" applyFont="1" applyFill="1" applyBorder="1" applyAlignment="1" applyProtection="1">
      <alignment horizontal="left" vertical="center" shrinkToFit="1"/>
      <protection locked="0"/>
    </xf>
    <xf numFmtId="0" fontId="13" fillId="4" borderId="4" xfId="7" applyFont="1" applyFill="1" applyBorder="1" applyAlignment="1">
      <alignment horizontal="center" vertical="center" shrinkToFit="1"/>
    </xf>
    <xf numFmtId="0" fontId="13" fillId="4" borderId="16" xfId="7" applyFont="1" applyFill="1" applyBorder="1" applyAlignment="1">
      <alignment horizontal="center" vertical="center" shrinkToFit="1"/>
    </xf>
    <xf numFmtId="0" fontId="13" fillId="4" borderId="5" xfId="7" applyFont="1" applyFill="1" applyBorder="1" applyAlignment="1">
      <alignment horizontal="center" vertical="center" shrinkToFit="1"/>
    </xf>
    <xf numFmtId="0" fontId="13" fillId="4" borderId="11" xfId="7" applyFont="1" applyFill="1" applyBorder="1" applyAlignment="1">
      <alignment horizontal="center" vertical="center" shrinkToFit="1"/>
    </xf>
    <xf numFmtId="0" fontId="13" fillId="4" borderId="13" xfId="7" applyFont="1" applyFill="1" applyBorder="1" applyAlignment="1">
      <alignment horizontal="center" vertical="center" shrinkToFit="1"/>
    </xf>
    <xf numFmtId="0" fontId="13" fillId="4" borderId="12" xfId="7" applyFont="1" applyFill="1" applyBorder="1" applyAlignment="1">
      <alignment horizontal="center" vertical="center" shrinkToFit="1"/>
    </xf>
    <xf numFmtId="0" fontId="13" fillId="4" borderId="4" xfId="7" applyFont="1" applyFill="1" applyBorder="1" applyAlignment="1">
      <alignment horizontal="center" vertical="center" wrapText="1" shrinkToFit="1"/>
    </xf>
    <xf numFmtId="0" fontId="13" fillId="4" borderId="16" xfId="7" applyFont="1" applyFill="1" applyBorder="1" applyAlignment="1">
      <alignment horizontal="center" vertical="center" wrapText="1" shrinkToFit="1"/>
    </xf>
    <xf numFmtId="0" fontId="13" fillId="4" borderId="5" xfId="7" applyFont="1" applyFill="1" applyBorder="1" applyAlignment="1">
      <alignment horizontal="center" vertical="center" wrapText="1" shrinkToFit="1"/>
    </xf>
    <xf numFmtId="0" fontId="13" fillId="4" borderId="9" xfId="7" applyFont="1" applyFill="1" applyBorder="1" applyAlignment="1">
      <alignment horizontal="center" vertical="center" wrapText="1" shrinkToFit="1"/>
    </xf>
    <xf numFmtId="0" fontId="13" fillId="4" borderId="0" xfId="7" applyFont="1" applyFill="1" applyBorder="1" applyAlignment="1">
      <alignment horizontal="center" vertical="center" wrapText="1" shrinkToFit="1"/>
    </xf>
    <xf numFmtId="0" fontId="13" fillId="4" borderId="10" xfId="7" applyFont="1" applyFill="1" applyBorder="1" applyAlignment="1">
      <alignment horizontal="center" vertical="center" wrapText="1" shrinkToFit="1"/>
    </xf>
    <xf numFmtId="0" fontId="13" fillId="4" borderId="11" xfId="7" applyFont="1" applyFill="1" applyBorder="1" applyAlignment="1">
      <alignment horizontal="center" vertical="center" wrapText="1" shrinkToFit="1"/>
    </xf>
    <xf numFmtId="0" fontId="13" fillId="4" borderId="13" xfId="7" applyFont="1" applyFill="1" applyBorder="1" applyAlignment="1">
      <alignment horizontal="center" vertical="center" wrapText="1" shrinkToFit="1"/>
    </xf>
    <xf numFmtId="0" fontId="13" fillId="4" borderId="12" xfId="7" applyFont="1" applyFill="1" applyBorder="1" applyAlignment="1">
      <alignment horizontal="center" vertical="center" wrapText="1" shrinkToFit="1"/>
    </xf>
    <xf numFmtId="0" fontId="13" fillId="0" borderId="42" xfId="7" applyFont="1" applyFill="1" applyBorder="1" applyAlignment="1" applyProtection="1">
      <alignment horizontal="left" vertical="center" shrinkToFit="1"/>
      <protection locked="0"/>
    </xf>
    <xf numFmtId="0" fontId="13" fillId="0" borderId="7" xfId="7" applyFont="1" applyFill="1" applyBorder="1" applyAlignment="1" applyProtection="1">
      <alignment horizontal="left" vertical="center" shrinkToFit="1"/>
      <protection locked="0"/>
    </xf>
    <xf numFmtId="0" fontId="13" fillId="0" borderId="8" xfId="7" applyFont="1" applyFill="1" applyBorder="1" applyAlignment="1" applyProtection="1">
      <alignment horizontal="left" vertical="center" shrinkToFit="1"/>
      <protection locked="0"/>
    </xf>
    <xf numFmtId="177" fontId="13" fillId="2" borderId="6" xfId="7" applyNumberFormat="1" applyFont="1" applyFill="1" applyBorder="1" applyAlignment="1" applyProtection="1">
      <alignment horizontal="center" vertical="center" shrinkToFit="1"/>
      <protection locked="0"/>
    </xf>
    <xf numFmtId="177" fontId="13" fillId="2" borderId="7" xfId="7" applyNumberFormat="1" applyFont="1" applyFill="1" applyBorder="1" applyAlignment="1" applyProtection="1">
      <alignment horizontal="center" vertical="center" shrinkToFit="1"/>
      <protection locked="0"/>
    </xf>
    <xf numFmtId="0" fontId="35" fillId="0" borderId="0" xfId="7" quotePrefix="1" applyFont="1" applyFill="1" applyBorder="1" applyAlignment="1">
      <alignment horizontal="center" vertical="center"/>
    </xf>
    <xf numFmtId="0" fontId="31" fillId="0" borderId="0" xfId="7" applyFont="1" applyAlignment="1">
      <alignment horizontal="center" vertical="center"/>
    </xf>
    <xf numFmtId="0" fontId="30" fillId="0" borderId="0" xfId="7" applyFont="1" applyAlignment="1">
      <alignment horizontal="center" vertical="center"/>
    </xf>
    <xf numFmtId="0" fontId="13" fillId="2" borderId="1" xfId="7" applyFont="1" applyFill="1" applyBorder="1" applyAlignment="1" applyProtection="1">
      <alignment horizontal="left" vertical="center" shrinkToFit="1"/>
      <protection locked="0"/>
    </xf>
    <xf numFmtId="0" fontId="29" fillId="4" borderId="6" xfId="7" applyFont="1" applyFill="1" applyBorder="1" applyAlignment="1">
      <alignment horizontal="center" vertical="center" shrinkToFit="1"/>
    </xf>
    <xf numFmtId="0" fontId="29" fillId="4" borderId="7" xfId="7" applyFont="1" applyFill="1" applyBorder="1" applyAlignment="1">
      <alignment horizontal="center" vertical="center" shrinkToFit="1"/>
    </xf>
    <xf numFmtId="0" fontId="29" fillId="4" borderId="8" xfId="7" applyFont="1" applyFill="1" applyBorder="1" applyAlignment="1">
      <alignment horizontal="center" vertical="center" shrinkToFit="1"/>
    </xf>
    <xf numFmtId="0" fontId="32" fillId="0" borderId="0" xfId="7" applyFont="1" applyBorder="1" applyAlignment="1">
      <alignment horizontal="center" vertical="center" shrinkToFit="1"/>
    </xf>
    <xf numFmtId="185" fontId="13" fillId="2" borderId="1" xfId="7" applyNumberFormat="1" applyFont="1" applyFill="1" applyBorder="1" applyAlignment="1" applyProtection="1">
      <alignment horizontal="left" vertical="center" shrinkToFit="1"/>
      <protection locked="0"/>
    </xf>
    <xf numFmtId="0" fontId="20" fillId="2" borderId="1" xfId="0" applyFont="1" applyFill="1" applyBorder="1" applyAlignment="1" applyProtection="1">
      <alignment horizontal="center" vertical="center" shrinkToFit="1"/>
      <protection locked="0"/>
    </xf>
    <xf numFmtId="182" fontId="13" fillId="0" borderId="6" xfId="7" applyNumberFormat="1" applyFont="1" applyBorder="1" applyAlignment="1" applyProtection="1">
      <alignment horizontal="right" vertical="center" shrinkToFit="1"/>
    </xf>
    <xf numFmtId="182" fontId="13" fillId="0" borderId="7" xfId="7" applyNumberFormat="1" applyFont="1" applyBorder="1" applyAlignment="1" applyProtection="1">
      <alignment horizontal="right" vertical="center" shrinkToFit="1"/>
    </xf>
    <xf numFmtId="0" fontId="39" fillId="0" borderId="0" xfId="7" applyFont="1" applyFill="1" applyBorder="1" applyAlignment="1">
      <alignment horizontal="left" vertical="center" wrapText="1" shrinkToFit="1"/>
    </xf>
    <xf numFmtId="0" fontId="13" fillId="2" borderId="6" xfId="7" applyFont="1" applyFill="1" applyBorder="1" applyAlignment="1" applyProtection="1">
      <alignment horizontal="center" vertical="center" shrinkToFit="1"/>
      <protection locked="0"/>
    </xf>
    <xf numFmtId="0" fontId="13" fillId="2" borderId="7" xfId="7" applyFont="1" applyFill="1" applyBorder="1" applyAlignment="1" applyProtection="1">
      <alignment horizontal="center" vertical="center" shrinkToFit="1"/>
      <protection locked="0"/>
    </xf>
    <xf numFmtId="0" fontId="13" fillId="2" borderId="8" xfId="7" applyFont="1" applyFill="1" applyBorder="1" applyAlignment="1" applyProtection="1">
      <alignment horizontal="center" vertical="center" shrinkToFit="1"/>
      <protection locked="0"/>
    </xf>
    <xf numFmtId="0" fontId="13" fillId="0" borderId="9" xfId="7" applyFont="1" applyFill="1" applyBorder="1" applyAlignment="1">
      <alignment horizontal="center" vertical="center" shrinkToFit="1"/>
    </xf>
    <xf numFmtId="0" fontId="13" fillId="0" borderId="0" xfId="7" applyFont="1" applyFill="1" applyBorder="1" applyAlignment="1">
      <alignment horizontal="center" vertical="center" shrinkToFit="1"/>
    </xf>
    <xf numFmtId="187" fontId="13" fillId="4" borderId="9" xfId="7" applyNumberFormat="1" applyFont="1" applyFill="1" applyBorder="1" applyAlignment="1">
      <alignment horizontal="center" vertical="center" shrinkToFit="1"/>
    </xf>
    <xf numFmtId="187" fontId="13" fillId="4" borderId="0" xfId="7" applyNumberFormat="1" applyFont="1" applyFill="1" applyBorder="1" applyAlignment="1">
      <alignment horizontal="center" vertical="center" shrinkToFit="1"/>
    </xf>
    <xf numFmtId="187" fontId="13" fillId="4" borderId="10" xfId="7" applyNumberFormat="1" applyFont="1" applyFill="1" applyBorder="1" applyAlignment="1">
      <alignment horizontal="center" vertical="center" shrinkToFit="1"/>
    </xf>
    <xf numFmtId="190" fontId="13" fillId="0" borderId="6" xfId="7" applyNumberFormat="1" applyFont="1" applyBorder="1" applyAlignment="1" applyProtection="1">
      <alignment horizontal="right" vertical="center" shrinkToFit="1"/>
    </xf>
    <xf numFmtId="190" fontId="13" fillId="0" borderId="7" xfId="7" applyNumberFormat="1" applyFont="1" applyBorder="1" applyAlignment="1" applyProtection="1">
      <alignment horizontal="right" vertical="center" shrinkToFit="1"/>
    </xf>
    <xf numFmtId="193" fontId="13" fillId="2" borderId="6" xfId="4" applyNumberFormat="1" applyFont="1" applyFill="1" applyBorder="1" applyAlignment="1" applyProtection="1">
      <alignment horizontal="right" shrinkToFit="1"/>
      <protection locked="0"/>
    </xf>
    <xf numFmtId="193" fontId="13" fillId="2" borderId="7" xfId="4" applyNumberFormat="1" applyFont="1" applyFill="1" applyBorder="1" applyAlignment="1" applyProtection="1">
      <alignment horizontal="right" shrinkToFit="1"/>
      <protection locked="0"/>
    </xf>
    <xf numFmtId="187" fontId="13" fillId="4" borderId="11" xfId="7" applyNumberFormat="1" applyFont="1" applyFill="1" applyBorder="1" applyAlignment="1">
      <alignment horizontal="center" vertical="center" shrinkToFit="1"/>
    </xf>
    <xf numFmtId="187" fontId="13" fillId="4" borderId="13" xfId="7" applyNumberFormat="1" applyFont="1" applyFill="1" applyBorder="1" applyAlignment="1">
      <alignment horizontal="center" vertical="center" shrinkToFit="1"/>
    </xf>
    <xf numFmtId="187" fontId="13" fillId="4" borderId="12" xfId="7" applyNumberFormat="1" applyFont="1" applyFill="1" applyBorder="1" applyAlignment="1">
      <alignment horizontal="center" vertical="center" shrinkToFit="1"/>
    </xf>
    <xf numFmtId="180" fontId="13" fillId="0" borderId="6" xfId="5" applyNumberFormat="1" applyFont="1" applyFill="1" applyBorder="1" applyAlignment="1" applyProtection="1">
      <alignment horizontal="right" vertical="center" shrinkToFit="1"/>
      <protection locked="0"/>
    </xf>
    <xf numFmtId="180" fontId="13" fillId="0" borderId="7" xfId="5" applyNumberFormat="1" applyFont="1" applyFill="1" applyBorder="1" applyAlignment="1" applyProtection="1">
      <alignment horizontal="right" vertical="center" shrinkToFit="1"/>
      <protection locked="0"/>
    </xf>
    <xf numFmtId="180" fontId="13" fillId="0" borderId="8" xfId="5" applyNumberFormat="1" applyFont="1" applyFill="1" applyBorder="1" applyAlignment="1" applyProtection="1">
      <alignment horizontal="right" vertical="center" shrinkToFit="1"/>
      <protection locked="0"/>
    </xf>
    <xf numFmtId="0" fontId="13" fillId="2" borderId="42" xfId="7" applyFont="1" applyFill="1" applyBorder="1" applyAlignment="1" applyProtection="1">
      <alignment vertical="center" shrinkToFit="1"/>
      <protection locked="0"/>
    </xf>
    <xf numFmtId="0" fontId="13" fillId="2" borderId="7" xfId="7" applyFont="1" applyFill="1" applyBorder="1" applyAlignment="1" applyProtection="1">
      <alignment vertical="center" shrinkToFit="1"/>
      <protection locked="0"/>
    </xf>
    <xf numFmtId="0" fontId="13" fillId="2" borderId="8" xfId="7" applyFont="1" applyFill="1" applyBorder="1" applyAlignment="1" applyProtection="1">
      <alignment vertical="center" shrinkToFit="1"/>
      <protection locked="0"/>
    </xf>
    <xf numFmtId="184" fontId="13" fillId="0" borderId="28" xfId="7" applyNumberFormat="1" applyFont="1" applyBorder="1" applyAlignment="1">
      <alignment horizontal="right" vertical="center" shrinkToFit="1"/>
    </xf>
    <xf numFmtId="184" fontId="13" fillId="0" borderId="7" xfId="7" applyNumberFormat="1" applyFont="1" applyBorder="1" applyAlignment="1">
      <alignment horizontal="right" vertical="center" shrinkToFit="1"/>
    </xf>
    <xf numFmtId="184" fontId="13" fillId="0" borderId="29" xfId="7" applyNumberFormat="1" applyFont="1" applyBorder="1" applyAlignment="1">
      <alignment horizontal="right" vertical="center" shrinkToFit="1"/>
    </xf>
    <xf numFmtId="180" fontId="13" fillId="0" borderId="6" xfId="5" applyNumberFormat="1" applyFont="1" applyFill="1" applyBorder="1" applyAlignment="1">
      <alignment horizontal="right" vertical="center" shrinkToFit="1"/>
    </xf>
    <xf numFmtId="180" fontId="13" fillId="0" borderId="7" xfId="5" applyNumberFormat="1" applyFont="1" applyFill="1" applyBorder="1" applyAlignment="1">
      <alignment horizontal="right" vertical="center" shrinkToFit="1"/>
    </xf>
    <xf numFmtId="180" fontId="13" fillId="0" borderId="8" xfId="5" applyNumberFormat="1" applyFont="1" applyFill="1" applyBorder="1" applyAlignment="1">
      <alignment horizontal="right" vertical="center" shrinkToFit="1"/>
    </xf>
    <xf numFmtId="184" fontId="13" fillId="0" borderId="30" xfId="7" applyNumberFormat="1" applyFont="1" applyBorder="1" applyAlignment="1">
      <alignment horizontal="right" vertical="center" shrinkToFit="1"/>
    </xf>
    <xf numFmtId="184" fontId="13" fillId="0" borderId="31" xfId="7" applyNumberFormat="1" applyFont="1" applyBorder="1" applyAlignment="1">
      <alignment horizontal="right" vertical="center" shrinkToFit="1"/>
    </xf>
    <xf numFmtId="184" fontId="13" fillId="0" borderId="32" xfId="7" applyNumberFormat="1" applyFont="1" applyBorder="1" applyAlignment="1">
      <alignment horizontal="right" vertical="center" shrinkToFit="1"/>
    </xf>
    <xf numFmtId="184" fontId="13" fillId="0" borderId="25" xfId="7" applyNumberFormat="1" applyFont="1" applyBorder="1" applyAlignment="1">
      <alignment horizontal="right" vertical="center" shrinkToFit="1"/>
    </xf>
    <xf numFmtId="184" fontId="13" fillId="0" borderId="26" xfId="7" applyNumberFormat="1" applyFont="1" applyBorder="1" applyAlignment="1">
      <alignment horizontal="right" vertical="center" shrinkToFit="1"/>
    </xf>
    <xf numFmtId="184" fontId="13" fillId="0" borderId="27" xfId="7" applyNumberFormat="1" applyFont="1" applyBorder="1" applyAlignment="1">
      <alignment horizontal="right" vertical="center" shrinkToFit="1"/>
    </xf>
    <xf numFmtId="187" fontId="13" fillId="4" borderId="39" xfId="7" applyNumberFormat="1" applyFont="1" applyFill="1" applyBorder="1" applyAlignment="1">
      <alignment horizontal="center" vertical="center" shrinkToFit="1"/>
    </xf>
    <xf numFmtId="187" fontId="13" fillId="4" borderId="40" xfId="7" applyNumberFormat="1" applyFont="1" applyFill="1" applyBorder="1" applyAlignment="1">
      <alignment horizontal="center" vertical="center" shrinkToFit="1"/>
    </xf>
    <xf numFmtId="187" fontId="13" fillId="4" borderId="41" xfId="7" applyNumberFormat="1" applyFont="1" applyFill="1" applyBorder="1" applyAlignment="1">
      <alignment horizontal="center" vertical="center" shrinkToFit="1"/>
    </xf>
    <xf numFmtId="181" fontId="13" fillId="4" borderId="6" xfId="7" applyNumberFormat="1" applyFont="1" applyFill="1" applyBorder="1" applyAlignment="1">
      <alignment horizontal="center" vertical="center" shrinkToFit="1"/>
    </xf>
    <xf numFmtId="181" fontId="13" fillId="4" borderId="7" xfId="7" applyNumberFormat="1" applyFont="1" applyFill="1" applyBorder="1" applyAlignment="1">
      <alignment horizontal="center" vertical="center" shrinkToFit="1"/>
    </xf>
    <xf numFmtId="181" fontId="13" fillId="4" borderId="8" xfId="7" applyNumberFormat="1" applyFont="1" applyFill="1" applyBorder="1" applyAlignment="1">
      <alignment horizontal="center" vertical="center" shrinkToFit="1"/>
    </xf>
    <xf numFmtId="2" fontId="13" fillId="2" borderId="6" xfId="7" applyNumberFormat="1" applyFont="1" applyFill="1" applyBorder="1" applyAlignment="1" applyProtection="1">
      <alignment horizontal="center" vertical="center" shrinkToFit="1"/>
      <protection locked="0"/>
    </xf>
    <xf numFmtId="2" fontId="13" fillId="2" borderId="7" xfId="7" applyNumberFormat="1" applyFont="1" applyFill="1" applyBorder="1" applyAlignment="1" applyProtection="1">
      <alignment horizontal="center" vertical="center" shrinkToFit="1"/>
      <protection locked="0"/>
    </xf>
    <xf numFmtId="0" fontId="13" fillId="0" borderId="42" xfId="7" applyFont="1" applyBorder="1" applyAlignment="1">
      <alignment vertical="center" shrinkToFit="1"/>
    </xf>
    <xf numFmtId="0" fontId="13" fillId="0" borderId="7" xfId="7" applyFont="1" applyBorder="1" applyAlignment="1">
      <alignment vertical="center" shrinkToFit="1"/>
    </xf>
    <xf numFmtId="0" fontId="13" fillId="0" borderId="8" xfId="7" applyFont="1" applyBorder="1" applyAlignment="1">
      <alignment vertical="center" shrinkToFit="1"/>
    </xf>
    <xf numFmtId="0" fontId="20" fillId="3" borderId="1" xfId="0" applyFont="1" applyFill="1" applyBorder="1" applyAlignment="1" applyProtection="1">
      <alignment horizontal="center" vertical="center" shrinkToFit="1"/>
    </xf>
    <xf numFmtId="0" fontId="20" fillId="0" borderId="0" xfId="0" applyFont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/>
    </xf>
    <xf numFmtId="0" fontId="13" fillId="2" borderId="6" xfId="7" applyFont="1" applyFill="1" applyBorder="1" applyAlignment="1" applyProtection="1">
      <alignment horizontal="left" vertical="center" shrinkToFit="1"/>
      <protection locked="0"/>
    </xf>
    <xf numFmtId="0" fontId="13" fillId="2" borderId="7" xfId="7" applyFont="1" applyFill="1" applyBorder="1" applyAlignment="1" applyProtection="1">
      <alignment horizontal="left" vertical="center" shrinkToFit="1"/>
      <protection locked="0"/>
    </xf>
    <xf numFmtId="0" fontId="13" fillId="2" borderId="8" xfId="7" applyFont="1" applyFill="1" applyBorder="1" applyAlignment="1" applyProtection="1">
      <alignment horizontal="left" vertical="center" shrinkToFit="1"/>
      <protection locked="0"/>
    </xf>
    <xf numFmtId="0" fontId="13" fillId="4" borderId="4" xfId="7" applyFont="1" applyFill="1" applyBorder="1" applyAlignment="1">
      <alignment horizontal="center" vertical="center" textRotation="255" shrinkToFit="1"/>
    </xf>
    <xf numFmtId="0" fontId="13" fillId="4" borderId="16" xfId="7" applyFont="1" applyFill="1" applyBorder="1" applyAlignment="1">
      <alignment horizontal="center" vertical="center" textRotation="255" shrinkToFit="1"/>
    </xf>
    <xf numFmtId="0" fontId="13" fillId="4" borderId="5" xfId="7" applyFont="1" applyFill="1" applyBorder="1" applyAlignment="1">
      <alignment horizontal="center" vertical="center" textRotation="255" shrinkToFit="1"/>
    </xf>
    <xf numFmtId="0" fontId="13" fillId="4" borderId="9" xfId="7" applyFont="1" applyFill="1" applyBorder="1" applyAlignment="1">
      <alignment horizontal="center" vertical="center" textRotation="255" shrinkToFit="1"/>
    </xf>
    <xf numFmtId="0" fontId="13" fillId="4" borderId="0" xfId="7" applyFont="1" applyFill="1" applyBorder="1" applyAlignment="1">
      <alignment horizontal="center" vertical="center" textRotation="255" shrinkToFit="1"/>
    </xf>
    <xf numFmtId="0" fontId="13" fillId="4" borderId="10" xfId="7" applyFont="1" applyFill="1" applyBorder="1" applyAlignment="1">
      <alignment horizontal="center" vertical="center" textRotation="255" shrinkToFit="1"/>
    </xf>
    <xf numFmtId="0" fontId="13" fillId="4" borderId="11" xfId="7" applyFont="1" applyFill="1" applyBorder="1" applyAlignment="1">
      <alignment horizontal="center" vertical="center" textRotation="255" shrinkToFit="1"/>
    </xf>
    <xf numFmtId="0" fontId="13" fillId="4" borderId="13" xfId="7" applyFont="1" applyFill="1" applyBorder="1" applyAlignment="1">
      <alignment horizontal="center" vertical="center" textRotation="255" shrinkToFit="1"/>
    </xf>
    <xf numFmtId="0" fontId="13" fillId="4" borderId="12" xfId="7" applyFont="1" applyFill="1" applyBorder="1" applyAlignment="1">
      <alignment horizontal="center" vertical="center" textRotation="255" shrinkToFit="1"/>
    </xf>
    <xf numFmtId="193" fontId="13" fillId="2" borderId="4" xfId="4" applyNumberFormat="1" applyFont="1" applyFill="1" applyBorder="1" applyAlignment="1" applyProtection="1">
      <alignment horizontal="right" shrinkToFit="1"/>
      <protection locked="0"/>
    </xf>
    <xf numFmtId="193" fontId="13" fillId="2" borderId="16" xfId="4" applyNumberFormat="1" applyFont="1" applyFill="1" applyBorder="1" applyAlignment="1" applyProtection="1">
      <alignment horizontal="right" shrinkToFit="1"/>
      <protection locked="0"/>
    </xf>
    <xf numFmtId="184" fontId="13" fillId="0" borderId="37" xfId="7" applyNumberFormat="1" applyFont="1" applyBorder="1" applyAlignment="1">
      <alignment horizontal="right" vertical="center" shrinkToFit="1"/>
    </xf>
    <xf numFmtId="184" fontId="13" fillId="0" borderId="38" xfId="7" applyNumberFormat="1" applyFont="1" applyBorder="1" applyAlignment="1">
      <alignment horizontal="right" vertical="center" shrinkToFit="1"/>
    </xf>
    <xf numFmtId="0" fontId="13" fillId="4" borderId="2" xfId="7" applyFont="1" applyFill="1" applyBorder="1" applyAlignment="1">
      <alignment horizontal="center" vertical="center" shrinkToFit="1"/>
    </xf>
    <xf numFmtId="187" fontId="13" fillId="0" borderId="9" xfId="7" applyNumberFormat="1" applyFont="1" applyFill="1" applyBorder="1" applyAlignment="1">
      <alignment horizontal="center" vertical="center" shrinkToFit="1"/>
    </xf>
    <xf numFmtId="187" fontId="13" fillId="0" borderId="0" xfId="7" applyNumberFormat="1" applyFont="1" applyFill="1" applyBorder="1" applyAlignment="1">
      <alignment horizontal="center" vertical="center" shrinkToFit="1"/>
    </xf>
    <xf numFmtId="182" fontId="13" fillId="0" borderId="6" xfId="5" applyNumberFormat="1" applyFont="1" applyFill="1" applyBorder="1" applyAlignment="1" applyProtection="1">
      <alignment horizontal="right" vertical="center" shrinkToFit="1"/>
    </xf>
    <xf numFmtId="182" fontId="13" fillId="0" borderId="7" xfId="5" applyNumberFormat="1" applyFont="1" applyFill="1" applyBorder="1" applyAlignment="1" applyProtection="1">
      <alignment horizontal="right" vertical="center" shrinkToFit="1"/>
    </xf>
    <xf numFmtId="182" fontId="13" fillId="0" borderId="8" xfId="5" applyNumberFormat="1" applyFont="1" applyFill="1" applyBorder="1" applyAlignment="1" applyProtection="1">
      <alignment horizontal="right" vertical="center" shrinkToFit="1"/>
    </xf>
    <xf numFmtId="190" fontId="13" fillId="0" borderId="6" xfId="7" applyNumberFormat="1" applyFont="1" applyFill="1" applyBorder="1" applyAlignment="1" applyProtection="1">
      <alignment horizontal="right" vertical="center" shrinkToFit="1"/>
    </xf>
    <xf numFmtId="190" fontId="13" fillId="0" borderId="7" xfId="7" applyNumberFormat="1" applyFont="1" applyFill="1" applyBorder="1" applyAlignment="1" applyProtection="1">
      <alignment horizontal="right" vertical="center" shrinkToFit="1"/>
    </xf>
    <xf numFmtId="190" fontId="13" fillId="0" borderId="8" xfId="7" applyNumberFormat="1" applyFont="1" applyFill="1" applyBorder="1" applyAlignment="1" applyProtection="1">
      <alignment horizontal="right" vertical="center" shrinkToFit="1"/>
    </xf>
    <xf numFmtId="183" fontId="13" fillId="0" borderId="6" xfId="4" applyNumberFormat="1" applyFont="1" applyFill="1" applyBorder="1" applyAlignment="1" applyProtection="1">
      <alignment horizontal="right" shrinkToFit="1"/>
    </xf>
    <xf numFmtId="183" fontId="13" fillId="0" borderId="7" xfId="4" applyNumberFormat="1" applyFont="1" applyFill="1" applyBorder="1" applyAlignment="1" applyProtection="1">
      <alignment horizontal="right" shrinkToFit="1"/>
    </xf>
    <xf numFmtId="0" fontId="13" fillId="4" borderId="21" xfId="7" applyFont="1" applyFill="1" applyBorder="1" applyAlignment="1">
      <alignment horizontal="center" vertical="center" shrinkToFit="1"/>
    </xf>
    <xf numFmtId="0" fontId="13" fillId="4" borderId="22" xfId="7" applyFont="1" applyFill="1" applyBorder="1" applyAlignment="1">
      <alignment horizontal="center" vertical="center" shrinkToFit="1"/>
    </xf>
    <xf numFmtId="0" fontId="13" fillId="4" borderId="23" xfId="7" applyFont="1" applyFill="1" applyBorder="1" applyAlignment="1">
      <alignment horizontal="center" vertical="center" shrinkToFit="1"/>
    </xf>
    <xf numFmtId="0" fontId="13" fillId="0" borderId="21" xfId="7" applyFont="1" applyBorder="1" applyAlignment="1">
      <alignment horizontal="right" vertical="center" shrinkToFit="1"/>
    </xf>
    <xf numFmtId="0" fontId="13" fillId="0" borderId="22" xfId="7" applyFont="1" applyBorder="1" applyAlignment="1">
      <alignment horizontal="right" vertical="center" shrinkToFit="1"/>
    </xf>
    <xf numFmtId="0" fontId="13" fillId="0" borderId="23" xfId="7" applyFont="1" applyBorder="1" applyAlignment="1">
      <alignment horizontal="right" vertical="center" shrinkToFit="1"/>
    </xf>
    <xf numFmtId="0" fontId="13" fillId="0" borderId="18" xfId="7" applyFont="1" applyFill="1" applyBorder="1" applyAlignment="1">
      <alignment horizontal="center" vertical="center" shrinkToFit="1"/>
    </xf>
    <xf numFmtId="190" fontId="13" fillId="0" borderId="21" xfId="7" applyNumberFormat="1" applyFont="1" applyBorder="1" applyAlignment="1">
      <alignment horizontal="right" vertical="center" shrinkToFit="1"/>
    </xf>
    <xf numFmtId="190" fontId="13" fillId="0" borderId="22" xfId="7" applyNumberFormat="1" applyFont="1" applyBorder="1" applyAlignment="1">
      <alignment horizontal="right" vertical="center" shrinkToFit="1"/>
    </xf>
    <xf numFmtId="193" fontId="13" fillId="5" borderId="21" xfId="4" applyNumberFormat="1" applyFont="1" applyFill="1" applyBorder="1" applyAlignment="1">
      <alignment horizontal="right" vertical="center" shrinkToFit="1"/>
    </xf>
    <xf numFmtId="193" fontId="13" fillId="5" borderId="22" xfId="4" applyNumberFormat="1" applyFont="1" applyFill="1" applyBorder="1" applyAlignment="1">
      <alignment horizontal="right" vertical="center" shrinkToFit="1"/>
    </xf>
    <xf numFmtId="188" fontId="13" fillId="0" borderId="0" xfId="7" applyNumberFormat="1" applyFont="1" applyFill="1" applyBorder="1" applyAlignment="1">
      <alignment horizontal="right" vertical="center" shrinkToFit="1"/>
    </xf>
    <xf numFmtId="0" fontId="13" fillId="0" borderId="0" xfId="0" applyFont="1" applyFill="1" applyBorder="1" applyAlignment="1">
      <alignment horizontal="center" vertical="center"/>
    </xf>
    <xf numFmtId="0" fontId="13" fillId="0" borderId="0" xfId="7" applyFont="1" applyFill="1" applyBorder="1" applyAlignment="1">
      <alignment horizontal="center" vertical="center" wrapText="1"/>
    </xf>
    <xf numFmtId="189" fontId="19" fillId="0" borderId="0" xfId="7" applyNumberFormat="1" applyFont="1" applyFill="1" applyBorder="1" applyAlignment="1">
      <alignment horizontal="right" vertical="center"/>
    </xf>
    <xf numFmtId="183" fontId="13" fillId="0" borderId="21" xfId="4" applyNumberFormat="1" applyFont="1" applyFill="1" applyBorder="1" applyAlignment="1">
      <alignment horizontal="right" vertical="center" shrinkToFit="1"/>
    </xf>
    <xf numFmtId="183" fontId="13" fillId="0" borderId="22" xfId="4" applyNumberFormat="1" applyFont="1" applyFill="1" applyBorder="1" applyAlignment="1">
      <alignment horizontal="right" vertical="center" shrinkToFit="1"/>
    </xf>
    <xf numFmtId="184" fontId="13" fillId="0" borderId="36" xfId="7" applyNumberFormat="1" applyFont="1" applyBorder="1" applyAlignment="1">
      <alignment horizontal="right" vertical="center" shrinkToFit="1"/>
    </xf>
    <xf numFmtId="183" fontId="13" fillId="0" borderId="4" xfId="4" applyNumberFormat="1" applyFont="1" applyFill="1" applyBorder="1" applyAlignment="1" applyProtection="1">
      <alignment horizontal="right" shrinkToFit="1"/>
    </xf>
    <xf numFmtId="183" fontId="13" fillId="0" borderId="16" xfId="4" applyNumberFormat="1" applyFont="1" applyFill="1" applyBorder="1" applyAlignment="1" applyProtection="1">
      <alignment horizontal="right" shrinkToFit="1"/>
    </xf>
    <xf numFmtId="188" fontId="13" fillId="0" borderId="6" xfId="7" applyNumberFormat="1" applyFont="1" applyBorder="1" applyAlignment="1">
      <alignment horizontal="right" vertical="center" shrinkToFit="1"/>
    </xf>
    <xf numFmtId="188" fontId="13" fillId="0" borderId="7" xfId="7" applyNumberFormat="1" applyFont="1" applyBorder="1" applyAlignment="1">
      <alignment horizontal="right" vertical="center" shrinkToFit="1"/>
    </xf>
    <xf numFmtId="188" fontId="13" fillId="0" borderId="8" xfId="7" applyNumberFormat="1" applyFont="1" applyBorder="1" applyAlignment="1">
      <alignment horizontal="right" vertical="center" shrinkToFit="1"/>
    </xf>
    <xf numFmtId="193" fontId="13" fillId="5" borderId="6" xfId="4" applyNumberFormat="1" applyFont="1" applyFill="1" applyBorder="1" applyAlignment="1">
      <alignment horizontal="right" shrinkToFit="1"/>
    </xf>
    <xf numFmtId="193" fontId="13" fillId="5" borderId="7" xfId="4" applyNumberFormat="1" applyFont="1" applyFill="1" applyBorder="1" applyAlignment="1">
      <alignment horizontal="right" shrinkToFit="1"/>
    </xf>
    <xf numFmtId="184" fontId="27" fillId="0" borderId="6" xfId="7" applyNumberFormat="1" applyFont="1" applyBorder="1" applyAlignment="1">
      <alignment horizontal="right" vertical="center" shrinkToFit="1"/>
    </xf>
    <xf numFmtId="184" fontId="27" fillId="0" borderId="7" xfId="7" applyNumberFormat="1" applyFont="1" applyBorder="1" applyAlignment="1">
      <alignment horizontal="right" vertical="center" shrinkToFit="1"/>
    </xf>
    <xf numFmtId="184" fontId="27" fillId="0" borderId="8" xfId="7" applyNumberFormat="1" applyFont="1" applyBorder="1" applyAlignment="1">
      <alignment horizontal="right" vertical="center" shrinkToFit="1"/>
    </xf>
    <xf numFmtId="180" fontId="13" fillId="0" borderId="6" xfId="5" applyNumberFormat="1" applyFont="1" applyBorder="1" applyAlignment="1">
      <alignment horizontal="right" vertical="center" shrinkToFit="1"/>
    </xf>
    <xf numFmtId="180" fontId="13" fillId="0" borderId="7" xfId="5" applyNumberFormat="1" applyFont="1" applyBorder="1" applyAlignment="1">
      <alignment horizontal="right" vertical="center" shrinkToFit="1"/>
    </xf>
    <xf numFmtId="180" fontId="13" fillId="0" borderId="8" xfId="5" applyNumberFormat="1" applyFont="1" applyBorder="1" applyAlignment="1">
      <alignment horizontal="right" vertical="center" shrinkToFit="1"/>
    </xf>
    <xf numFmtId="0" fontId="20" fillId="3" borderId="6" xfId="0" applyFont="1" applyFill="1" applyBorder="1" applyAlignment="1">
      <alignment horizontal="center" vertical="center" shrinkToFit="1"/>
    </xf>
    <xf numFmtId="0" fontId="20" fillId="3" borderId="7" xfId="0" applyFont="1" applyFill="1" applyBorder="1" applyAlignment="1">
      <alignment horizontal="center" vertical="center" shrinkToFit="1"/>
    </xf>
    <xf numFmtId="0" fontId="20" fillId="3" borderId="8" xfId="0" applyFont="1" applyFill="1" applyBorder="1" applyAlignment="1">
      <alignment horizontal="center" vertical="center" shrinkToFit="1"/>
    </xf>
    <xf numFmtId="0" fontId="13" fillId="0" borderId="1" xfId="7" applyFont="1" applyFill="1" applyBorder="1" applyAlignment="1">
      <alignment vertical="center" shrinkToFit="1"/>
    </xf>
    <xf numFmtId="0" fontId="13" fillId="0" borderId="6" xfId="7" applyFont="1" applyFill="1" applyBorder="1" applyAlignment="1">
      <alignment horizontal="left" vertical="center" shrinkToFit="1"/>
    </xf>
    <xf numFmtId="0" fontId="13" fillId="0" borderId="7" xfId="7" applyFont="1" applyFill="1" applyBorder="1" applyAlignment="1">
      <alignment horizontal="left" vertical="center" shrinkToFit="1"/>
    </xf>
    <xf numFmtId="0" fontId="13" fillId="0" borderId="8" xfId="7" applyFont="1" applyFill="1" applyBorder="1" applyAlignment="1">
      <alignment horizontal="left" vertical="center" shrinkToFit="1"/>
    </xf>
    <xf numFmtId="0" fontId="13" fillId="2" borderId="6" xfId="7" applyFont="1" applyFill="1" applyBorder="1" applyAlignment="1">
      <alignment horizontal="left" vertical="center" shrinkToFit="1"/>
    </xf>
    <xf numFmtId="0" fontId="13" fillId="2" borderId="7" xfId="7" applyFont="1" applyFill="1" applyBorder="1" applyAlignment="1">
      <alignment horizontal="left" vertical="center" shrinkToFit="1"/>
    </xf>
    <xf numFmtId="0" fontId="13" fillId="2" borderId="8" xfId="7" applyFont="1" applyFill="1" applyBorder="1" applyAlignment="1">
      <alignment horizontal="left" vertical="center" shrinkToFit="1"/>
    </xf>
    <xf numFmtId="0" fontId="13" fillId="2" borderId="1" xfId="7" applyFont="1" applyFill="1" applyBorder="1" applyAlignment="1">
      <alignment vertical="center" shrinkToFit="1"/>
    </xf>
    <xf numFmtId="0" fontId="13" fillId="2" borderId="1" xfId="7" applyFont="1" applyFill="1" applyBorder="1" applyAlignment="1">
      <alignment horizontal="left" vertical="center" shrinkToFit="1"/>
    </xf>
    <xf numFmtId="186" fontId="13" fillId="2" borderId="6" xfId="7" applyNumberFormat="1" applyFont="1" applyFill="1" applyBorder="1" applyAlignment="1">
      <alignment horizontal="left" vertical="center" shrinkToFit="1"/>
    </xf>
    <xf numFmtId="186" fontId="13" fillId="2" borderId="7" xfId="7" applyNumberFormat="1" applyFont="1" applyFill="1" applyBorder="1" applyAlignment="1">
      <alignment horizontal="left" vertical="center" shrinkToFit="1"/>
    </xf>
    <xf numFmtId="186" fontId="13" fillId="2" borderId="8" xfId="7" applyNumberFormat="1" applyFont="1" applyFill="1" applyBorder="1" applyAlignment="1">
      <alignment horizontal="left" vertical="center" shrinkToFit="1"/>
    </xf>
    <xf numFmtId="185" fontId="13" fillId="2" borderId="1" xfId="7" applyNumberFormat="1" applyFont="1" applyFill="1" applyBorder="1" applyAlignment="1">
      <alignment horizontal="left" vertical="center" shrinkToFit="1"/>
    </xf>
    <xf numFmtId="0" fontId="13" fillId="4" borderId="9" xfId="7" applyFont="1" applyFill="1" applyBorder="1" applyAlignment="1">
      <alignment horizontal="center" vertical="center" shrinkToFit="1"/>
    </xf>
    <xf numFmtId="0" fontId="13" fillId="4" borderId="0" xfId="7" applyFont="1" applyFill="1" applyBorder="1" applyAlignment="1">
      <alignment horizontal="center" vertical="center" shrinkToFit="1"/>
    </xf>
    <xf numFmtId="0" fontId="13" fillId="4" borderId="10" xfId="7" applyFont="1" applyFill="1" applyBorder="1" applyAlignment="1">
      <alignment horizontal="center" vertical="center" shrinkToFit="1"/>
    </xf>
    <xf numFmtId="0" fontId="13" fillId="0" borderId="6" xfId="7" applyFont="1" applyFill="1" applyBorder="1" applyAlignment="1">
      <alignment vertical="center" shrinkToFit="1"/>
    </xf>
    <xf numFmtId="0" fontId="13" fillId="0" borderId="7" xfId="7" applyFont="1" applyFill="1" applyBorder="1" applyAlignment="1">
      <alignment vertical="center" shrinkToFit="1"/>
    </xf>
    <xf numFmtId="0" fontId="13" fillId="0" borderId="8" xfId="7" applyFont="1" applyFill="1" applyBorder="1" applyAlignment="1">
      <alignment vertical="center" shrinkToFit="1"/>
    </xf>
    <xf numFmtId="0" fontId="27" fillId="0" borderId="1" xfId="7" applyFont="1" applyBorder="1" applyAlignment="1">
      <alignment vertical="center" shrinkToFit="1"/>
    </xf>
    <xf numFmtId="192" fontId="27" fillId="0" borderId="6" xfId="7" applyNumberFormat="1" applyFont="1" applyFill="1" applyBorder="1" applyAlignment="1">
      <alignment horizontal="center" vertical="center" shrinkToFit="1"/>
    </xf>
    <xf numFmtId="192" fontId="27" fillId="0" borderId="7" xfId="7" applyNumberFormat="1" applyFont="1" applyFill="1" applyBorder="1" applyAlignment="1">
      <alignment horizontal="center" vertical="center" shrinkToFit="1"/>
    </xf>
    <xf numFmtId="2" fontId="27" fillId="0" borderId="7" xfId="7" applyNumberFormat="1" applyFont="1" applyFill="1" applyBorder="1" applyAlignment="1">
      <alignment horizontal="center" vertical="center" shrinkToFit="1"/>
    </xf>
    <xf numFmtId="192" fontId="27" fillId="0" borderId="8" xfId="7" applyNumberFormat="1" applyFont="1" applyFill="1" applyBorder="1" applyAlignment="1">
      <alignment horizontal="center" vertical="center" shrinkToFit="1"/>
    </xf>
    <xf numFmtId="2" fontId="13" fillId="0" borderId="6" xfId="7" applyNumberFormat="1" applyFont="1" applyFill="1" applyBorder="1" applyAlignment="1">
      <alignment horizontal="center" vertical="center" shrinkToFit="1"/>
    </xf>
    <xf numFmtId="2" fontId="13" fillId="0" borderId="7" xfId="7" applyNumberFormat="1" applyFont="1" applyFill="1" applyBorder="1" applyAlignment="1">
      <alignment horizontal="center" vertical="center" shrinkToFit="1"/>
    </xf>
    <xf numFmtId="2" fontId="13" fillId="2" borderId="7" xfId="7" applyNumberFormat="1" applyFont="1" applyFill="1" applyBorder="1" applyAlignment="1">
      <alignment horizontal="center" vertical="center" shrinkToFit="1"/>
    </xf>
    <xf numFmtId="2" fontId="13" fillId="2" borderId="8" xfId="7" applyNumberFormat="1" applyFont="1" applyFill="1" applyBorder="1" applyAlignment="1">
      <alignment horizontal="center" vertical="center" shrinkToFit="1"/>
    </xf>
    <xf numFmtId="0" fontId="13" fillId="0" borderId="6" xfId="7" applyFont="1" applyFill="1" applyBorder="1" applyAlignment="1">
      <alignment horizontal="right" vertical="center" shrinkToFit="1"/>
    </xf>
    <xf numFmtId="0" fontId="13" fillId="0" borderId="7" xfId="7" applyFont="1" applyFill="1" applyBorder="1" applyAlignment="1">
      <alignment horizontal="right" vertical="center" shrinkToFit="1"/>
    </xf>
    <xf numFmtId="0" fontId="13" fillId="0" borderId="8" xfId="7" applyFont="1" applyFill="1" applyBorder="1" applyAlignment="1">
      <alignment horizontal="right" vertical="center" shrinkToFit="1"/>
    </xf>
    <xf numFmtId="0" fontId="13" fillId="0" borderId="1" xfId="7" applyFont="1" applyBorder="1" applyAlignment="1">
      <alignment horizontal="center" vertical="center" shrinkToFit="1"/>
    </xf>
    <xf numFmtId="0" fontId="13" fillId="0" borderId="1" xfId="7" applyFont="1" applyBorder="1" applyAlignment="1">
      <alignment vertical="center" shrinkToFit="1"/>
    </xf>
    <xf numFmtId="177" fontId="27" fillId="2" borderId="6" xfId="7" applyNumberFormat="1" applyFont="1" applyFill="1" applyBorder="1" applyAlignment="1">
      <alignment vertical="center" shrinkToFit="1"/>
    </xf>
    <xf numFmtId="177" fontId="27" fillId="2" borderId="7" xfId="7" applyNumberFormat="1" applyFont="1" applyFill="1" applyBorder="1" applyAlignment="1">
      <alignment vertical="center" shrinkToFit="1"/>
    </xf>
    <xf numFmtId="2" fontId="13" fillId="2" borderId="6" xfId="7" applyNumberFormat="1" applyFont="1" applyFill="1" applyBorder="1" applyAlignment="1">
      <alignment vertical="center" shrinkToFit="1"/>
    </xf>
    <xf numFmtId="2" fontId="13" fillId="2" borderId="7" xfId="7" applyNumberFormat="1" applyFont="1" applyFill="1" applyBorder="1" applyAlignment="1">
      <alignment vertical="center" shrinkToFit="1"/>
    </xf>
    <xf numFmtId="0" fontId="13" fillId="0" borderId="6" xfId="7" applyFont="1" applyBorder="1" applyAlignment="1">
      <alignment vertical="center" shrinkToFit="1"/>
    </xf>
    <xf numFmtId="0" fontId="13" fillId="2" borderId="6" xfId="7" applyFont="1" applyFill="1" applyBorder="1" applyAlignment="1">
      <alignment vertical="center" shrinkToFit="1"/>
    </xf>
    <xf numFmtId="0" fontId="13" fillId="2" borderId="7" xfId="7" applyFont="1" applyFill="1" applyBorder="1" applyAlignment="1">
      <alignment vertical="center" shrinkToFit="1"/>
    </xf>
    <xf numFmtId="0" fontId="13" fillId="2" borderId="8" xfId="7" applyFont="1" applyFill="1" applyBorder="1" applyAlignment="1">
      <alignment vertical="center" shrinkToFit="1"/>
    </xf>
    <xf numFmtId="177" fontId="13" fillId="2" borderId="6" xfId="7" applyNumberFormat="1" applyFont="1" applyFill="1" applyBorder="1" applyAlignment="1">
      <alignment vertical="center" shrinkToFit="1"/>
    </xf>
    <xf numFmtId="177" fontId="13" fillId="2" borderId="7" xfId="7" applyNumberFormat="1" applyFont="1" applyFill="1" applyBorder="1" applyAlignment="1">
      <alignment vertical="center" shrinkToFit="1"/>
    </xf>
    <xf numFmtId="177" fontId="13" fillId="2" borderId="8" xfId="7" applyNumberFormat="1" applyFont="1" applyFill="1" applyBorder="1" applyAlignment="1">
      <alignment vertical="center" shrinkToFit="1"/>
    </xf>
    <xf numFmtId="182" fontId="13" fillId="0" borderId="6" xfId="7" applyNumberFormat="1" applyFont="1" applyBorder="1" applyAlignment="1">
      <alignment horizontal="right" vertical="center" shrinkToFit="1"/>
    </xf>
    <xf numFmtId="182" fontId="13" fillId="0" borderId="7" xfId="7" applyNumberFormat="1" applyFont="1" applyBorder="1" applyAlignment="1">
      <alignment horizontal="right" vertical="center" shrinkToFit="1"/>
    </xf>
    <xf numFmtId="0" fontId="20" fillId="3" borderId="1" xfId="0" applyFont="1" applyFill="1" applyBorder="1" applyAlignment="1">
      <alignment horizontal="center" vertical="center" shrinkToFit="1"/>
    </xf>
    <xf numFmtId="182" fontId="13" fillId="0" borderId="6" xfId="5" applyNumberFormat="1" applyFont="1" applyFill="1" applyBorder="1" applyAlignment="1">
      <alignment horizontal="right" vertical="center" shrinkToFit="1"/>
    </xf>
    <xf numFmtId="182" fontId="13" fillId="0" borderId="7" xfId="5" applyNumberFormat="1" applyFont="1" applyFill="1" applyBorder="1" applyAlignment="1">
      <alignment horizontal="right" vertical="center" shrinkToFit="1"/>
    </xf>
    <xf numFmtId="182" fontId="13" fillId="0" borderId="8" xfId="5" applyNumberFormat="1" applyFont="1" applyFill="1" applyBorder="1" applyAlignment="1">
      <alignment horizontal="right" vertical="center" shrinkToFit="1"/>
    </xf>
    <xf numFmtId="191" fontId="13" fillId="0" borderId="6" xfId="7" applyNumberFormat="1" applyFont="1" applyFill="1" applyBorder="1" applyAlignment="1">
      <alignment horizontal="right" vertical="center" shrinkToFit="1"/>
    </xf>
    <xf numFmtId="191" fontId="13" fillId="0" borderId="7" xfId="7" applyNumberFormat="1" applyFont="1" applyFill="1" applyBorder="1" applyAlignment="1">
      <alignment horizontal="right" vertical="center" shrinkToFit="1"/>
    </xf>
    <xf numFmtId="191" fontId="13" fillId="0" borderId="8" xfId="7" applyNumberFormat="1" applyFont="1" applyFill="1" applyBorder="1" applyAlignment="1">
      <alignment horizontal="right" vertical="center" shrinkToFit="1"/>
    </xf>
    <xf numFmtId="188" fontId="13" fillId="0" borderId="21" xfId="7" applyNumberFormat="1" applyFont="1" applyBorder="1" applyAlignment="1">
      <alignment horizontal="right" vertical="center" shrinkToFit="1"/>
    </xf>
    <xf numFmtId="188" fontId="13" fillId="0" borderId="22" xfId="7" applyNumberFormat="1" applyFont="1" applyBorder="1" applyAlignment="1">
      <alignment horizontal="right" vertical="center" shrinkToFit="1"/>
    </xf>
    <xf numFmtId="188" fontId="13" fillId="0" borderId="23" xfId="7" applyNumberFormat="1" applyFont="1" applyBorder="1" applyAlignment="1">
      <alignment horizontal="right" vertical="center" shrinkToFit="1"/>
    </xf>
    <xf numFmtId="183" fontId="13" fillId="0" borderId="6" xfId="4" applyNumberFormat="1" applyFont="1" applyFill="1" applyBorder="1" applyAlignment="1">
      <alignment horizontal="right" shrinkToFit="1"/>
    </xf>
    <xf numFmtId="183" fontId="13" fillId="0" borderId="7" xfId="4" applyNumberFormat="1" applyFont="1" applyFill="1" applyBorder="1" applyAlignment="1">
      <alignment horizontal="right" shrinkToFit="1"/>
    </xf>
    <xf numFmtId="183" fontId="13" fillId="0" borderId="8" xfId="4" applyNumberFormat="1" applyFont="1" applyFill="1" applyBorder="1" applyAlignment="1">
      <alignment horizontal="right" shrinkToFit="1"/>
    </xf>
    <xf numFmtId="183" fontId="13" fillId="0" borderId="17" xfId="4" applyNumberFormat="1" applyFont="1" applyFill="1" applyBorder="1" applyAlignment="1">
      <alignment horizontal="right" shrinkToFit="1"/>
    </xf>
    <xf numFmtId="183" fontId="13" fillId="0" borderId="19" xfId="4" applyNumberFormat="1" applyFont="1" applyFill="1" applyBorder="1" applyAlignment="1">
      <alignment horizontal="right" shrinkToFit="1"/>
    </xf>
    <xf numFmtId="183" fontId="13" fillId="0" borderId="20" xfId="4" applyNumberFormat="1" applyFont="1" applyFill="1" applyBorder="1" applyAlignment="1">
      <alignment horizontal="right" shrinkToFit="1"/>
    </xf>
    <xf numFmtId="183" fontId="13" fillId="0" borderId="23" xfId="4" applyNumberFormat="1" applyFont="1" applyFill="1" applyBorder="1" applyAlignment="1">
      <alignment horizontal="right" vertical="center" shrinkToFit="1"/>
    </xf>
    <xf numFmtId="184" fontId="13" fillId="0" borderId="21" xfId="7" applyNumberFormat="1" applyFont="1" applyBorder="1" applyAlignment="1">
      <alignment horizontal="right" vertical="center" shrinkToFit="1"/>
    </xf>
    <xf numFmtId="184" fontId="13" fillId="0" borderId="22" xfId="7" applyNumberFormat="1" applyFont="1" applyBorder="1" applyAlignment="1">
      <alignment horizontal="right" vertical="center" shrinkToFit="1"/>
    </xf>
    <xf numFmtId="184" fontId="13" fillId="0" borderId="23" xfId="7" applyNumberFormat="1" applyFont="1" applyBorder="1" applyAlignment="1">
      <alignment horizontal="right" vertical="center" shrinkToFit="1"/>
    </xf>
    <xf numFmtId="191" fontId="13" fillId="0" borderId="6" xfId="7" applyNumberFormat="1" applyFont="1" applyBorder="1" applyAlignment="1">
      <alignment horizontal="right" vertical="center" shrinkToFit="1"/>
    </xf>
    <xf numFmtId="191" fontId="13" fillId="0" borderId="7" xfId="7" applyNumberFormat="1" applyFont="1" applyBorder="1" applyAlignment="1">
      <alignment horizontal="right" vertical="center" shrinkToFit="1"/>
    </xf>
    <xf numFmtId="0" fontId="13" fillId="4" borderId="6" xfId="7" applyFont="1" applyFill="1" applyBorder="1" applyAlignment="1">
      <alignment horizontal="center" vertical="center" wrapText="1"/>
    </xf>
    <xf numFmtId="0" fontId="13" fillId="4" borderId="7" xfId="7" applyFont="1" applyFill="1" applyBorder="1" applyAlignment="1">
      <alignment horizontal="center" vertical="center" wrapText="1"/>
    </xf>
    <xf numFmtId="0" fontId="13" fillId="4" borderId="8" xfId="7" applyFont="1" applyFill="1" applyBorder="1" applyAlignment="1">
      <alignment horizontal="center" vertical="center" wrapText="1"/>
    </xf>
    <xf numFmtId="189" fontId="19" fillId="0" borderId="6" xfId="7" applyNumberFormat="1" applyFont="1" applyBorder="1" applyAlignment="1">
      <alignment horizontal="right" vertical="center"/>
    </xf>
    <xf numFmtId="189" fontId="19" fillId="0" borderId="7" xfId="7" applyNumberFormat="1" applyFont="1" applyBorder="1" applyAlignment="1">
      <alignment horizontal="right" vertical="center"/>
    </xf>
    <xf numFmtId="189" fontId="19" fillId="0" borderId="8" xfId="7" applyNumberFormat="1" applyFont="1" applyBorder="1" applyAlignment="1">
      <alignment horizontal="right" vertical="center"/>
    </xf>
    <xf numFmtId="0" fontId="0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</cellXfs>
  <cellStyles count="168">
    <cellStyle name="Excel Built-in Comma [0] 1" xfId="28"/>
    <cellStyle name="Excel Built-in Currency [0] 1" xfId="29"/>
    <cellStyle name="Excel Built-in Normal" xfId="30"/>
    <cellStyle name="Excel Built-in Normal 1" xfId="31"/>
    <cellStyle name="Excel Built-in Normal 1 2" xfId="32"/>
    <cellStyle name="Excel Built-in Normal 2" xfId="33"/>
    <cellStyle name="パーセント" xfId="5" builtinId="5"/>
    <cellStyle name="パーセント 2" xfId="8"/>
    <cellStyle name="パーセント 3" xfId="34"/>
    <cellStyle name="パーセント 3 2" xfId="54"/>
    <cellStyle name="パーセント 3 3" xfId="62"/>
    <cellStyle name="パーセント 3 3 2" xfId="145"/>
    <cellStyle name="パーセント 3 4" xfId="129"/>
    <cellStyle name="パーセント 3 5" xfId="97"/>
    <cellStyle name="パーセント 3 6" xfId="43"/>
    <cellStyle name="パーセント 4" xfId="50"/>
    <cellStyle name="パーセント 4 2" xfId="66"/>
    <cellStyle name="パーセント 4 2 2" xfId="149"/>
    <cellStyle name="パーセント 4 3" xfId="133"/>
    <cellStyle name="パーセント 4 4" xfId="100"/>
    <cellStyle name="パーセント 5" xfId="75"/>
    <cellStyle name="パーセント 5 2" xfId="158"/>
    <cellStyle name="パーセント 5 3" xfId="108"/>
    <cellStyle name="パーセント 6" xfId="84"/>
    <cellStyle name="パーセント 6 2" xfId="167"/>
    <cellStyle name="パーセント 6 3" xfId="117"/>
    <cellStyle name="パーセント 7" xfId="87"/>
    <cellStyle name="パーセント 8" xfId="45"/>
    <cellStyle name="ハイパーリンク 2" xfId="9"/>
    <cellStyle name="ハイパーリンク 2 2" xfId="22"/>
    <cellStyle name="桁区切り" xfId="4" builtinId="6"/>
    <cellStyle name="桁区切り 2" xfId="2"/>
    <cellStyle name="桁区切り 2 2" xfId="27"/>
    <cellStyle name="桁区切り 2 3" xfId="48"/>
    <cellStyle name="桁区切り 2 4" xfId="38"/>
    <cellStyle name="桁区切り 3" xfId="10"/>
    <cellStyle name="桁区切り 4" xfId="26"/>
    <cellStyle name="桁区切り 4 2" xfId="55"/>
    <cellStyle name="桁区切り 4 2 2" xfId="70"/>
    <cellStyle name="桁区切り 4 2 2 2" xfId="153"/>
    <cellStyle name="桁区切り 4 2 3" xfId="137"/>
    <cellStyle name="桁区切り 4 2 4" xfId="104"/>
    <cellStyle name="桁区切り 4 3" xfId="79"/>
    <cellStyle name="桁区切り 4 3 2" xfId="162"/>
    <cellStyle name="桁区切り 4 3 3" xfId="112"/>
    <cellStyle name="桁区切り 4 4" xfId="63"/>
    <cellStyle name="桁区切り 4 4 2" xfId="146"/>
    <cellStyle name="桁区切り 4 4 3" xfId="121"/>
    <cellStyle name="桁区切り 4 5" xfId="92"/>
    <cellStyle name="桁区切り 4 6" xfId="130"/>
    <cellStyle name="桁区切り 5" xfId="37"/>
    <cellStyle name="桁区切り 6" xfId="49"/>
    <cellStyle name="桁区切り 6 2" xfId="65"/>
    <cellStyle name="桁区切り 6 2 2" xfId="148"/>
    <cellStyle name="桁区切り 6 3" xfId="132"/>
    <cellStyle name="桁区切り 6 4" xfId="99"/>
    <cellStyle name="桁区切り 7" xfId="74"/>
    <cellStyle name="桁区切り 7 2" xfId="157"/>
    <cellStyle name="桁区切り 7 3" xfId="107"/>
    <cellStyle name="桁区切り 8" xfId="83"/>
    <cellStyle name="桁区切り 8 2" xfId="166"/>
    <cellStyle name="桁区切り 8 3" xfId="116"/>
    <cellStyle name="桁区切り 9" xfId="86"/>
    <cellStyle name="通貨 2" xfId="11"/>
    <cellStyle name="通貨 2 2" xfId="51"/>
    <cellStyle name="通貨 2 2 2" xfId="67"/>
    <cellStyle name="通貨 2 2 2 2" xfId="150"/>
    <cellStyle name="通貨 2 2 3" xfId="134"/>
    <cellStyle name="通貨 2 2 4" xfId="101"/>
    <cellStyle name="通貨 2 3" xfId="76"/>
    <cellStyle name="通貨 2 3 2" xfId="159"/>
    <cellStyle name="通貨 2 3 3" xfId="109"/>
    <cellStyle name="通貨 2 4" xfId="57"/>
    <cellStyle name="通貨 2 4 2" xfId="140"/>
    <cellStyle name="通貨 2 4 3" xfId="118"/>
    <cellStyle name="通貨 2 5" xfId="88"/>
    <cellStyle name="通貨 2 6" xfId="124"/>
    <cellStyle name="標準" xfId="0" builtinId="0"/>
    <cellStyle name="標準 10" xfId="42"/>
    <cellStyle name="標準 10 2" xfId="61"/>
    <cellStyle name="標準 10 2 2" xfId="144"/>
    <cellStyle name="標準 10 3" xfId="128"/>
    <cellStyle name="標準 10 4" xfId="96"/>
    <cellStyle name="標準 11" xfId="46"/>
    <cellStyle name="標準 11 2" xfId="64"/>
    <cellStyle name="標準 11 2 2" xfId="147"/>
    <cellStyle name="標準 11 3" xfId="131"/>
    <cellStyle name="標準 11 4" xfId="98"/>
    <cellStyle name="標準 12" xfId="73"/>
    <cellStyle name="標準 12 2" xfId="156"/>
    <cellStyle name="標準 12 3" xfId="106"/>
    <cellStyle name="標準 13" xfId="82"/>
    <cellStyle name="標準 13 2" xfId="165"/>
    <cellStyle name="標準 13 3" xfId="115"/>
    <cellStyle name="標準 14" xfId="85"/>
    <cellStyle name="標準 2" xfId="3"/>
    <cellStyle name="標準 2 2" xfId="12"/>
    <cellStyle name="標準 2 2 2" xfId="13"/>
    <cellStyle name="標準 2 2 3" xfId="23"/>
    <cellStyle name="標準 2 2 3 2" xfId="81"/>
    <cellStyle name="標準 2 2 3 2 2" xfId="164"/>
    <cellStyle name="標準 2 2 3 2 3" xfId="114"/>
    <cellStyle name="標準 2 2 3 3" xfId="72"/>
    <cellStyle name="標準 2 2 3 3 2" xfId="155"/>
    <cellStyle name="標準 2 2 3 3 3" xfId="123"/>
    <cellStyle name="標準 2 2 3 4" xfId="93"/>
    <cellStyle name="標準 2 2 3 5" xfId="139"/>
    <cellStyle name="標準 2 3" xfId="14"/>
    <cellStyle name="標準 2 3 2" xfId="15"/>
    <cellStyle name="標準 2 3 2 2" xfId="24"/>
    <cellStyle name="標準 2 4" xfId="16"/>
    <cellStyle name="標準 2 5" xfId="17"/>
    <cellStyle name="標準 2 6" xfId="21"/>
    <cellStyle name="標準 2 7" xfId="39"/>
    <cellStyle name="標準 2_システム要件表_0201" xfId="44"/>
    <cellStyle name="標準 3" xfId="1"/>
    <cellStyle name="標準 3 2" xfId="35"/>
    <cellStyle name="標準 3 3" xfId="47"/>
    <cellStyle name="標準 3 4" xfId="40"/>
    <cellStyle name="標準 4" xfId="6"/>
    <cellStyle name="標準 4 2" xfId="95"/>
    <cellStyle name="標準 4 3" xfId="94"/>
    <cellStyle name="標準 5" xfId="18"/>
    <cellStyle name="標準 6" xfId="19"/>
    <cellStyle name="標準 6 2" xfId="52"/>
    <cellStyle name="標準 6 2 2" xfId="68"/>
    <cellStyle name="標準 6 2 2 2" xfId="151"/>
    <cellStyle name="標準 6 2 3" xfId="135"/>
    <cellStyle name="標準 6 2 4" xfId="102"/>
    <cellStyle name="標準 6 3" xfId="77"/>
    <cellStyle name="標準 6 3 2" xfId="160"/>
    <cellStyle name="標準 6 3 3" xfId="110"/>
    <cellStyle name="標準 6 4" xfId="58"/>
    <cellStyle name="標準 6 4 2" xfId="141"/>
    <cellStyle name="標準 6 4 3" xfId="119"/>
    <cellStyle name="標準 6 5" xfId="89"/>
    <cellStyle name="標準 6 6" xfId="125"/>
    <cellStyle name="標準 63" xfId="36"/>
    <cellStyle name="標準 7" xfId="7"/>
    <cellStyle name="標準 7 2" xfId="41"/>
    <cellStyle name="標準 8" xfId="20"/>
    <cellStyle name="標準 8 2" xfId="53"/>
    <cellStyle name="標準 8 2 2" xfId="69"/>
    <cellStyle name="標準 8 2 2 2" xfId="152"/>
    <cellStyle name="標準 8 2 3" xfId="136"/>
    <cellStyle name="標準 8 2 4" xfId="103"/>
    <cellStyle name="標準 8 3" xfId="78"/>
    <cellStyle name="標準 8 3 2" xfId="161"/>
    <cellStyle name="標準 8 3 3" xfId="111"/>
    <cellStyle name="標準 8 4" xfId="59"/>
    <cellStyle name="標準 8 4 2" xfId="142"/>
    <cellStyle name="標準 8 4 3" xfId="120"/>
    <cellStyle name="標準 8 5" xfId="90"/>
    <cellStyle name="標準 8 6" xfId="126"/>
    <cellStyle name="標準 9" xfId="25"/>
    <cellStyle name="標準 9 2" xfId="56"/>
    <cellStyle name="標準 9 2 2" xfId="71"/>
    <cellStyle name="標準 9 2 2 2" xfId="154"/>
    <cellStyle name="標準 9 2 3" xfId="138"/>
    <cellStyle name="標準 9 2 4" xfId="105"/>
    <cellStyle name="標準 9 3" xfId="80"/>
    <cellStyle name="標準 9 3 2" xfId="163"/>
    <cellStyle name="標準 9 3 3" xfId="113"/>
    <cellStyle name="標準 9 4" xfId="60"/>
    <cellStyle name="標準 9 4 2" xfId="143"/>
    <cellStyle name="標準 9 4 3" xfId="122"/>
    <cellStyle name="標準 9 5" xfId="91"/>
    <cellStyle name="標準 9 6" xfId="127"/>
  </cellStyles>
  <dxfs count="11"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89648</xdr:colOff>
      <xdr:row>1</xdr:row>
      <xdr:rowOff>22412</xdr:rowOff>
    </xdr:from>
    <xdr:to>
      <xdr:col>33</xdr:col>
      <xdr:colOff>137275</xdr:colOff>
      <xdr:row>2</xdr:row>
      <xdr:rowOff>470087</xdr:rowOff>
    </xdr:to>
    <xdr:sp macro="" textlink="">
      <xdr:nvSpPr>
        <xdr:cNvPr id="6" name="テキスト ボックス 5"/>
        <xdr:cNvSpPr txBox="1"/>
      </xdr:nvSpPr>
      <xdr:spPr>
        <a:xfrm>
          <a:off x="89648" y="459441"/>
          <a:ext cx="7443509" cy="88470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シート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は「設備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単位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」でのみ利用できるものであり、「工場・事業場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単位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」では使用することはできません。</a:t>
          </a:r>
          <a:endParaRPr lang="ja-JP" altLang="ja-JP" sz="800" u="sng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555254</xdr:colOff>
      <xdr:row>14</xdr:row>
      <xdr:rowOff>1</xdr:rowOff>
    </xdr:from>
    <xdr:to>
      <xdr:col>20</xdr:col>
      <xdr:colOff>555254</xdr:colOff>
      <xdr:row>17</xdr:row>
      <xdr:rowOff>0</xdr:rowOff>
    </xdr:to>
    <xdr:cxnSp macro="">
      <xdr:nvCxnSpPr>
        <xdr:cNvPr id="14" name="直線矢印コネクタ 13"/>
        <xdr:cNvCxnSpPr/>
      </xdr:nvCxnSpPr>
      <xdr:spPr>
        <a:xfrm>
          <a:off x="8708654" y="2257426"/>
          <a:ext cx="0" cy="523874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2</xdr:row>
      <xdr:rowOff>112059</xdr:rowOff>
    </xdr:from>
    <xdr:to>
      <xdr:col>20</xdr:col>
      <xdr:colOff>193969</xdr:colOff>
      <xdr:row>4</xdr:row>
      <xdr:rowOff>105174</xdr:rowOff>
    </xdr:to>
    <xdr:sp macro="" textlink="">
      <xdr:nvSpPr>
        <xdr:cNvPr id="5" name="テキスト ボックス 4"/>
        <xdr:cNvSpPr txBox="1"/>
      </xdr:nvSpPr>
      <xdr:spPr>
        <a:xfrm>
          <a:off x="5883088" y="481853"/>
          <a:ext cx="4485822" cy="329292"/>
        </a:xfrm>
        <a:prstGeom prst="rect">
          <a:avLst/>
        </a:prstGeom>
        <a:solidFill>
          <a:srgbClr val="0070C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solidFill>
                <a:schemeClr val="bg1"/>
              </a:solidFill>
            </a:rPr>
            <a:t>月別負荷率　差し替え済み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V162"/>
  <sheetViews>
    <sheetView showGridLines="0" tabSelected="1" view="pageBreakPreview" zoomScaleNormal="100" zoomScaleSheetLayoutView="100" workbookViewId="0">
      <selection sqref="A1:AE1"/>
    </sheetView>
  </sheetViews>
  <sheetFormatPr defaultRowHeight="13.5"/>
  <cols>
    <col min="1" max="32" width="2.875" style="28" customWidth="1"/>
    <col min="33" max="33" width="3" style="28" customWidth="1"/>
    <col min="34" max="34" width="3" style="29" customWidth="1"/>
    <col min="35" max="35" width="14.25" style="30" hidden="1" customWidth="1"/>
    <col min="36" max="36" width="14" style="30" hidden="1" customWidth="1"/>
    <col min="37" max="37" width="15.125" style="30" hidden="1" customWidth="1"/>
    <col min="38" max="38" width="13" style="29" hidden="1" customWidth="1"/>
    <col min="39" max="39" width="8.875" style="29" hidden="1" customWidth="1"/>
    <col min="40" max="40" width="8" style="29" hidden="1" customWidth="1"/>
    <col min="41" max="41" width="2.125" style="29" customWidth="1"/>
    <col min="42" max="42" width="1.875" style="29" customWidth="1"/>
    <col min="43" max="53" width="9" style="29"/>
    <col min="54" max="54" width="13.625" style="29" customWidth="1"/>
    <col min="55" max="57" width="9" style="29"/>
    <col min="58" max="58" width="5.25" style="29" customWidth="1"/>
    <col min="59" max="61" width="9" style="29"/>
    <col min="62" max="62" width="2.875" style="29" customWidth="1"/>
    <col min="63" max="16384" width="9" style="29"/>
  </cols>
  <sheetData>
    <row r="1" spans="1:48" ht="34.5" customHeight="1">
      <c r="A1" s="121" t="s">
        <v>831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14"/>
      <c r="AG1" s="114"/>
    </row>
    <row r="2" spans="1:48" ht="34.5" customHeight="1">
      <c r="A2" s="158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</row>
    <row r="3" spans="1:48" ht="42.75" customHeight="1">
      <c r="AK3" s="112"/>
      <c r="AL3" s="112"/>
      <c r="AN3" s="95"/>
      <c r="AO3" s="95"/>
      <c r="AP3" s="95"/>
      <c r="AQ3" s="95"/>
      <c r="AR3" s="95"/>
      <c r="AS3" s="95"/>
      <c r="AT3" s="95"/>
      <c r="AU3" s="95"/>
      <c r="AV3" s="96"/>
    </row>
    <row r="4" spans="1:48" ht="15" customHeight="1">
      <c r="B4" s="127"/>
      <c r="C4" s="128"/>
      <c r="D4" s="128"/>
      <c r="E4" s="129"/>
      <c r="F4" s="125" t="s">
        <v>813</v>
      </c>
      <c r="G4" s="126"/>
      <c r="H4" s="126"/>
      <c r="I4" s="126"/>
      <c r="J4" s="126"/>
      <c r="K4" s="126"/>
      <c r="AI4" s="33"/>
      <c r="AJ4" s="33"/>
      <c r="AK4" s="33"/>
      <c r="AL4" s="32"/>
      <c r="AM4" s="32"/>
      <c r="AN4" s="32"/>
      <c r="AO4" s="32"/>
    </row>
    <row r="5" spans="1:48" ht="15" customHeight="1">
      <c r="A5" s="28" t="s">
        <v>693</v>
      </c>
      <c r="AI5" s="215"/>
      <c r="AJ5" s="216"/>
      <c r="AK5" s="33"/>
      <c r="AL5" s="32"/>
      <c r="AM5" s="32"/>
      <c r="AN5" s="32"/>
      <c r="AO5" s="32"/>
    </row>
    <row r="6" spans="1:48" ht="15" customHeight="1">
      <c r="B6" s="132" t="s">
        <v>688</v>
      </c>
      <c r="C6" s="133"/>
      <c r="D6" s="133"/>
      <c r="E6" s="133"/>
      <c r="F6" s="133"/>
      <c r="G6" s="133"/>
      <c r="H6" s="134"/>
      <c r="I6" s="217" t="s">
        <v>833</v>
      </c>
      <c r="J6" s="218"/>
      <c r="K6" s="218"/>
      <c r="L6" s="218"/>
      <c r="M6" s="218"/>
      <c r="N6" s="218"/>
      <c r="O6" s="218"/>
      <c r="P6" s="218"/>
      <c r="Q6" s="218"/>
      <c r="R6" s="219"/>
      <c r="S6" s="82"/>
      <c r="T6" s="130" t="s">
        <v>814</v>
      </c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I6" s="215"/>
      <c r="AJ6" s="216"/>
      <c r="AK6" s="33"/>
      <c r="AL6" s="32"/>
      <c r="AM6" s="32"/>
      <c r="AN6" s="32"/>
      <c r="AO6" s="32"/>
    </row>
    <row r="7" spans="1:48" ht="15" customHeight="1">
      <c r="B7" s="161" t="str">
        <f>IF(I6="導入予定設備","様式 1-3　NO.","様式 1-4　NO.")</f>
        <v>様式 1-4　NO.</v>
      </c>
      <c r="C7" s="162"/>
      <c r="D7" s="162"/>
      <c r="E7" s="162"/>
      <c r="F7" s="162"/>
      <c r="G7" s="162"/>
      <c r="H7" s="163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82"/>
      <c r="T7" s="124" t="s">
        <v>824</v>
      </c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I7" s="33"/>
      <c r="AJ7" s="32"/>
      <c r="AK7" s="32"/>
      <c r="AL7" s="32"/>
      <c r="AM7" s="32"/>
      <c r="AN7" s="32"/>
      <c r="AO7" s="32"/>
    </row>
    <row r="8" spans="1:48" ht="13.5" customHeight="1"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81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10"/>
      <c r="AI8" s="33"/>
      <c r="AJ8" s="33"/>
      <c r="AK8" s="33"/>
      <c r="AL8" s="32"/>
      <c r="AM8" s="32"/>
      <c r="AN8" s="32"/>
      <c r="AO8" s="32"/>
    </row>
    <row r="9" spans="1:48" ht="15" customHeight="1">
      <c r="A9" s="28" t="s">
        <v>653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81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10"/>
      <c r="AI9" s="33"/>
      <c r="AJ9" s="33"/>
      <c r="AK9" s="33"/>
      <c r="AL9" s="32"/>
      <c r="AM9" s="32"/>
      <c r="AN9" s="32"/>
      <c r="AO9" s="32"/>
    </row>
    <row r="10" spans="1:48" ht="15" customHeight="1">
      <c r="B10" s="131" t="s">
        <v>655</v>
      </c>
      <c r="C10" s="131"/>
      <c r="D10" s="131"/>
      <c r="E10" s="131"/>
      <c r="F10" s="131"/>
      <c r="G10" s="131"/>
      <c r="H10" s="131"/>
      <c r="I10" s="160" t="s">
        <v>677</v>
      </c>
      <c r="J10" s="160"/>
      <c r="K10" s="160"/>
      <c r="L10" s="160"/>
      <c r="M10" s="160"/>
      <c r="N10" s="160"/>
      <c r="O10" s="160"/>
      <c r="P10" s="160"/>
      <c r="Q10" s="160"/>
      <c r="R10" s="160"/>
      <c r="S10" s="82"/>
      <c r="T10" s="130" t="s">
        <v>798</v>
      </c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I10" s="33"/>
      <c r="AJ10" s="36"/>
      <c r="AK10" s="33"/>
      <c r="AL10" s="32"/>
      <c r="AM10" s="32"/>
      <c r="AN10" s="32"/>
      <c r="AO10" s="32"/>
    </row>
    <row r="11" spans="1:48" ht="30" customHeight="1">
      <c r="B11" s="131" t="s">
        <v>656</v>
      </c>
      <c r="C11" s="131"/>
      <c r="D11" s="131"/>
      <c r="E11" s="131"/>
      <c r="F11" s="131"/>
      <c r="G11" s="131"/>
      <c r="H11" s="131"/>
      <c r="I11" s="160" t="s">
        <v>690</v>
      </c>
      <c r="J11" s="160"/>
      <c r="K11" s="160"/>
      <c r="L11" s="160"/>
      <c r="M11" s="160"/>
      <c r="N11" s="160"/>
      <c r="O11" s="160"/>
      <c r="P11" s="160"/>
      <c r="Q11" s="160"/>
      <c r="R11" s="160"/>
      <c r="S11" s="82"/>
      <c r="T11" s="130" t="s">
        <v>799</v>
      </c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I11" s="33"/>
      <c r="AJ11" s="36"/>
      <c r="AK11" s="33"/>
      <c r="AL11" s="32"/>
      <c r="AM11" s="32"/>
      <c r="AN11" s="32"/>
      <c r="AO11" s="32"/>
    </row>
    <row r="12" spans="1:48" ht="15" customHeight="1">
      <c r="B12" s="131" t="s">
        <v>695</v>
      </c>
      <c r="C12" s="131"/>
      <c r="D12" s="131"/>
      <c r="E12" s="131"/>
      <c r="F12" s="131"/>
      <c r="G12" s="131"/>
      <c r="H12" s="131"/>
      <c r="I12" s="160" t="s">
        <v>783</v>
      </c>
      <c r="J12" s="160"/>
      <c r="K12" s="160"/>
      <c r="L12" s="160"/>
      <c r="M12" s="160"/>
      <c r="N12" s="160"/>
      <c r="O12" s="160"/>
      <c r="P12" s="160"/>
      <c r="Q12" s="160"/>
      <c r="R12" s="160"/>
      <c r="S12" s="82"/>
      <c r="T12" s="130" t="s">
        <v>800</v>
      </c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K12" s="33"/>
      <c r="AL12" s="42"/>
      <c r="AM12" s="42"/>
      <c r="AN12" s="42"/>
      <c r="AO12" s="42"/>
    </row>
    <row r="13" spans="1:48" ht="9.75" customHeight="1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4"/>
      <c r="Q13" s="44"/>
      <c r="R13" s="44"/>
      <c r="S13" s="44"/>
      <c r="T13" s="44"/>
      <c r="U13" s="44"/>
      <c r="V13" s="44"/>
      <c r="W13" s="44"/>
      <c r="X13" s="44"/>
      <c r="Y13" s="40"/>
      <c r="Z13" s="40"/>
      <c r="AA13" s="40"/>
      <c r="AB13" s="40"/>
      <c r="AC13" s="40"/>
      <c r="AD13" s="40"/>
      <c r="AE13" s="40"/>
      <c r="AF13" s="40"/>
      <c r="AI13" s="112"/>
      <c r="AJ13" s="44"/>
      <c r="AK13" s="113"/>
      <c r="AL13" s="112"/>
      <c r="AM13" s="32"/>
      <c r="AN13" s="44"/>
      <c r="AO13" s="44"/>
      <c r="AP13" s="44"/>
      <c r="AQ13" s="44"/>
      <c r="AR13" s="44"/>
      <c r="AS13" s="44"/>
      <c r="AT13" s="32"/>
      <c r="AU13" s="113"/>
      <c r="AV13" s="113"/>
    </row>
    <row r="14" spans="1:48" ht="15" customHeight="1">
      <c r="B14" s="157" t="s">
        <v>797</v>
      </c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157"/>
      <c r="AD14" s="157"/>
      <c r="AE14" s="157"/>
      <c r="AF14" s="157"/>
      <c r="AG14" s="157"/>
      <c r="AI14" s="33"/>
      <c r="AJ14" s="33"/>
      <c r="AK14" s="33"/>
      <c r="AL14" s="42"/>
      <c r="AM14" s="42"/>
      <c r="AN14" s="42"/>
      <c r="AO14" s="42"/>
    </row>
    <row r="15" spans="1:48" ht="15" customHeight="1">
      <c r="A15" s="78" t="s">
        <v>789</v>
      </c>
      <c r="B15" s="77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40"/>
      <c r="AF15" s="40"/>
      <c r="AI15" s="33"/>
      <c r="AJ15" s="33"/>
      <c r="AK15" s="33"/>
      <c r="AL15" s="86" t="s">
        <v>684</v>
      </c>
      <c r="AM15" s="42"/>
      <c r="AN15" s="42"/>
      <c r="AO15" s="42"/>
    </row>
    <row r="16" spans="1:48" ht="15" customHeight="1">
      <c r="B16" s="137" t="s">
        <v>790</v>
      </c>
      <c r="C16" s="138"/>
      <c r="D16" s="139"/>
      <c r="E16" s="131" t="s">
        <v>24</v>
      </c>
      <c r="F16" s="131"/>
      <c r="G16" s="131"/>
      <c r="H16" s="131"/>
      <c r="I16" s="155">
        <v>56</v>
      </c>
      <c r="J16" s="156"/>
      <c r="K16" s="156"/>
      <c r="L16" s="156"/>
      <c r="M16" s="156"/>
      <c r="N16" s="156"/>
      <c r="O16" s="156"/>
      <c r="P16" s="188" t="s">
        <v>60</v>
      </c>
      <c r="Q16" s="189"/>
      <c r="R16" s="190"/>
      <c r="S16" s="82"/>
      <c r="T16" s="130" t="s">
        <v>815</v>
      </c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I16" s="86" t="s">
        <v>16</v>
      </c>
      <c r="AJ16" s="87">
        <f>ROUNDDOWN(IF(P16="kW",I16,I16/860),1)</f>
        <v>56</v>
      </c>
      <c r="AL16" s="88">
        <f>ROUNDDOWN(AJ16/(AJ18+0/0.369),2)</f>
        <v>0.9</v>
      </c>
      <c r="AM16" s="42"/>
      <c r="AN16" s="42"/>
      <c r="AO16" s="42"/>
    </row>
    <row r="17" spans="1:41" ht="15" customHeight="1">
      <c r="B17" s="140"/>
      <c r="C17" s="141"/>
      <c r="D17" s="142"/>
      <c r="E17" s="132" t="s">
        <v>791</v>
      </c>
      <c r="F17" s="133"/>
      <c r="G17" s="133"/>
      <c r="H17" s="134"/>
      <c r="I17" s="155">
        <v>67</v>
      </c>
      <c r="J17" s="156"/>
      <c r="K17" s="156"/>
      <c r="L17" s="156"/>
      <c r="M17" s="156"/>
      <c r="N17" s="156"/>
      <c r="O17" s="156"/>
      <c r="P17" s="188" t="s">
        <v>60</v>
      </c>
      <c r="Q17" s="189"/>
      <c r="R17" s="190"/>
      <c r="S17" s="82"/>
      <c r="T17" s="130" t="s">
        <v>801</v>
      </c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I17" s="86" t="s">
        <v>17</v>
      </c>
      <c r="AJ17" s="87">
        <f>ROUNDDOWN(IF(P17="kW",I17,I17/860),1)</f>
        <v>67</v>
      </c>
      <c r="AK17" s="86"/>
      <c r="AL17" s="88">
        <f>ROUNDDOWN(AJ17/(AJ19+0/0.369),2)</f>
        <v>1.21</v>
      </c>
      <c r="AM17" s="42"/>
      <c r="AN17" s="42"/>
      <c r="AO17" s="42"/>
    </row>
    <row r="18" spans="1:41" ht="15" customHeight="1">
      <c r="B18" s="143" t="s">
        <v>792</v>
      </c>
      <c r="C18" s="144"/>
      <c r="D18" s="145"/>
      <c r="E18" s="131" t="s">
        <v>24</v>
      </c>
      <c r="F18" s="131"/>
      <c r="G18" s="131"/>
      <c r="H18" s="131"/>
      <c r="I18" s="155">
        <v>61.9</v>
      </c>
      <c r="J18" s="156"/>
      <c r="K18" s="156"/>
      <c r="L18" s="156"/>
      <c r="M18" s="156"/>
      <c r="N18" s="156"/>
      <c r="O18" s="156"/>
      <c r="P18" s="188" t="s">
        <v>60</v>
      </c>
      <c r="Q18" s="189"/>
      <c r="R18" s="190"/>
      <c r="S18" s="82"/>
      <c r="T18" s="130" t="s">
        <v>802</v>
      </c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I18" s="86" t="s">
        <v>16</v>
      </c>
      <c r="AJ18" s="87">
        <f>ROUNDDOWN(IF(P18="kW",I18,I21*I18*1000/3600),1)</f>
        <v>61.9</v>
      </c>
      <c r="AL18" s="42"/>
      <c r="AM18" s="42"/>
      <c r="AN18" s="42"/>
      <c r="AO18" s="42"/>
    </row>
    <row r="19" spans="1:41" ht="15" customHeight="1">
      <c r="B19" s="146"/>
      <c r="C19" s="147"/>
      <c r="D19" s="148"/>
      <c r="E19" s="132" t="s">
        <v>791</v>
      </c>
      <c r="F19" s="133"/>
      <c r="G19" s="133"/>
      <c r="H19" s="134"/>
      <c r="I19" s="155">
        <v>55.1</v>
      </c>
      <c r="J19" s="156"/>
      <c r="K19" s="156"/>
      <c r="L19" s="156"/>
      <c r="M19" s="156"/>
      <c r="N19" s="156"/>
      <c r="O19" s="156"/>
      <c r="P19" s="188" t="s">
        <v>60</v>
      </c>
      <c r="Q19" s="189"/>
      <c r="R19" s="190"/>
      <c r="S19" s="82"/>
      <c r="T19" s="130" t="s">
        <v>801</v>
      </c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I19" s="86" t="s">
        <v>17</v>
      </c>
      <c r="AJ19" s="87">
        <f>ROUNDDOWN(IF(P19="kW",I19,I21*I19*1000/3600),1)</f>
        <v>55.1</v>
      </c>
      <c r="AL19" s="42"/>
      <c r="AM19" s="42"/>
      <c r="AN19" s="42"/>
      <c r="AO19" s="42"/>
    </row>
    <row r="20" spans="1:41" ht="15" customHeight="1">
      <c r="B20" s="146"/>
      <c r="C20" s="147"/>
      <c r="D20" s="148"/>
      <c r="E20" s="233" t="s">
        <v>829</v>
      </c>
      <c r="F20" s="131"/>
      <c r="G20" s="131"/>
      <c r="H20" s="131"/>
      <c r="I20" s="170" t="s">
        <v>54</v>
      </c>
      <c r="J20" s="171"/>
      <c r="K20" s="171"/>
      <c r="L20" s="171"/>
      <c r="M20" s="171"/>
      <c r="N20" s="171"/>
      <c r="O20" s="171"/>
      <c r="P20" s="171"/>
      <c r="Q20" s="171"/>
      <c r="R20" s="172"/>
      <c r="S20" s="82"/>
      <c r="T20" s="130" t="s">
        <v>803</v>
      </c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I20" s="86"/>
      <c r="AJ20" s="87"/>
      <c r="AK20" s="87"/>
      <c r="AL20" s="86" t="s">
        <v>685</v>
      </c>
      <c r="AM20" s="42"/>
      <c r="AN20" s="42"/>
      <c r="AO20" s="42"/>
    </row>
    <row r="21" spans="1:41" ht="15" customHeight="1">
      <c r="B21" s="149"/>
      <c r="C21" s="150"/>
      <c r="D21" s="151"/>
      <c r="E21" s="97"/>
      <c r="F21" s="133" t="s">
        <v>808</v>
      </c>
      <c r="G21" s="133"/>
      <c r="H21" s="134"/>
      <c r="I21" s="155">
        <f>VLOOKUP(I20,'&lt;GHP&gt;マスタ'!K8:L12,2,0)</f>
        <v>45</v>
      </c>
      <c r="J21" s="156"/>
      <c r="K21" s="156"/>
      <c r="L21" s="156"/>
      <c r="M21" s="156"/>
      <c r="N21" s="156"/>
      <c r="O21" s="156"/>
      <c r="P21" s="152" t="s">
        <v>809</v>
      </c>
      <c r="Q21" s="153"/>
      <c r="R21" s="154"/>
      <c r="S21" s="82"/>
      <c r="T21" s="130" t="s">
        <v>811</v>
      </c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I21" s="86"/>
      <c r="AJ21" s="87"/>
      <c r="AK21" s="87"/>
      <c r="AL21" s="88">
        <f>ROUNDDOWN(AJ16/(0+I22/0.369),2)</f>
        <v>17.36</v>
      </c>
      <c r="AM21" s="42"/>
      <c r="AN21" s="42"/>
      <c r="AO21" s="42"/>
    </row>
    <row r="22" spans="1:41" ht="15" customHeight="1">
      <c r="B22" s="137" t="s">
        <v>793</v>
      </c>
      <c r="C22" s="138"/>
      <c r="D22" s="139"/>
      <c r="E22" s="132" t="s">
        <v>24</v>
      </c>
      <c r="F22" s="133"/>
      <c r="G22" s="133"/>
      <c r="H22" s="134"/>
      <c r="I22" s="209">
        <v>1.19</v>
      </c>
      <c r="J22" s="210"/>
      <c r="K22" s="210"/>
      <c r="L22" s="210"/>
      <c r="M22" s="210"/>
      <c r="N22" s="210"/>
      <c r="O22" s="210"/>
      <c r="P22" s="211" t="s">
        <v>660</v>
      </c>
      <c r="Q22" s="212"/>
      <c r="R22" s="213"/>
      <c r="S22" s="82"/>
      <c r="T22" s="130" t="s">
        <v>801</v>
      </c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I22" s="86"/>
      <c r="AJ22" s="87"/>
      <c r="AK22" s="87"/>
      <c r="AL22" s="88">
        <f>ROUNDDOWN(AJ17/(0+I23/0.369),2)</f>
        <v>18.45</v>
      </c>
      <c r="AM22" s="42"/>
      <c r="AN22" s="42"/>
      <c r="AO22" s="42"/>
    </row>
    <row r="23" spans="1:41" ht="15" customHeight="1">
      <c r="B23" s="140"/>
      <c r="C23" s="141"/>
      <c r="D23" s="142"/>
      <c r="E23" s="131" t="s">
        <v>25</v>
      </c>
      <c r="F23" s="131"/>
      <c r="G23" s="131"/>
      <c r="H23" s="131"/>
      <c r="I23" s="170">
        <v>1.34</v>
      </c>
      <c r="J23" s="171"/>
      <c r="K23" s="171"/>
      <c r="L23" s="171"/>
      <c r="M23" s="171"/>
      <c r="N23" s="171"/>
      <c r="O23" s="171"/>
      <c r="P23" s="211" t="s">
        <v>660</v>
      </c>
      <c r="Q23" s="212"/>
      <c r="R23" s="213"/>
      <c r="S23" s="82"/>
      <c r="T23" s="130" t="s">
        <v>802</v>
      </c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I23" s="86"/>
      <c r="AJ23" s="87"/>
      <c r="AK23" s="87"/>
      <c r="AM23" s="42"/>
      <c r="AN23" s="42"/>
      <c r="AO23" s="42"/>
    </row>
    <row r="24" spans="1:41" ht="3" customHeight="1">
      <c r="B24" s="75"/>
      <c r="C24" s="75"/>
      <c r="D24" s="75"/>
      <c r="E24" s="75"/>
      <c r="F24" s="75"/>
      <c r="G24" s="75"/>
      <c r="H24" s="75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75"/>
      <c r="T24" s="104"/>
      <c r="U24" s="104"/>
      <c r="V24" s="104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0"/>
      <c r="AI24" s="86"/>
      <c r="AJ24" s="87"/>
      <c r="AK24" s="87"/>
      <c r="AL24" s="42"/>
      <c r="AM24" s="42"/>
      <c r="AN24" s="42"/>
      <c r="AO24" s="42"/>
    </row>
    <row r="25" spans="1:41" ht="15" customHeight="1">
      <c r="A25" s="79" t="s">
        <v>794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  <c r="AF25" s="109"/>
      <c r="AG25" s="110"/>
      <c r="AI25" s="86"/>
      <c r="AJ25" s="87"/>
      <c r="AK25" s="87"/>
      <c r="AL25" s="42"/>
      <c r="AM25" s="42"/>
      <c r="AN25" s="42"/>
      <c r="AO25" s="42"/>
    </row>
    <row r="26" spans="1:41" ht="15" customHeight="1">
      <c r="A26" s="79"/>
      <c r="B26" s="135" t="s">
        <v>795</v>
      </c>
      <c r="C26" s="135"/>
      <c r="D26" s="135"/>
      <c r="E26" s="135"/>
      <c r="F26" s="135"/>
      <c r="G26" s="135"/>
      <c r="H26" s="135"/>
      <c r="I26" s="136" t="s">
        <v>730</v>
      </c>
      <c r="J26" s="136"/>
      <c r="K26" s="136"/>
      <c r="L26" s="136"/>
      <c r="M26" s="136"/>
      <c r="N26" s="136"/>
      <c r="O26" s="136"/>
      <c r="P26" s="136"/>
      <c r="Q26" s="136"/>
      <c r="R26" s="136"/>
      <c r="S26" s="82"/>
      <c r="T26" s="130" t="s">
        <v>804</v>
      </c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I26" s="112" t="s">
        <v>35</v>
      </c>
      <c r="AJ26" s="44" t="str">
        <f>VLOOKUP(I26,'&lt;GHP&gt;マスタ'!$B$7:$C$53,2,0)</f>
        <v>前橋</v>
      </c>
      <c r="AK26" s="87"/>
      <c r="AL26" s="42"/>
      <c r="AM26" s="42"/>
      <c r="AN26" s="42"/>
      <c r="AO26" s="42"/>
    </row>
    <row r="27" spans="1:41" ht="15" customHeight="1">
      <c r="B27" s="131" t="s">
        <v>676</v>
      </c>
      <c r="C27" s="131"/>
      <c r="D27" s="131"/>
      <c r="E27" s="132" t="s">
        <v>696</v>
      </c>
      <c r="F27" s="133"/>
      <c r="G27" s="133"/>
      <c r="H27" s="134"/>
      <c r="I27" s="165">
        <v>2018</v>
      </c>
      <c r="J27" s="165"/>
      <c r="K27" s="165"/>
      <c r="L27" s="165"/>
      <c r="M27" s="165"/>
      <c r="N27" s="165"/>
      <c r="O27" s="165"/>
      <c r="P27" s="165"/>
      <c r="Q27" s="165"/>
      <c r="R27" s="165"/>
      <c r="S27" s="82"/>
      <c r="T27" s="130" t="s">
        <v>805</v>
      </c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  <c r="AF27" s="130"/>
      <c r="AG27" s="130"/>
      <c r="AI27" s="86" t="s">
        <v>34</v>
      </c>
      <c r="AJ27" s="89">
        <f>IF(OR(I27&lt;=1995,I27="1950年以前"),1995,IF(I27&lt;=2005,2005,2015))</f>
        <v>2015</v>
      </c>
      <c r="AK27" s="87"/>
      <c r="AL27" s="42"/>
      <c r="AM27" s="42"/>
      <c r="AN27" s="42"/>
      <c r="AO27" s="42"/>
    </row>
    <row r="28" spans="1:41" ht="30" customHeight="1">
      <c r="B28" s="131"/>
      <c r="C28" s="131"/>
      <c r="D28" s="131"/>
      <c r="E28" s="131" t="s">
        <v>36</v>
      </c>
      <c r="F28" s="131"/>
      <c r="G28" s="131"/>
      <c r="H28" s="131"/>
      <c r="I28" s="160" t="s">
        <v>827</v>
      </c>
      <c r="J28" s="160"/>
      <c r="K28" s="160"/>
      <c r="L28" s="160"/>
      <c r="M28" s="160"/>
      <c r="N28" s="160"/>
      <c r="O28" s="160"/>
      <c r="P28" s="160"/>
      <c r="Q28" s="160"/>
      <c r="R28" s="160"/>
      <c r="S28" s="82" t="s">
        <v>806</v>
      </c>
      <c r="T28" s="169" t="s">
        <v>823</v>
      </c>
      <c r="U28" s="130"/>
      <c r="V28" s="130"/>
      <c r="W28" s="130"/>
      <c r="X28" s="130"/>
      <c r="Y28" s="130"/>
      <c r="Z28" s="130"/>
      <c r="AA28" s="130"/>
      <c r="AB28" s="130"/>
      <c r="AC28" s="130"/>
      <c r="AD28" s="130"/>
      <c r="AE28" s="130"/>
      <c r="AF28" s="130"/>
      <c r="AG28" s="130"/>
      <c r="AI28" s="86"/>
      <c r="AJ28" s="86"/>
      <c r="AL28" s="42"/>
      <c r="AM28" s="42"/>
      <c r="AN28" s="42"/>
      <c r="AO28" s="42"/>
    </row>
    <row r="29" spans="1:41" ht="15" customHeight="1">
      <c r="B29" s="131"/>
      <c r="C29" s="131"/>
      <c r="D29" s="131"/>
      <c r="E29" s="140" t="s">
        <v>697</v>
      </c>
      <c r="F29" s="141"/>
      <c r="G29" s="141"/>
      <c r="H29" s="142"/>
      <c r="I29" s="119">
        <v>1</v>
      </c>
      <c r="J29" s="120"/>
      <c r="K29" s="120"/>
      <c r="L29" s="120"/>
      <c r="M29" s="120"/>
      <c r="N29" s="120"/>
      <c r="O29" s="120"/>
      <c r="P29" s="116" t="s">
        <v>832</v>
      </c>
      <c r="Q29" s="117"/>
      <c r="R29" s="118"/>
      <c r="S29" s="82"/>
      <c r="T29" s="130" t="s">
        <v>807</v>
      </c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I29" s="86"/>
      <c r="AJ29" s="87"/>
      <c r="AK29" s="87"/>
      <c r="AL29" s="42"/>
      <c r="AM29" s="42"/>
      <c r="AN29" s="42"/>
      <c r="AO29" s="42"/>
    </row>
    <row r="30" spans="1:41" ht="3" customHeight="1">
      <c r="B30" s="75"/>
      <c r="C30" s="75"/>
      <c r="D30" s="75"/>
      <c r="E30" s="75"/>
      <c r="F30" s="75"/>
      <c r="G30" s="75"/>
      <c r="H30" s="75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3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I30" s="33"/>
      <c r="AJ30" s="90"/>
      <c r="AK30" s="90"/>
      <c r="AL30" s="42"/>
      <c r="AM30" s="42"/>
      <c r="AN30" s="42"/>
      <c r="AO30" s="42"/>
    </row>
    <row r="31" spans="1:41" ht="14.25" customHeight="1">
      <c r="A31" s="28" t="s">
        <v>796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164"/>
      <c r="AC31" s="164"/>
      <c r="AD31" s="164"/>
      <c r="AE31" s="164"/>
      <c r="AF31" s="164"/>
      <c r="AI31" s="33"/>
      <c r="AJ31" s="33"/>
      <c r="AK31" s="33"/>
      <c r="AL31" s="42"/>
      <c r="AM31" s="42"/>
      <c r="AN31" s="42"/>
      <c r="AO31" s="42"/>
    </row>
    <row r="32" spans="1:41" ht="15" customHeight="1">
      <c r="B32" s="220" t="s">
        <v>662</v>
      </c>
      <c r="C32" s="221"/>
      <c r="D32" s="222"/>
      <c r="E32" s="137" t="s">
        <v>69</v>
      </c>
      <c r="F32" s="138"/>
      <c r="G32" s="139"/>
      <c r="H32" s="137" t="s">
        <v>71</v>
      </c>
      <c r="I32" s="138"/>
      <c r="J32" s="139"/>
      <c r="K32" s="137" t="s">
        <v>0</v>
      </c>
      <c r="L32" s="138"/>
      <c r="M32" s="139"/>
      <c r="N32" s="137" t="s">
        <v>704</v>
      </c>
      <c r="O32" s="138"/>
      <c r="P32" s="139"/>
      <c r="Q32" s="137" t="s">
        <v>700</v>
      </c>
      <c r="R32" s="138"/>
      <c r="S32" s="139"/>
      <c r="T32" s="137" t="s">
        <v>701</v>
      </c>
      <c r="U32" s="138"/>
      <c r="V32" s="139"/>
      <c r="W32" s="137" t="s">
        <v>702</v>
      </c>
      <c r="X32" s="138"/>
      <c r="Y32" s="138"/>
      <c r="Z32" s="138"/>
      <c r="AA32" s="139"/>
      <c r="AB32" s="173"/>
      <c r="AC32" s="174"/>
      <c r="AD32" s="174"/>
      <c r="AE32" s="174"/>
      <c r="AF32" s="174"/>
      <c r="AL32" s="32"/>
      <c r="AM32" s="32"/>
      <c r="AN32" s="32"/>
      <c r="AO32" s="32"/>
    </row>
    <row r="33" spans="2:41" ht="15" customHeight="1" thickBot="1">
      <c r="B33" s="223"/>
      <c r="C33" s="224"/>
      <c r="D33" s="225"/>
      <c r="E33" s="140"/>
      <c r="F33" s="141"/>
      <c r="G33" s="142"/>
      <c r="H33" s="140"/>
      <c r="I33" s="141"/>
      <c r="J33" s="142"/>
      <c r="K33" s="182" t="s">
        <v>705</v>
      </c>
      <c r="L33" s="183"/>
      <c r="M33" s="184"/>
      <c r="N33" s="140"/>
      <c r="O33" s="141"/>
      <c r="P33" s="142"/>
      <c r="Q33" s="182" t="s">
        <v>706</v>
      </c>
      <c r="R33" s="183"/>
      <c r="S33" s="184"/>
      <c r="T33" s="182" t="s">
        <v>707</v>
      </c>
      <c r="U33" s="183"/>
      <c r="V33" s="184"/>
      <c r="W33" s="175" t="s">
        <v>810</v>
      </c>
      <c r="X33" s="176"/>
      <c r="Y33" s="176"/>
      <c r="Z33" s="176"/>
      <c r="AA33" s="177"/>
      <c r="AB33" s="234"/>
      <c r="AC33" s="235"/>
      <c r="AD33" s="235"/>
      <c r="AE33" s="235"/>
      <c r="AF33" s="235"/>
      <c r="AI33" s="50"/>
      <c r="AJ33" s="51" t="s">
        <v>686</v>
      </c>
      <c r="AK33" s="48"/>
      <c r="AL33" s="49" t="s">
        <v>830</v>
      </c>
      <c r="AM33" s="32"/>
      <c r="AN33" s="32"/>
      <c r="AO33" s="32"/>
    </row>
    <row r="34" spans="2:41" ht="15" customHeight="1" thickTop="1">
      <c r="B34" s="223"/>
      <c r="C34" s="224"/>
      <c r="D34" s="225"/>
      <c r="E34" s="206">
        <v>4</v>
      </c>
      <c r="F34" s="207"/>
      <c r="G34" s="208"/>
      <c r="H34" s="166" t="s">
        <v>72</v>
      </c>
      <c r="I34" s="166" t="s">
        <v>70</v>
      </c>
      <c r="J34" s="166" t="s">
        <v>70</v>
      </c>
      <c r="K34" s="167">
        <f>IF($H34="冷房",$AJ$16,$AJ$17)</f>
        <v>56</v>
      </c>
      <c r="L34" s="168"/>
      <c r="M34" s="168"/>
      <c r="N34" s="178">
        <f t="shared" ref="N34:N45" si="0">ROUNDDOWN(IF($H34="冷房",$AL$16*$AJ34,$AL$17*$AJ34),2)</f>
        <v>2.06</v>
      </c>
      <c r="O34" s="179"/>
      <c r="P34" s="179"/>
      <c r="Q34" s="185">
        <f>IF($I$28="その他","",VLOOKUP($E34&amp;$AJ$26&amp;$I$28&amp;$H34,'&lt;GHP&gt;マスタ'!$R$8:$S$583,2,FALSE))</f>
        <v>0.14699999999999999</v>
      </c>
      <c r="R34" s="186"/>
      <c r="S34" s="187"/>
      <c r="T34" s="180">
        <v>50</v>
      </c>
      <c r="U34" s="181"/>
      <c r="V34" s="181"/>
      <c r="W34" s="200">
        <f>ROUNDDOWN(AL34*Q34*T34*$I$29*'&lt;GHP&gt;マスタ'!$K$27/$I$21,1)</f>
        <v>15.9</v>
      </c>
      <c r="X34" s="201"/>
      <c r="Y34" s="201"/>
      <c r="Z34" s="201"/>
      <c r="AA34" s="202"/>
      <c r="AB34" s="123" t="s">
        <v>812</v>
      </c>
      <c r="AC34" s="122"/>
      <c r="AD34" s="122"/>
      <c r="AE34" s="122"/>
      <c r="AF34" s="122"/>
      <c r="AG34" s="122"/>
      <c r="AH34" s="122"/>
      <c r="AI34" s="91" t="s">
        <v>63</v>
      </c>
      <c r="AJ34" s="92">
        <f>VLOOKUP($E34&amp;$AJ$27&amp;$H34,'&lt;GHP&gt;マスタ'!$X$22:$AD$93,7,0)</f>
        <v>2.29</v>
      </c>
      <c r="AK34" s="48"/>
      <c r="AL34" s="93">
        <f t="shared" ref="AL34:AL45" si="1">ROUNDDOWN(K34/N34,1)</f>
        <v>27.1</v>
      </c>
      <c r="AM34" s="115">
        <f>VLOOKUP($E34&amp;$AJ$26&amp;$I$28&amp;$H34,'&lt;GHP&gt;マスタ'!$R$8:$S$583,2,FALSE)</f>
        <v>0.14699999999999999</v>
      </c>
      <c r="AN34" s="115" t="str">
        <f>IF(Q34=AM34,"○","×")</f>
        <v>○</v>
      </c>
      <c r="AO34" s="42"/>
    </row>
    <row r="35" spans="2:41" ht="15" customHeight="1">
      <c r="B35" s="223"/>
      <c r="C35" s="224"/>
      <c r="D35" s="225"/>
      <c r="E35" s="206">
        <v>5</v>
      </c>
      <c r="F35" s="207"/>
      <c r="G35" s="208"/>
      <c r="H35" s="166" t="s">
        <v>72</v>
      </c>
      <c r="I35" s="166"/>
      <c r="J35" s="166"/>
      <c r="K35" s="167">
        <f t="shared" ref="K34:K45" si="2">IF($H35="冷房",$AJ$16,$AJ$17)</f>
        <v>56</v>
      </c>
      <c r="L35" s="168"/>
      <c r="M35" s="168"/>
      <c r="N35" s="178">
        <f t="shared" si="0"/>
        <v>2.15</v>
      </c>
      <c r="O35" s="179"/>
      <c r="P35" s="179"/>
      <c r="Q35" s="185">
        <f>IF($I$28="その他","",VLOOKUP($E35&amp;$AJ$26&amp;$I$28&amp;$H35,'&lt;GHP&gt;マスタ'!$R$8:$S$583,2,FALSE))</f>
        <v>0.248</v>
      </c>
      <c r="R35" s="186"/>
      <c r="S35" s="187"/>
      <c r="T35" s="180">
        <v>150</v>
      </c>
      <c r="U35" s="181"/>
      <c r="V35" s="181"/>
      <c r="W35" s="191">
        <f>ROUNDDOWN(AL35*Q35*T35*$I$29*'&lt;GHP&gt;マスタ'!$K$27/$I$21,1)</f>
        <v>77.3</v>
      </c>
      <c r="X35" s="192"/>
      <c r="Y35" s="192"/>
      <c r="Z35" s="192"/>
      <c r="AA35" s="193"/>
      <c r="AB35" s="123"/>
      <c r="AC35" s="122"/>
      <c r="AD35" s="122"/>
      <c r="AE35" s="122"/>
      <c r="AF35" s="122"/>
      <c r="AG35" s="122"/>
      <c r="AH35" s="122"/>
      <c r="AI35" s="91" t="s">
        <v>52</v>
      </c>
      <c r="AJ35" s="92">
        <f>VLOOKUP($E35&amp;$AJ$27&amp;$H35,'&lt;GHP&gt;マスタ'!$X$22:$AD$93,7,0)</f>
        <v>2.391</v>
      </c>
      <c r="AK35" s="48"/>
      <c r="AL35" s="93">
        <f t="shared" si="1"/>
        <v>26</v>
      </c>
      <c r="AM35" s="115">
        <f>VLOOKUP($E35&amp;$AJ$26&amp;$I$28&amp;$H35,'&lt;GHP&gt;マスタ'!$R$8:$S$583,2,FALSE)</f>
        <v>0.248</v>
      </c>
      <c r="AN35" s="115" t="str">
        <f t="shared" ref="AN35:AN45" si="3">IF(Q35=AM35,"○","×")</f>
        <v>○</v>
      </c>
      <c r="AO35" s="38"/>
    </row>
    <row r="36" spans="2:41" ht="15" customHeight="1">
      <c r="B36" s="223"/>
      <c r="C36" s="224"/>
      <c r="D36" s="225"/>
      <c r="E36" s="206">
        <v>6</v>
      </c>
      <c r="F36" s="207"/>
      <c r="G36" s="208"/>
      <c r="H36" s="166" t="s">
        <v>72</v>
      </c>
      <c r="I36" s="166" t="s">
        <v>70</v>
      </c>
      <c r="J36" s="166" t="s">
        <v>70</v>
      </c>
      <c r="K36" s="167">
        <f t="shared" si="2"/>
        <v>56</v>
      </c>
      <c r="L36" s="168"/>
      <c r="M36" s="168"/>
      <c r="N36" s="178">
        <f t="shared" si="0"/>
        <v>2.06</v>
      </c>
      <c r="O36" s="179"/>
      <c r="P36" s="179"/>
      <c r="Q36" s="185">
        <f>IF($I$28="その他","",VLOOKUP($E36&amp;$AJ$26&amp;$I$28&amp;$H36,'&lt;GHP&gt;マスタ'!$R$8:$S$583,2,FALSE))</f>
        <v>0.30499999999999999</v>
      </c>
      <c r="R36" s="186"/>
      <c r="S36" s="187"/>
      <c r="T36" s="180">
        <v>150</v>
      </c>
      <c r="U36" s="181"/>
      <c r="V36" s="181"/>
      <c r="W36" s="191">
        <f>ROUNDDOWN(AL36*Q36*T36*$I$29*'&lt;GHP&gt;マスタ'!$K$27/$I$21,1)</f>
        <v>99.1</v>
      </c>
      <c r="X36" s="192"/>
      <c r="Y36" s="192"/>
      <c r="Z36" s="192"/>
      <c r="AA36" s="193"/>
      <c r="AB36" s="110"/>
      <c r="AC36" s="110"/>
      <c r="AD36" s="110"/>
      <c r="AE36" s="110"/>
      <c r="AF36" s="110"/>
      <c r="AG36" s="110"/>
      <c r="AH36" s="108"/>
      <c r="AI36" s="91" t="s">
        <v>53</v>
      </c>
      <c r="AJ36" s="92">
        <f>VLOOKUP($E36&amp;$AJ$27&amp;$H36,'&lt;GHP&gt;マスタ'!$X$22:$AD$93,7,0)</f>
        <v>2.2909999999999999</v>
      </c>
      <c r="AK36" s="48"/>
      <c r="AL36" s="93">
        <f t="shared" si="1"/>
        <v>27.1</v>
      </c>
      <c r="AM36" s="115">
        <f>VLOOKUP($E36&amp;$AJ$26&amp;$I$28&amp;$H36,'&lt;GHP&gt;マスタ'!$R$8:$S$583,2,FALSE)</f>
        <v>0.30499999999999999</v>
      </c>
      <c r="AN36" s="115" t="str">
        <f t="shared" si="3"/>
        <v>○</v>
      </c>
      <c r="AO36" s="49"/>
    </row>
    <row r="37" spans="2:41" ht="15" customHeight="1">
      <c r="B37" s="223"/>
      <c r="C37" s="224"/>
      <c r="D37" s="225"/>
      <c r="E37" s="206">
        <v>7</v>
      </c>
      <c r="F37" s="207"/>
      <c r="G37" s="208"/>
      <c r="H37" s="166" t="s">
        <v>72</v>
      </c>
      <c r="I37" s="166" t="s">
        <v>70</v>
      </c>
      <c r="J37" s="166" t="s">
        <v>70</v>
      </c>
      <c r="K37" s="167">
        <f t="shared" si="2"/>
        <v>56</v>
      </c>
      <c r="L37" s="168"/>
      <c r="M37" s="168"/>
      <c r="N37" s="178">
        <f t="shared" si="0"/>
        <v>1.65</v>
      </c>
      <c r="O37" s="179"/>
      <c r="P37" s="179"/>
      <c r="Q37" s="185">
        <f>IF($I$28="その他","",VLOOKUP($E37&amp;$AJ$26&amp;$I$28&amp;$H37,'&lt;GHP&gt;マスタ'!$R$8:$S$583,2,FALSE))</f>
        <v>0.54600000000000004</v>
      </c>
      <c r="R37" s="186"/>
      <c r="S37" s="187"/>
      <c r="T37" s="180">
        <v>50</v>
      </c>
      <c r="U37" s="181"/>
      <c r="V37" s="181"/>
      <c r="W37" s="191">
        <f>ROUNDDOWN(AL37*Q37*T37*$I$29*'&lt;GHP&gt;マスタ'!$K$27/$I$21,1)</f>
        <v>74</v>
      </c>
      <c r="X37" s="192"/>
      <c r="Y37" s="192"/>
      <c r="Z37" s="192"/>
      <c r="AA37" s="193"/>
      <c r="AB37" s="123" t="s">
        <v>828</v>
      </c>
      <c r="AC37" s="122"/>
      <c r="AD37" s="122"/>
      <c r="AE37" s="122"/>
      <c r="AF37" s="122"/>
      <c r="AG37" s="122"/>
      <c r="AH37" s="122"/>
      <c r="AI37" s="91" t="s">
        <v>64</v>
      </c>
      <c r="AJ37" s="92">
        <f>VLOOKUP($E37&amp;$AJ$27&amp;$H37,'&lt;GHP&gt;マスタ'!$X$22:$AD$93,7,0)</f>
        <v>1.843</v>
      </c>
      <c r="AK37" s="48"/>
      <c r="AL37" s="93">
        <f t="shared" si="1"/>
        <v>33.9</v>
      </c>
      <c r="AM37" s="115">
        <f>VLOOKUP($E37&amp;$AJ$26&amp;$I$28&amp;$H37,'&lt;GHP&gt;マスタ'!$R$8:$S$583,2,FALSE)</f>
        <v>0.54600000000000004</v>
      </c>
      <c r="AN37" s="115" t="str">
        <f t="shared" si="3"/>
        <v>○</v>
      </c>
      <c r="AO37" s="49"/>
    </row>
    <row r="38" spans="2:41" ht="15" customHeight="1">
      <c r="B38" s="223"/>
      <c r="C38" s="224"/>
      <c r="D38" s="225"/>
      <c r="E38" s="206">
        <v>8</v>
      </c>
      <c r="F38" s="207"/>
      <c r="G38" s="208"/>
      <c r="H38" s="166" t="s">
        <v>72</v>
      </c>
      <c r="I38" s="166" t="s">
        <v>72</v>
      </c>
      <c r="J38" s="166" t="s">
        <v>72</v>
      </c>
      <c r="K38" s="167">
        <f t="shared" si="2"/>
        <v>56</v>
      </c>
      <c r="L38" s="168"/>
      <c r="M38" s="168"/>
      <c r="N38" s="178">
        <f t="shared" si="0"/>
        <v>1.59</v>
      </c>
      <c r="O38" s="179"/>
      <c r="P38" s="179"/>
      <c r="Q38" s="185">
        <f>IF($I$28="その他","",VLOOKUP($E38&amp;$AJ$26&amp;$I$28&amp;$H38,'&lt;GHP&gt;マスタ'!$R$8:$S$583,2,FALSE))</f>
        <v>0.58699999999999997</v>
      </c>
      <c r="R38" s="186"/>
      <c r="S38" s="187"/>
      <c r="T38" s="180">
        <v>130</v>
      </c>
      <c r="U38" s="181"/>
      <c r="V38" s="181"/>
      <c r="W38" s="191">
        <f>ROUNDDOWN(AL38*Q38*T38*$I$29*'&lt;GHP&gt;マスタ'!$K$27/$I$21,1)</f>
        <v>214.8</v>
      </c>
      <c r="X38" s="192"/>
      <c r="Y38" s="192"/>
      <c r="Z38" s="192"/>
      <c r="AA38" s="193"/>
      <c r="AB38" s="123"/>
      <c r="AC38" s="122"/>
      <c r="AD38" s="122"/>
      <c r="AE38" s="122"/>
      <c r="AF38" s="122"/>
      <c r="AG38" s="122"/>
      <c r="AH38" s="122"/>
      <c r="AI38" s="91" t="s">
        <v>44</v>
      </c>
      <c r="AJ38" s="92">
        <f>VLOOKUP($E38&amp;$AJ$27&amp;$H38,'&lt;GHP&gt;マスタ'!$X$22:$AD$93,7,0)</f>
        <v>1.7669999999999999</v>
      </c>
      <c r="AK38" s="48"/>
      <c r="AL38" s="93">
        <f t="shared" si="1"/>
        <v>35.200000000000003</v>
      </c>
      <c r="AM38" s="115">
        <f>VLOOKUP($E38&amp;$AJ$26&amp;$I$28&amp;$H38,'&lt;GHP&gt;マスタ'!$R$8:$S$583,2,FALSE)</f>
        <v>0.58699999999999997</v>
      </c>
      <c r="AN38" s="115" t="str">
        <f t="shared" si="3"/>
        <v>○</v>
      </c>
      <c r="AO38" s="49"/>
    </row>
    <row r="39" spans="2:41" ht="15" customHeight="1">
      <c r="B39" s="223"/>
      <c r="C39" s="224"/>
      <c r="D39" s="225"/>
      <c r="E39" s="206">
        <v>9</v>
      </c>
      <c r="F39" s="207"/>
      <c r="G39" s="208"/>
      <c r="H39" s="166" t="s">
        <v>72</v>
      </c>
      <c r="I39" s="166" t="s">
        <v>72</v>
      </c>
      <c r="J39" s="166" t="s">
        <v>72</v>
      </c>
      <c r="K39" s="167">
        <f t="shared" si="2"/>
        <v>56</v>
      </c>
      <c r="L39" s="168"/>
      <c r="M39" s="168"/>
      <c r="N39" s="178">
        <f t="shared" si="0"/>
        <v>1.94</v>
      </c>
      <c r="O39" s="179"/>
      <c r="P39" s="179"/>
      <c r="Q39" s="185">
        <f>IF($I$28="その他","",VLOOKUP($E39&amp;$AJ$26&amp;$I$28&amp;$H39,'&lt;GHP&gt;マスタ'!$R$8:$S$583,2,FALSE))</f>
        <v>0.372</v>
      </c>
      <c r="R39" s="186"/>
      <c r="S39" s="187"/>
      <c r="T39" s="180">
        <v>260</v>
      </c>
      <c r="U39" s="181"/>
      <c r="V39" s="181"/>
      <c r="W39" s="191">
        <f>ROUNDDOWN(AL39*Q39*T39*$I$29*'&lt;GHP&gt;マスタ'!$K$27/$I$21,1)</f>
        <v>222.8</v>
      </c>
      <c r="X39" s="192"/>
      <c r="Y39" s="192"/>
      <c r="Z39" s="192"/>
      <c r="AA39" s="193"/>
      <c r="AB39" s="123"/>
      <c r="AC39" s="122"/>
      <c r="AD39" s="122"/>
      <c r="AE39" s="122"/>
      <c r="AF39" s="122"/>
      <c r="AG39" s="122"/>
      <c r="AH39" s="122"/>
      <c r="AI39" s="91" t="s">
        <v>45</v>
      </c>
      <c r="AJ39" s="92">
        <f>VLOOKUP($E39&amp;$AJ$27&amp;$H39,'&lt;GHP&gt;マスタ'!$X$22:$AD$93,7,0)</f>
        <v>2.1659999999999999</v>
      </c>
      <c r="AK39" s="48"/>
      <c r="AL39" s="93">
        <f t="shared" si="1"/>
        <v>28.8</v>
      </c>
      <c r="AM39" s="115">
        <f>VLOOKUP($E39&amp;$AJ$26&amp;$I$28&amp;$H39,'&lt;GHP&gt;マスタ'!$R$8:$S$583,2,FALSE)</f>
        <v>0.372</v>
      </c>
      <c r="AN39" s="115" t="str">
        <f t="shared" si="3"/>
        <v>○</v>
      </c>
      <c r="AO39" s="49"/>
    </row>
    <row r="40" spans="2:41" ht="15" customHeight="1">
      <c r="B40" s="223"/>
      <c r="C40" s="224"/>
      <c r="D40" s="225"/>
      <c r="E40" s="206">
        <v>10</v>
      </c>
      <c r="F40" s="207"/>
      <c r="G40" s="208"/>
      <c r="H40" s="166" t="s">
        <v>70</v>
      </c>
      <c r="I40" s="166" t="s">
        <v>72</v>
      </c>
      <c r="J40" s="166" t="s">
        <v>72</v>
      </c>
      <c r="K40" s="167">
        <f t="shared" si="2"/>
        <v>67</v>
      </c>
      <c r="L40" s="168"/>
      <c r="M40" s="168"/>
      <c r="N40" s="178">
        <f t="shared" si="0"/>
        <v>1.74</v>
      </c>
      <c r="O40" s="179"/>
      <c r="P40" s="179"/>
      <c r="Q40" s="185">
        <f>IF($I$28="その他","",VLOOKUP($E40&amp;$AJ$26&amp;$I$28&amp;$H40,'&lt;GHP&gt;マスタ'!$R$8:$S$583,2,FALSE))</f>
        <v>0.14799999999999999</v>
      </c>
      <c r="R40" s="186"/>
      <c r="S40" s="187"/>
      <c r="T40" s="180">
        <v>260</v>
      </c>
      <c r="U40" s="181"/>
      <c r="V40" s="181"/>
      <c r="W40" s="191">
        <f>ROUNDDOWN(AL40*Q40*T40*$I$29*'&lt;GHP&gt;マスタ'!$K$27/$I$21,1)</f>
        <v>118.5</v>
      </c>
      <c r="X40" s="192"/>
      <c r="Y40" s="192"/>
      <c r="Z40" s="192"/>
      <c r="AA40" s="193"/>
      <c r="AB40" s="123"/>
      <c r="AC40" s="122"/>
      <c r="AD40" s="122"/>
      <c r="AE40" s="122"/>
      <c r="AF40" s="122"/>
      <c r="AG40" s="122"/>
      <c r="AH40" s="122"/>
      <c r="AI40" s="91" t="s">
        <v>46</v>
      </c>
      <c r="AJ40" s="92">
        <f>VLOOKUP($E40&amp;$AJ$27&amp;$H40,'&lt;GHP&gt;マスタ'!$X$22:$AD$93,7,0)</f>
        <v>1.4419999999999999</v>
      </c>
      <c r="AK40" s="48"/>
      <c r="AL40" s="93">
        <f t="shared" si="1"/>
        <v>38.5</v>
      </c>
      <c r="AM40" s="115">
        <f>VLOOKUP($E40&amp;$AJ$26&amp;$I$28&amp;$H40,'&lt;GHP&gt;マスタ'!$R$8:$S$583,2,FALSE)</f>
        <v>0.14799999999999999</v>
      </c>
      <c r="AN40" s="115" t="str">
        <f t="shared" si="3"/>
        <v>○</v>
      </c>
      <c r="AO40" s="49"/>
    </row>
    <row r="41" spans="2:41" ht="15" customHeight="1">
      <c r="B41" s="223"/>
      <c r="C41" s="224"/>
      <c r="D41" s="225"/>
      <c r="E41" s="206">
        <v>11</v>
      </c>
      <c r="F41" s="207"/>
      <c r="G41" s="208"/>
      <c r="H41" s="166" t="s">
        <v>70</v>
      </c>
      <c r="I41" s="166" t="s">
        <v>72</v>
      </c>
      <c r="J41" s="166" t="s">
        <v>72</v>
      </c>
      <c r="K41" s="167">
        <f t="shared" si="2"/>
        <v>67</v>
      </c>
      <c r="L41" s="168"/>
      <c r="M41" s="168"/>
      <c r="N41" s="178">
        <f t="shared" si="0"/>
        <v>1.86</v>
      </c>
      <c r="O41" s="179"/>
      <c r="P41" s="179"/>
      <c r="Q41" s="185">
        <f>IF($I$28="その他","",VLOOKUP($E41&amp;$AJ$26&amp;$I$28&amp;$H41,'&lt;GHP&gt;マスタ'!$R$8:$S$583,2,FALSE))</f>
        <v>0.245</v>
      </c>
      <c r="R41" s="186"/>
      <c r="S41" s="187"/>
      <c r="T41" s="180">
        <v>260</v>
      </c>
      <c r="U41" s="181"/>
      <c r="V41" s="181"/>
      <c r="W41" s="191">
        <f>ROUNDDOWN(AL41*Q41*T41*$I$29*'&lt;GHP&gt;マスタ'!$K$27/$I$21,1)</f>
        <v>183.4</v>
      </c>
      <c r="X41" s="192"/>
      <c r="Y41" s="192"/>
      <c r="Z41" s="192"/>
      <c r="AA41" s="193"/>
      <c r="AB41" s="110"/>
      <c r="AC41" s="110"/>
      <c r="AD41" s="110"/>
      <c r="AE41" s="110"/>
      <c r="AF41" s="110"/>
      <c r="AG41" s="110"/>
      <c r="AH41" s="108"/>
      <c r="AI41" s="91" t="s">
        <v>47</v>
      </c>
      <c r="AJ41" s="92">
        <f>VLOOKUP($E41&amp;$AJ$27&amp;$H41,'&lt;GHP&gt;マスタ'!$X$22:$AD$93,7,0)</f>
        <v>1.5389999999999999</v>
      </c>
      <c r="AK41" s="48"/>
      <c r="AL41" s="93">
        <f t="shared" si="1"/>
        <v>36</v>
      </c>
      <c r="AM41" s="115">
        <f>VLOOKUP($E41&amp;$AJ$26&amp;$I$28&amp;$H41,'&lt;GHP&gt;マスタ'!$R$8:$S$583,2,FALSE)</f>
        <v>0.245</v>
      </c>
      <c r="AN41" s="115" t="str">
        <f t="shared" si="3"/>
        <v>○</v>
      </c>
      <c r="AO41" s="49"/>
    </row>
    <row r="42" spans="2:41" ht="15" customHeight="1">
      <c r="B42" s="223"/>
      <c r="C42" s="224"/>
      <c r="D42" s="225"/>
      <c r="E42" s="206">
        <v>12</v>
      </c>
      <c r="F42" s="207"/>
      <c r="G42" s="208"/>
      <c r="H42" s="166" t="s">
        <v>70</v>
      </c>
      <c r="I42" s="166" t="s">
        <v>72</v>
      </c>
      <c r="J42" s="166" t="s">
        <v>72</v>
      </c>
      <c r="K42" s="167">
        <f t="shared" si="2"/>
        <v>67</v>
      </c>
      <c r="L42" s="168"/>
      <c r="M42" s="168"/>
      <c r="N42" s="178">
        <f t="shared" si="0"/>
        <v>1.69</v>
      </c>
      <c r="O42" s="179"/>
      <c r="P42" s="179"/>
      <c r="Q42" s="185">
        <f>IF($I$28="その他","",VLOOKUP($E42&amp;$AJ$26&amp;$I$28&amp;$H42,'&lt;GHP&gt;マスタ'!$R$8:$S$583,2,FALSE))</f>
        <v>0.45</v>
      </c>
      <c r="R42" s="186"/>
      <c r="S42" s="187"/>
      <c r="T42" s="180">
        <v>260</v>
      </c>
      <c r="U42" s="181"/>
      <c r="V42" s="181"/>
      <c r="W42" s="191">
        <f>ROUNDDOWN(AL42*Q42*T42*$I$29*'&lt;GHP&gt;マスタ'!$K$27/$I$21,1)</f>
        <v>370.6</v>
      </c>
      <c r="X42" s="192"/>
      <c r="Y42" s="192"/>
      <c r="Z42" s="192"/>
      <c r="AA42" s="193"/>
      <c r="AB42" s="123" t="s">
        <v>822</v>
      </c>
      <c r="AC42" s="122"/>
      <c r="AD42" s="122"/>
      <c r="AE42" s="122"/>
      <c r="AF42" s="122"/>
      <c r="AG42" s="122"/>
      <c r="AH42" s="122"/>
      <c r="AI42" s="91" t="s">
        <v>48</v>
      </c>
      <c r="AJ42" s="92">
        <f>VLOOKUP($E42&amp;$AJ$27&amp;$H42,'&lt;GHP&gt;マスタ'!$X$22:$AD$93,7,0)</f>
        <v>1.399</v>
      </c>
      <c r="AK42" s="48"/>
      <c r="AL42" s="93">
        <f t="shared" si="1"/>
        <v>39.6</v>
      </c>
      <c r="AM42" s="115">
        <f>VLOOKUP($E42&amp;$AJ$26&amp;$I$28&amp;$H42,'&lt;GHP&gt;マスタ'!$R$8:$S$583,2,FALSE)</f>
        <v>0.45</v>
      </c>
      <c r="AN42" s="115" t="str">
        <f t="shared" si="3"/>
        <v>○</v>
      </c>
      <c r="AO42" s="49"/>
    </row>
    <row r="43" spans="2:41" ht="15" customHeight="1">
      <c r="B43" s="223"/>
      <c r="C43" s="224"/>
      <c r="D43" s="225"/>
      <c r="E43" s="206">
        <v>1</v>
      </c>
      <c r="F43" s="207"/>
      <c r="G43" s="208"/>
      <c r="H43" s="166" t="s">
        <v>70</v>
      </c>
      <c r="I43" s="166" t="s">
        <v>72</v>
      </c>
      <c r="J43" s="166" t="s">
        <v>72</v>
      </c>
      <c r="K43" s="167">
        <f t="shared" si="2"/>
        <v>67</v>
      </c>
      <c r="L43" s="168"/>
      <c r="M43" s="168"/>
      <c r="N43" s="178">
        <f t="shared" si="0"/>
        <v>1.59</v>
      </c>
      <c r="O43" s="179"/>
      <c r="P43" s="179"/>
      <c r="Q43" s="185">
        <f>IF($I$28="その他","",VLOOKUP($E43&amp;$AJ$26&amp;$I$28&amp;$H43,'&lt;GHP&gt;マスタ'!$R$8:$S$583,2,FALSE))</f>
        <v>0.56499999999999995</v>
      </c>
      <c r="R43" s="186"/>
      <c r="S43" s="187"/>
      <c r="T43" s="180">
        <v>130</v>
      </c>
      <c r="U43" s="181"/>
      <c r="V43" s="181"/>
      <c r="W43" s="191">
        <f>ROUNDDOWN(AL43*Q43*T43*$I$29*'&lt;GHP&gt;マスタ'!$K$27/$I$21,1)</f>
        <v>247.3</v>
      </c>
      <c r="X43" s="192"/>
      <c r="Y43" s="192"/>
      <c r="Z43" s="192"/>
      <c r="AA43" s="193"/>
      <c r="AB43" s="123"/>
      <c r="AC43" s="122"/>
      <c r="AD43" s="122"/>
      <c r="AE43" s="122"/>
      <c r="AF43" s="122"/>
      <c r="AG43" s="122"/>
      <c r="AH43" s="122"/>
      <c r="AI43" s="91" t="s">
        <v>49</v>
      </c>
      <c r="AJ43" s="92">
        <f>VLOOKUP($E43&amp;$AJ$27&amp;$H43,'&lt;GHP&gt;マスタ'!$X$22:$AD$93,7,0)</f>
        <v>1.3149999999999999</v>
      </c>
      <c r="AK43" s="33"/>
      <c r="AL43" s="93">
        <f t="shared" si="1"/>
        <v>42.1</v>
      </c>
      <c r="AM43" s="115">
        <f>VLOOKUP($E43&amp;$AJ$26&amp;$I$28&amp;$H43,'&lt;GHP&gt;マスタ'!$R$8:$S$583,2,FALSE)</f>
        <v>0.56499999999999995</v>
      </c>
      <c r="AN43" s="115" t="str">
        <f t="shared" si="3"/>
        <v>○</v>
      </c>
      <c r="AO43" s="49"/>
    </row>
    <row r="44" spans="2:41" ht="15" customHeight="1">
      <c r="B44" s="223"/>
      <c r="C44" s="224"/>
      <c r="D44" s="225"/>
      <c r="E44" s="206">
        <v>2</v>
      </c>
      <c r="F44" s="207"/>
      <c r="G44" s="208"/>
      <c r="H44" s="166" t="s">
        <v>70</v>
      </c>
      <c r="I44" s="166" t="s">
        <v>70</v>
      </c>
      <c r="J44" s="166" t="s">
        <v>70</v>
      </c>
      <c r="K44" s="167">
        <f t="shared" si="2"/>
        <v>67</v>
      </c>
      <c r="L44" s="168"/>
      <c r="M44" s="168"/>
      <c r="N44" s="178">
        <f t="shared" si="0"/>
        <v>1.62</v>
      </c>
      <c r="O44" s="179"/>
      <c r="P44" s="179"/>
      <c r="Q44" s="185">
        <f>IF($I$28="その他","",VLOOKUP($E44&amp;$AJ$26&amp;$I$28&amp;$H44,'&lt;GHP&gt;マスタ'!$R$8:$S$583,2,FALSE))</f>
        <v>0.52900000000000003</v>
      </c>
      <c r="R44" s="186"/>
      <c r="S44" s="187"/>
      <c r="T44" s="180">
        <v>50</v>
      </c>
      <c r="U44" s="181"/>
      <c r="V44" s="181"/>
      <c r="W44" s="191">
        <f>ROUNDDOWN(AL44*Q44*T44*$I$29*'&lt;GHP&gt;マスタ'!$K$27/$I$21,1)</f>
        <v>87.3</v>
      </c>
      <c r="X44" s="192"/>
      <c r="Y44" s="192"/>
      <c r="Z44" s="192"/>
      <c r="AA44" s="193"/>
      <c r="AB44" s="107"/>
      <c r="AC44" s="105"/>
      <c r="AD44" s="105"/>
      <c r="AE44" s="105"/>
      <c r="AF44" s="105"/>
      <c r="AG44" s="105"/>
      <c r="AH44" s="105"/>
      <c r="AI44" s="91" t="s">
        <v>50</v>
      </c>
      <c r="AJ44" s="92">
        <f>VLOOKUP($E44&amp;$AJ$27&amp;$H44,'&lt;GHP&gt;マスタ'!$X$22:$AD$93,7,0)</f>
        <v>1.341</v>
      </c>
      <c r="AK44" s="50"/>
      <c r="AL44" s="93">
        <f t="shared" si="1"/>
        <v>41.3</v>
      </c>
      <c r="AM44" s="115">
        <f>VLOOKUP($E44&amp;$AJ$26&amp;$I$28&amp;$H44,'&lt;GHP&gt;マスタ'!$R$8:$S$583,2,FALSE)</f>
        <v>0.52900000000000003</v>
      </c>
      <c r="AN44" s="115" t="str">
        <f t="shared" si="3"/>
        <v>○</v>
      </c>
      <c r="AO44" s="49"/>
    </row>
    <row r="45" spans="2:41" ht="15" customHeight="1" thickBot="1">
      <c r="B45" s="223"/>
      <c r="C45" s="224"/>
      <c r="D45" s="225"/>
      <c r="E45" s="206">
        <v>3</v>
      </c>
      <c r="F45" s="207"/>
      <c r="G45" s="208"/>
      <c r="H45" s="166" t="s">
        <v>70</v>
      </c>
      <c r="I45" s="166" t="s">
        <v>70</v>
      </c>
      <c r="J45" s="166" t="s">
        <v>70</v>
      </c>
      <c r="K45" s="167">
        <f t="shared" si="2"/>
        <v>67</v>
      </c>
      <c r="L45" s="168"/>
      <c r="M45" s="168"/>
      <c r="N45" s="178">
        <f t="shared" si="0"/>
        <v>1.74</v>
      </c>
      <c r="O45" s="179"/>
      <c r="P45" s="179"/>
      <c r="Q45" s="185">
        <f>IF($I$28="その他","",VLOOKUP($E45&amp;$AJ$26&amp;$I$28&amp;$H45,'&lt;GHP&gt;マスタ'!$R$8:$S$583,2,FALSE))</f>
        <v>0.38900000000000001</v>
      </c>
      <c r="R45" s="186"/>
      <c r="S45" s="187"/>
      <c r="T45" s="229">
        <v>150</v>
      </c>
      <c r="U45" s="230"/>
      <c r="V45" s="230"/>
      <c r="W45" s="197">
        <f>ROUNDDOWN(AL45*Q45*T45*$I$29*'&lt;GHP&gt;マスタ'!$K$27/$I$21,1)</f>
        <v>179.7</v>
      </c>
      <c r="X45" s="198"/>
      <c r="Y45" s="198"/>
      <c r="Z45" s="198"/>
      <c r="AA45" s="199"/>
      <c r="AB45" s="122" t="s">
        <v>825</v>
      </c>
      <c r="AC45" s="122"/>
      <c r="AD45" s="122"/>
      <c r="AE45" s="122"/>
      <c r="AF45" s="122"/>
      <c r="AG45" s="122"/>
      <c r="AH45" s="122"/>
      <c r="AI45" s="91" t="s">
        <v>51</v>
      </c>
      <c r="AJ45" s="92">
        <f>VLOOKUP($E45&amp;$AJ$27&amp;$H45,'&lt;GHP&gt;マスタ'!$X$22:$AD$93,7,0)</f>
        <v>1.4430000000000001</v>
      </c>
      <c r="AK45" s="33"/>
      <c r="AL45" s="93">
        <f t="shared" si="1"/>
        <v>38.5</v>
      </c>
      <c r="AM45" s="115">
        <f>VLOOKUP($E45&amp;$AJ$26&amp;$I$28&amp;$H45,'&lt;GHP&gt;マスタ'!$R$8:$S$583,2,FALSE)</f>
        <v>0.38900000000000001</v>
      </c>
      <c r="AN45" s="115" t="str">
        <f t="shared" si="3"/>
        <v>○</v>
      </c>
      <c r="AO45" s="49"/>
    </row>
    <row r="46" spans="2:41" ht="15" customHeight="1" thickTop="1">
      <c r="B46" s="226"/>
      <c r="C46" s="227"/>
      <c r="D46" s="228"/>
      <c r="E46" s="244" t="s">
        <v>659</v>
      </c>
      <c r="F46" s="245"/>
      <c r="G46" s="246"/>
      <c r="H46" s="250" t="s">
        <v>680</v>
      </c>
      <c r="I46" s="250"/>
      <c r="J46" s="250"/>
      <c r="K46" s="247" t="s">
        <v>681</v>
      </c>
      <c r="L46" s="248"/>
      <c r="M46" s="248"/>
      <c r="N46" s="251" t="s">
        <v>680</v>
      </c>
      <c r="O46" s="252"/>
      <c r="P46" s="252"/>
      <c r="Q46" s="247" t="s">
        <v>680</v>
      </c>
      <c r="R46" s="248"/>
      <c r="S46" s="249"/>
      <c r="T46" s="253">
        <f>SUM(T34:V45)</f>
        <v>1900</v>
      </c>
      <c r="U46" s="254"/>
      <c r="V46" s="254"/>
      <c r="W46" s="231">
        <f>SUM(W34:AA45)</f>
        <v>1890.7</v>
      </c>
      <c r="X46" s="201"/>
      <c r="Y46" s="201"/>
      <c r="Z46" s="201"/>
      <c r="AA46" s="232"/>
      <c r="AB46" s="122"/>
      <c r="AC46" s="122"/>
      <c r="AD46" s="122"/>
      <c r="AE46" s="122"/>
      <c r="AF46" s="122"/>
      <c r="AG46" s="122"/>
      <c r="AH46" s="122"/>
      <c r="AM46" s="49"/>
      <c r="AN46" s="49">
        <f>COUNTIF(AN34:AN45,"○")</f>
        <v>12</v>
      </c>
      <c r="AO46" s="49"/>
    </row>
    <row r="47" spans="2:41" ht="15" customHeight="1"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85"/>
      <c r="X47" s="85"/>
      <c r="Y47" s="85"/>
      <c r="Z47" s="85"/>
      <c r="AA47" s="85"/>
      <c r="AB47" s="122"/>
      <c r="AC47" s="122"/>
      <c r="AD47" s="122"/>
      <c r="AE47" s="122"/>
      <c r="AF47" s="122"/>
      <c r="AG47" s="122"/>
      <c r="AH47" s="122"/>
      <c r="AM47" s="49"/>
      <c r="AN47" s="49"/>
      <c r="AO47" s="49"/>
    </row>
    <row r="48" spans="2:41" ht="15" customHeight="1">
      <c r="B48" s="220" t="s">
        <v>661</v>
      </c>
      <c r="C48" s="221"/>
      <c r="D48" s="222"/>
      <c r="E48" s="137" t="s">
        <v>69</v>
      </c>
      <c r="F48" s="138"/>
      <c r="G48" s="139"/>
      <c r="H48" s="137" t="s">
        <v>71</v>
      </c>
      <c r="I48" s="138"/>
      <c r="J48" s="139"/>
      <c r="K48" s="137" t="s">
        <v>0</v>
      </c>
      <c r="L48" s="138"/>
      <c r="M48" s="139"/>
      <c r="N48" s="137" t="s">
        <v>704</v>
      </c>
      <c r="O48" s="138"/>
      <c r="P48" s="139"/>
      <c r="Q48" s="137" t="s">
        <v>700</v>
      </c>
      <c r="R48" s="138"/>
      <c r="S48" s="139"/>
      <c r="T48" s="137" t="s">
        <v>701</v>
      </c>
      <c r="U48" s="138"/>
      <c r="V48" s="139"/>
      <c r="W48" s="137" t="s">
        <v>702</v>
      </c>
      <c r="X48" s="138"/>
      <c r="Y48" s="138"/>
      <c r="Z48" s="138"/>
      <c r="AA48" s="139"/>
      <c r="AB48" s="122"/>
      <c r="AC48" s="122"/>
      <c r="AD48" s="122"/>
      <c r="AE48" s="122"/>
      <c r="AF48" s="122"/>
      <c r="AG48" s="122"/>
      <c r="AH48" s="122"/>
      <c r="AM48" s="49"/>
      <c r="AN48" s="32"/>
      <c r="AO48" s="32"/>
    </row>
    <row r="49" spans="1:42" ht="15" customHeight="1" thickBot="1">
      <c r="B49" s="223"/>
      <c r="C49" s="224"/>
      <c r="D49" s="225"/>
      <c r="E49" s="140"/>
      <c r="F49" s="141"/>
      <c r="G49" s="142"/>
      <c r="H49" s="140"/>
      <c r="I49" s="141"/>
      <c r="J49" s="142"/>
      <c r="K49" s="182" t="s">
        <v>705</v>
      </c>
      <c r="L49" s="183"/>
      <c r="M49" s="184"/>
      <c r="N49" s="140"/>
      <c r="O49" s="141"/>
      <c r="P49" s="142"/>
      <c r="Q49" s="182" t="s">
        <v>706</v>
      </c>
      <c r="R49" s="183"/>
      <c r="S49" s="184"/>
      <c r="T49" s="182" t="s">
        <v>707</v>
      </c>
      <c r="U49" s="183"/>
      <c r="V49" s="184"/>
      <c r="W49" s="203" t="s">
        <v>708</v>
      </c>
      <c r="X49" s="204"/>
      <c r="Y49" s="204"/>
      <c r="Z49" s="204"/>
      <c r="AA49" s="205"/>
      <c r="AB49" s="122"/>
      <c r="AC49" s="122"/>
      <c r="AD49" s="122"/>
      <c r="AE49" s="122"/>
      <c r="AF49" s="122"/>
      <c r="AG49" s="122"/>
      <c r="AH49" s="122"/>
      <c r="AI49" s="50"/>
      <c r="AJ49" s="51" t="s">
        <v>686</v>
      </c>
      <c r="AK49" s="33"/>
      <c r="AL49" s="49" t="s">
        <v>830</v>
      </c>
      <c r="AM49" s="49"/>
      <c r="AN49" s="32"/>
      <c r="AO49" s="32"/>
    </row>
    <row r="50" spans="1:42" ht="15" customHeight="1" thickTop="1">
      <c r="B50" s="223"/>
      <c r="C50" s="224"/>
      <c r="D50" s="225"/>
      <c r="E50" s="206">
        <v>4</v>
      </c>
      <c r="F50" s="207"/>
      <c r="G50" s="208"/>
      <c r="H50" s="214" t="str">
        <f>H34</f>
        <v>冷房</v>
      </c>
      <c r="I50" s="214"/>
      <c r="J50" s="214"/>
      <c r="K50" s="236">
        <f>IF($H50="冷房",$AJ$16,$AJ$17)</f>
        <v>56</v>
      </c>
      <c r="L50" s="237"/>
      <c r="M50" s="238"/>
      <c r="N50" s="239">
        <f t="shared" ref="N50:N61" si="4">ROUNDDOWN(IF(H50="冷房",$AL$21*$AJ50,$AL$22*$AJ50),2)</f>
        <v>39.75</v>
      </c>
      <c r="O50" s="240"/>
      <c r="P50" s="241"/>
      <c r="Q50" s="194">
        <f>Q34</f>
        <v>0.14699999999999999</v>
      </c>
      <c r="R50" s="195"/>
      <c r="S50" s="196"/>
      <c r="T50" s="242">
        <f>T34</f>
        <v>50</v>
      </c>
      <c r="U50" s="243"/>
      <c r="V50" s="243"/>
      <c r="W50" s="200">
        <f>ROUNDDOWN(AL50*Q50*T50*$I$29*0.369,1)</f>
        <v>3.7</v>
      </c>
      <c r="X50" s="201"/>
      <c r="Y50" s="201"/>
      <c r="Z50" s="201"/>
      <c r="AA50" s="202"/>
      <c r="AB50" s="105"/>
      <c r="AC50" s="105"/>
      <c r="AD50" s="105"/>
      <c r="AE50" s="105"/>
      <c r="AF50" s="105"/>
      <c r="AG50" s="105"/>
      <c r="AH50" s="105"/>
      <c r="AI50" s="91"/>
      <c r="AJ50" s="92">
        <f>VLOOKUP(E50&amp;$AJ$27&amp;H50,'&lt;GHP&gt;マスタ'!$X$22:$AD$93,7,0)</f>
        <v>2.29</v>
      </c>
      <c r="AK50" s="33"/>
      <c r="AL50" s="93">
        <f t="shared" ref="AL50:AL61" si="5">ROUNDDOWN(K50/N50,1)</f>
        <v>1.4</v>
      </c>
      <c r="AM50" s="49"/>
      <c r="AN50" s="32"/>
      <c r="AO50" s="32"/>
    </row>
    <row r="51" spans="1:42" ht="15" customHeight="1">
      <c r="B51" s="223"/>
      <c r="C51" s="224"/>
      <c r="D51" s="225"/>
      <c r="E51" s="206">
        <v>5</v>
      </c>
      <c r="F51" s="207"/>
      <c r="G51" s="208"/>
      <c r="H51" s="214" t="str">
        <f>H35</f>
        <v>冷房</v>
      </c>
      <c r="I51" s="214"/>
      <c r="J51" s="214"/>
      <c r="K51" s="236">
        <f t="shared" ref="K51:K61" si="6">IF($H51="冷房",$AJ$16,$AJ$17)</f>
        <v>56</v>
      </c>
      <c r="L51" s="237"/>
      <c r="M51" s="238"/>
      <c r="N51" s="239">
        <f t="shared" si="4"/>
        <v>41.5</v>
      </c>
      <c r="O51" s="240"/>
      <c r="P51" s="241"/>
      <c r="Q51" s="194">
        <f t="shared" ref="Q51:Q61" si="7">Q35</f>
        <v>0.248</v>
      </c>
      <c r="R51" s="195"/>
      <c r="S51" s="196"/>
      <c r="T51" s="242">
        <f t="shared" ref="T51:T61" si="8">T35</f>
        <v>150</v>
      </c>
      <c r="U51" s="243"/>
      <c r="V51" s="243"/>
      <c r="W51" s="191">
        <f t="shared" ref="W51:W61" si="9">ROUNDDOWN(AL51*Q51*T51*$I$29*0.369,1)</f>
        <v>17.8</v>
      </c>
      <c r="X51" s="192"/>
      <c r="Y51" s="192"/>
      <c r="Z51" s="192"/>
      <c r="AA51" s="193"/>
      <c r="AB51" s="122"/>
      <c r="AC51" s="122"/>
      <c r="AD51" s="122"/>
      <c r="AE51" s="122"/>
      <c r="AF51" s="122"/>
      <c r="AG51" s="122"/>
      <c r="AH51" s="122"/>
      <c r="AI51" s="91" t="s">
        <v>52</v>
      </c>
      <c r="AJ51" s="92">
        <f>VLOOKUP(E51&amp;$AJ$27&amp;H51,'&lt;GHP&gt;マスタ'!$X$22:$AD$93,7,0)</f>
        <v>2.391</v>
      </c>
      <c r="AK51" s="33"/>
      <c r="AL51" s="93">
        <f t="shared" si="5"/>
        <v>1.3</v>
      </c>
      <c r="AM51" s="53"/>
      <c r="AN51" s="53"/>
      <c r="AO51" s="53"/>
    </row>
    <row r="52" spans="1:42" ht="13.5" customHeight="1">
      <c r="B52" s="223"/>
      <c r="C52" s="224"/>
      <c r="D52" s="225"/>
      <c r="E52" s="206">
        <v>6</v>
      </c>
      <c r="F52" s="207"/>
      <c r="G52" s="208"/>
      <c r="H52" s="214" t="str">
        <f t="shared" ref="H52:H61" si="10">H36</f>
        <v>冷房</v>
      </c>
      <c r="I52" s="214"/>
      <c r="J52" s="214"/>
      <c r="K52" s="236">
        <f t="shared" si="6"/>
        <v>56</v>
      </c>
      <c r="L52" s="237"/>
      <c r="M52" s="238"/>
      <c r="N52" s="239">
        <f t="shared" si="4"/>
        <v>39.770000000000003</v>
      </c>
      <c r="O52" s="240"/>
      <c r="P52" s="241"/>
      <c r="Q52" s="194">
        <f t="shared" si="7"/>
        <v>0.30499999999999999</v>
      </c>
      <c r="R52" s="195"/>
      <c r="S52" s="196"/>
      <c r="T52" s="242">
        <f t="shared" si="8"/>
        <v>150</v>
      </c>
      <c r="U52" s="243"/>
      <c r="V52" s="243"/>
      <c r="W52" s="191">
        <f t="shared" si="9"/>
        <v>23.6</v>
      </c>
      <c r="X52" s="192"/>
      <c r="Y52" s="192"/>
      <c r="Z52" s="192"/>
      <c r="AA52" s="193"/>
      <c r="AB52" s="122"/>
      <c r="AC52" s="122"/>
      <c r="AD52" s="122"/>
      <c r="AE52" s="122"/>
      <c r="AF52" s="122"/>
      <c r="AG52" s="122"/>
      <c r="AH52" s="122"/>
      <c r="AI52" s="91" t="s">
        <v>53</v>
      </c>
      <c r="AJ52" s="92">
        <f>VLOOKUP(E52&amp;$AJ$27&amp;H52,'&lt;GHP&gt;マスタ'!$X$22:$AD$93,7,0)</f>
        <v>2.2909999999999999</v>
      </c>
      <c r="AK52" s="33"/>
      <c r="AL52" s="93">
        <f t="shared" si="5"/>
        <v>1.4</v>
      </c>
      <c r="AM52" s="53"/>
      <c r="AN52" s="53"/>
      <c r="AO52" s="53"/>
    </row>
    <row r="53" spans="1:42" ht="15" customHeight="1">
      <c r="B53" s="223"/>
      <c r="C53" s="224"/>
      <c r="D53" s="225"/>
      <c r="E53" s="206">
        <v>7</v>
      </c>
      <c r="F53" s="207"/>
      <c r="G53" s="208"/>
      <c r="H53" s="214" t="str">
        <f t="shared" si="10"/>
        <v>冷房</v>
      </c>
      <c r="I53" s="214"/>
      <c r="J53" s="214"/>
      <c r="K53" s="236">
        <f t="shared" si="6"/>
        <v>56</v>
      </c>
      <c r="L53" s="237"/>
      <c r="M53" s="238"/>
      <c r="N53" s="239">
        <f t="shared" si="4"/>
        <v>31.99</v>
      </c>
      <c r="O53" s="240"/>
      <c r="P53" s="241"/>
      <c r="Q53" s="194">
        <f t="shared" si="7"/>
        <v>0.54600000000000004</v>
      </c>
      <c r="R53" s="195"/>
      <c r="S53" s="196"/>
      <c r="T53" s="242">
        <f t="shared" si="8"/>
        <v>50</v>
      </c>
      <c r="U53" s="243"/>
      <c r="V53" s="243"/>
      <c r="W53" s="191">
        <f t="shared" si="9"/>
        <v>17.100000000000001</v>
      </c>
      <c r="X53" s="192"/>
      <c r="Y53" s="192"/>
      <c r="Z53" s="192"/>
      <c r="AA53" s="193"/>
      <c r="AB53" s="122"/>
      <c r="AC53" s="122"/>
      <c r="AD53" s="122"/>
      <c r="AE53" s="122"/>
      <c r="AF53" s="122"/>
      <c r="AG53" s="122"/>
      <c r="AH53" s="122"/>
      <c r="AI53" s="91" t="s">
        <v>64</v>
      </c>
      <c r="AJ53" s="92">
        <f>VLOOKUP(E53&amp;$AJ$27&amp;H53,'&lt;GHP&gt;マスタ'!$X$22:$AD$93,7,0)</f>
        <v>1.843</v>
      </c>
      <c r="AK53" s="33"/>
      <c r="AL53" s="93">
        <f t="shared" si="5"/>
        <v>1.7</v>
      </c>
      <c r="AM53" s="53"/>
      <c r="AN53" s="53"/>
      <c r="AO53" s="53"/>
    </row>
    <row r="54" spans="1:42" ht="15" customHeight="1">
      <c r="B54" s="223"/>
      <c r="C54" s="224"/>
      <c r="D54" s="225"/>
      <c r="E54" s="206">
        <v>8</v>
      </c>
      <c r="F54" s="207"/>
      <c r="G54" s="208"/>
      <c r="H54" s="214" t="str">
        <f t="shared" si="10"/>
        <v>冷房</v>
      </c>
      <c r="I54" s="214"/>
      <c r="J54" s="214"/>
      <c r="K54" s="236">
        <f t="shared" si="6"/>
        <v>56</v>
      </c>
      <c r="L54" s="237"/>
      <c r="M54" s="238"/>
      <c r="N54" s="239">
        <f t="shared" si="4"/>
        <v>30.67</v>
      </c>
      <c r="O54" s="240"/>
      <c r="P54" s="241"/>
      <c r="Q54" s="194">
        <f t="shared" si="7"/>
        <v>0.58699999999999997</v>
      </c>
      <c r="R54" s="195"/>
      <c r="S54" s="196"/>
      <c r="T54" s="242">
        <f t="shared" si="8"/>
        <v>130</v>
      </c>
      <c r="U54" s="243"/>
      <c r="V54" s="243"/>
      <c r="W54" s="191">
        <f t="shared" si="9"/>
        <v>50.6</v>
      </c>
      <c r="X54" s="192"/>
      <c r="Y54" s="192"/>
      <c r="Z54" s="192"/>
      <c r="AA54" s="193"/>
      <c r="AI54" s="91" t="s">
        <v>44</v>
      </c>
      <c r="AJ54" s="92">
        <f>VLOOKUP(E54&amp;$AJ$27&amp;H54,'&lt;GHP&gt;マスタ'!$X$22:$AD$93,7,0)</f>
        <v>1.7669999999999999</v>
      </c>
      <c r="AK54" s="33"/>
      <c r="AL54" s="93">
        <f t="shared" si="5"/>
        <v>1.8</v>
      </c>
      <c r="AM54" s="53"/>
      <c r="AN54" s="53"/>
      <c r="AO54" s="53"/>
    </row>
    <row r="55" spans="1:42" ht="15" customHeight="1">
      <c r="B55" s="223"/>
      <c r="C55" s="224"/>
      <c r="D55" s="225"/>
      <c r="E55" s="206">
        <v>9</v>
      </c>
      <c r="F55" s="207"/>
      <c r="G55" s="208"/>
      <c r="H55" s="214" t="str">
        <f t="shared" si="10"/>
        <v>冷房</v>
      </c>
      <c r="I55" s="214"/>
      <c r="J55" s="214"/>
      <c r="K55" s="236">
        <f t="shared" si="6"/>
        <v>56</v>
      </c>
      <c r="L55" s="237"/>
      <c r="M55" s="238"/>
      <c r="N55" s="239">
        <f t="shared" si="4"/>
        <v>37.6</v>
      </c>
      <c r="O55" s="240"/>
      <c r="P55" s="241"/>
      <c r="Q55" s="194">
        <f t="shared" si="7"/>
        <v>0.372</v>
      </c>
      <c r="R55" s="195"/>
      <c r="S55" s="196"/>
      <c r="T55" s="242">
        <f t="shared" si="8"/>
        <v>260</v>
      </c>
      <c r="U55" s="243"/>
      <c r="V55" s="243"/>
      <c r="W55" s="191">
        <f t="shared" si="9"/>
        <v>49.9</v>
      </c>
      <c r="X55" s="192"/>
      <c r="Y55" s="192"/>
      <c r="Z55" s="192"/>
      <c r="AA55" s="193"/>
      <c r="AI55" s="91" t="s">
        <v>45</v>
      </c>
      <c r="AJ55" s="92">
        <f>VLOOKUP(E55&amp;$AJ$27&amp;H55,'&lt;GHP&gt;マスタ'!$X$22:$AD$93,7,0)</f>
        <v>2.1659999999999999</v>
      </c>
      <c r="AK55" s="33"/>
      <c r="AL55" s="93">
        <f t="shared" si="5"/>
        <v>1.4</v>
      </c>
      <c r="AM55" s="53"/>
      <c r="AN55" s="53"/>
      <c r="AO55" s="53"/>
    </row>
    <row r="56" spans="1:42" ht="15" customHeight="1">
      <c r="B56" s="223"/>
      <c r="C56" s="224"/>
      <c r="D56" s="225"/>
      <c r="E56" s="206">
        <v>10</v>
      </c>
      <c r="F56" s="207"/>
      <c r="G56" s="208"/>
      <c r="H56" s="214" t="str">
        <f t="shared" si="10"/>
        <v>暖房</v>
      </c>
      <c r="I56" s="214"/>
      <c r="J56" s="214"/>
      <c r="K56" s="236">
        <f t="shared" si="6"/>
        <v>67</v>
      </c>
      <c r="L56" s="237"/>
      <c r="M56" s="238"/>
      <c r="N56" s="239">
        <f t="shared" si="4"/>
        <v>26.6</v>
      </c>
      <c r="O56" s="240"/>
      <c r="P56" s="241"/>
      <c r="Q56" s="194">
        <f t="shared" si="7"/>
        <v>0.14799999999999999</v>
      </c>
      <c r="R56" s="195"/>
      <c r="S56" s="196"/>
      <c r="T56" s="242">
        <f t="shared" si="8"/>
        <v>260</v>
      </c>
      <c r="U56" s="243"/>
      <c r="V56" s="243"/>
      <c r="W56" s="191">
        <f t="shared" si="9"/>
        <v>35.4</v>
      </c>
      <c r="X56" s="192"/>
      <c r="Y56" s="192"/>
      <c r="Z56" s="192"/>
      <c r="AA56" s="193"/>
      <c r="AI56" s="91" t="s">
        <v>46</v>
      </c>
      <c r="AJ56" s="92">
        <f>VLOOKUP(E56&amp;$AJ$27&amp;H56,'&lt;GHP&gt;マスタ'!$X$22:$AD$93,7,0)</f>
        <v>1.4419999999999999</v>
      </c>
      <c r="AK56" s="33"/>
      <c r="AL56" s="93">
        <f t="shared" si="5"/>
        <v>2.5</v>
      </c>
      <c r="AM56" s="53"/>
      <c r="AN56" s="53"/>
      <c r="AO56" s="53"/>
    </row>
    <row r="57" spans="1:42" ht="15" customHeight="1">
      <c r="B57" s="223"/>
      <c r="C57" s="224"/>
      <c r="D57" s="225"/>
      <c r="E57" s="206">
        <v>11</v>
      </c>
      <c r="F57" s="207"/>
      <c r="G57" s="208"/>
      <c r="H57" s="214" t="str">
        <f t="shared" si="10"/>
        <v>暖房</v>
      </c>
      <c r="I57" s="214"/>
      <c r="J57" s="214"/>
      <c r="K57" s="236">
        <f t="shared" si="6"/>
        <v>67</v>
      </c>
      <c r="L57" s="237"/>
      <c r="M57" s="238"/>
      <c r="N57" s="239">
        <f t="shared" si="4"/>
        <v>28.39</v>
      </c>
      <c r="O57" s="240"/>
      <c r="P57" s="241"/>
      <c r="Q57" s="194">
        <f t="shared" si="7"/>
        <v>0.245</v>
      </c>
      <c r="R57" s="195"/>
      <c r="S57" s="196"/>
      <c r="T57" s="242">
        <f t="shared" si="8"/>
        <v>260</v>
      </c>
      <c r="U57" s="243"/>
      <c r="V57" s="243"/>
      <c r="W57" s="191">
        <f t="shared" si="9"/>
        <v>54</v>
      </c>
      <c r="X57" s="192"/>
      <c r="Y57" s="192"/>
      <c r="Z57" s="192"/>
      <c r="AA57" s="193"/>
      <c r="AB57" s="255"/>
      <c r="AC57" s="255"/>
      <c r="AD57" s="255"/>
      <c r="AE57" s="255"/>
      <c r="AF57" s="255"/>
      <c r="AI57" s="91" t="s">
        <v>47</v>
      </c>
      <c r="AJ57" s="92">
        <f>VLOOKUP(E57&amp;$AJ$27&amp;H57,'&lt;GHP&gt;マスタ'!$X$22:$AD$93,7,0)</f>
        <v>1.5389999999999999</v>
      </c>
      <c r="AK57" s="33"/>
      <c r="AL57" s="93">
        <f t="shared" si="5"/>
        <v>2.2999999999999998</v>
      </c>
      <c r="AM57" s="53"/>
      <c r="AN57" s="53"/>
      <c r="AO57" s="53"/>
    </row>
    <row r="58" spans="1:42" ht="15" customHeight="1">
      <c r="B58" s="223"/>
      <c r="C58" s="224"/>
      <c r="D58" s="225"/>
      <c r="E58" s="206">
        <v>12</v>
      </c>
      <c r="F58" s="207"/>
      <c r="G58" s="208"/>
      <c r="H58" s="214" t="str">
        <f t="shared" si="10"/>
        <v>暖房</v>
      </c>
      <c r="I58" s="214"/>
      <c r="J58" s="214"/>
      <c r="K58" s="236">
        <f t="shared" si="6"/>
        <v>67</v>
      </c>
      <c r="L58" s="237"/>
      <c r="M58" s="238"/>
      <c r="N58" s="239">
        <f t="shared" si="4"/>
        <v>25.81</v>
      </c>
      <c r="O58" s="240"/>
      <c r="P58" s="241"/>
      <c r="Q58" s="194">
        <f t="shared" si="7"/>
        <v>0.45</v>
      </c>
      <c r="R58" s="195"/>
      <c r="S58" s="196"/>
      <c r="T58" s="242">
        <f t="shared" si="8"/>
        <v>260</v>
      </c>
      <c r="U58" s="243"/>
      <c r="V58" s="243"/>
      <c r="W58" s="191">
        <f t="shared" si="9"/>
        <v>107.9</v>
      </c>
      <c r="X58" s="192"/>
      <c r="Y58" s="192"/>
      <c r="Z58" s="192"/>
      <c r="AA58" s="193"/>
      <c r="AB58" s="255"/>
      <c r="AC58" s="255"/>
      <c r="AD58" s="255"/>
      <c r="AE58" s="255"/>
      <c r="AF58" s="255"/>
      <c r="AI58" s="91" t="s">
        <v>48</v>
      </c>
      <c r="AJ58" s="92">
        <f>VLOOKUP(E58&amp;$AJ$27&amp;H58,'&lt;GHP&gt;マスタ'!$X$22:$AD$93,7,0)</f>
        <v>1.399</v>
      </c>
      <c r="AK58" s="33"/>
      <c r="AL58" s="93">
        <f t="shared" si="5"/>
        <v>2.5</v>
      </c>
      <c r="AM58" s="53"/>
      <c r="AN58" s="53"/>
      <c r="AO58" s="53"/>
      <c r="AP58" s="54"/>
    </row>
    <row r="59" spans="1:42" ht="15" customHeight="1">
      <c r="B59" s="223"/>
      <c r="C59" s="224"/>
      <c r="D59" s="225"/>
      <c r="E59" s="206">
        <v>1</v>
      </c>
      <c r="F59" s="207"/>
      <c r="G59" s="208"/>
      <c r="H59" s="214" t="str">
        <f t="shared" si="10"/>
        <v>暖房</v>
      </c>
      <c r="I59" s="214"/>
      <c r="J59" s="214"/>
      <c r="K59" s="236">
        <f t="shared" si="6"/>
        <v>67</v>
      </c>
      <c r="L59" s="237"/>
      <c r="M59" s="238"/>
      <c r="N59" s="239">
        <f t="shared" si="4"/>
        <v>24.26</v>
      </c>
      <c r="O59" s="240"/>
      <c r="P59" s="241"/>
      <c r="Q59" s="194">
        <f t="shared" si="7"/>
        <v>0.56499999999999995</v>
      </c>
      <c r="R59" s="195"/>
      <c r="S59" s="196"/>
      <c r="T59" s="242">
        <f t="shared" si="8"/>
        <v>130</v>
      </c>
      <c r="U59" s="243"/>
      <c r="V59" s="243"/>
      <c r="W59" s="191">
        <f t="shared" si="9"/>
        <v>73.099999999999994</v>
      </c>
      <c r="X59" s="192"/>
      <c r="Y59" s="192"/>
      <c r="Z59" s="192"/>
      <c r="AA59" s="193"/>
      <c r="AI59" s="91" t="s">
        <v>49</v>
      </c>
      <c r="AJ59" s="92">
        <f>VLOOKUP(E59&amp;$AJ$27&amp;H59,'&lt;GHP&gt;マスタ'!$X$22:$AD$93,7,0)</f>
        <v>1.3149999999999999</v>
      </c>
      <c r="AK59" s="33"/>
      <c r="AL59" s="93">
        <f t="shared" si="5"/>
        <v>2.7</v>
      </c>
      <c r="AM59" s="53"/>
      <c r="AN59" s="53"/>
      <c r="AO59" s="53"/>
      <c r="AP59" s="55"/>
    </row>
    <row r="60" spans="1:42" ht="15" customHeight="1">
      <c r="B60" s="223"/>
      <c r="C60" s="224"/>
      <c r="D60" s="225"/>
      <c r="E60" s="206">
        <v>2</v>
      </c>
      <c r="F60" s="207"/>
      <c r="G60" s="208"/>
      <c r="H60" s="214" t="str">
        <f t="shared" si="10"/>
        <v>暖房</v>
      </c>
      <c r="I60" s="214"/>
      <c r="J60" s="214"/>
      <c r="K60" s="236">
        <f t="shared" si="6"/>
        <v>67</v>
      </c>
      <c r="L60" s="237"/>
      <c r="M60" s="238"/>
      <c r="N60" s="239">
        <f t="shared" si="4"/>
        <v>24.74</v>
      </c>
      <c r="O60" s="240"/>
      <c r="P60" s="241"/>
      <c r="Q60" s="194">
        <f t="shared" si="7"/>
        <v>0.52900000000000003</v>
      </c>
      <c r="R60" s="195"/>
      <c r="S60" s="196"/>
      <c r="T60" s="242">
        <f t="shared" si="8"/>
        <v>50</v>
      </c>
      <c r="U60" s="243"/>
      <c r="V60" s="243"/>
      <c r="W60" s="191">
        <f t="shared" si="9"/>
        <v>26.3</v>
      </c>
      <c r="X60" s="192"/>
      <c r="Y60" s="192"/>
      <c r="Z60" s="192"/>
      <c r="AA60" s="193"/>
      <c r="AI60" s="91" t="s">
        <v>50</v>
      </c>
      <c r="AJ60" s="92">
        <f>VLOOKUP(E60&amp;$AJ$27&amp;H60,'&lt;GHP&gt;マスタ'!$X$22:$AD$93,7,0)</f>
        <v>1.341</v>
      </c>
      <c r="AK60" s="94"/>
      <c r="AL60" s="93">
        <f t="shared" si="5"/>
        <v>2.7</v>
      </c>
      <c r="AM60" s="53"/>
      <c r="AN60" s="53"/>
      <c r="AO60" s="53"/>
      <c r="AP60" s="55"/>
    </row>
    <row r="61" spans="1:42" ht="15" customHeight="1" thickBot="1">
      <c r="B61" s="223"/>
      <c r="C61" s="224"/>
      <c r="D61" s="225"/>
      <c r="E61" s="206">
        <v>3</v>
      </c>
      <c r="F61" s="207"/>
      <c r="G61" s="208"/>
      <c r="H61" s="214" t="str">
        <f t="shared" si="10"/>
        <v>暖房</v>
      </c>
      <c r="I61" s="214"/>
      <c r="J61" s="214"/>
      <c r="K61" s="236">
        <f t="shared" si="6"/>
        <v>67</v>
      </c>
      <c r="L61" s="237"/>
      <c r="M61" s="238"/>
      <c r="N61" s="239">
        <f t="shared" si="4"/>
        <v>26.62</v>
      </c>
      <c r="O61" s="240"/>
      <c r="P61" s="241"/>
      <c r="Q61" s="194">
        <f t="shared" si="7"/>
        <v>0.38900000000000001</v>
      </c>
      <c r="R61" s="195"/>
      <c r="S61" s="196"/>
      <c r="T61" s="262">
        <f t="shared" si="8"/>
        <v>150</v>
      </c>
      <c r="U61" s="263"/>
      <c r="V61" s="263"/>
      <c r="W61" s="197">
        <f t="shared" si="9"/>
        <v>53.8</v>
      </c>
      <c r="X61" s="198"/>
      <c r="Y61" s="198"/>
      <c r="Z61" s="198"/>
      <c r="AA61" s="199"/>
      <c r="AI61" s="91" t="s">
        <v>51</v>
      </c>
      <c r="AJ61" s="92">
        <f>VLOOKUP(E61&amp;$AJ$27&amp;H61,'&lt;GHP&gt;マスタ'!$X$22:$AD$93,7,0)</f>
        <v>1.4430000000000001</v>
      </c>
      <c r="AK61" s="94"/>
      <c r="AL61" s="93">
        <f t="shared" si="5"/>
        <v>2.5</v>
      </c>
      <c r="AM61" s="53"/>
      <c r="AN61" s="53"/>
      <c r="AO61" s="53"/>
      <c r="AP61" s="55"/>
    </row>
    <row r="62" spans="1:42" ht="15" customHeight="1" thickTop="1">
      <c r="B62" s="226"/>
      <c r="C62" s="227"/>
      <c r="D62" s="228"/>
      <c r="E62" s="244" t="s">
        <v>659</v>
      </c>
      <c r="F62" s="245"/>
      <c r="G62" s="246"/>
      <c r="H62" s="250" t="s">
        <v>680</v>
      </c>
      <c r="I62" s="250"/>
      <c r="J62" s="250"/>
      <c r="K62" s="247" t="s">
        <v>681</v>
      </c>
      <c r="L62" s="248"/>
      <c r="M62" s="248"/>
      <c r="N62" s="251" t="s">
        <v>680</v>
      </c>
      <c r="O62" s="252"/>
      <c r="P62" s="252"/>
      <c r="Q62" s="247" t="s">
        <v>680</v>
      </c>
      <c r="R62" s="248"/>
      <c r="S62" s="249"/>
      <c r="T62" s="259">
        <f>SUM(T50:V61)</f>
        <v>1900</v>
      </c>
      <c r="U62" s="260"/>
      <c r="V62" s="260"/>
      <c r="W62" s="261">
        <f>SUM(W50:AA61)</f>
        <v>513.20000000000005</v>
      </c>
      <c r="X62" s="261"/>
      <c r="Y62" s="261"/>
      <c r="Z62" s="261"/>
      <c r="AA62" s="261"/>
      <c r="AM62" s="53"/>
      <c r="AN62" s="53"/>
      <c r="AO62" s="53"/>
      <c r="AP62" s="55"/>
    </row>
    <row r="63" spans="1:42" ht="15" customHeight="1">
      <c r="B63" s="28" t="str">
        <f>IF(AN46=12,"指定負荷率使用","")</f>
        <v>指定負荷率使用</v>
      </c>
      <c r="AP63" s="55"/>
    </row>
    <row r="64" spans="1:42" ht="15" customHeight="1">
      <c r="A64" s="57"/>
      <c r="B64" s="256"/>
      <c r="C64" s="256"/>
      <c r="D64" s="59"/>
      <c r="E64" s="59"/>
      <c r="F64" s="59"/>
      <c r="G64" s="59"/>
      <c r="H64" s="59"/>
      <c r="I64" s="57"/>
      <c r="J64" s="57"/>
      <c r="K64" s="57"/>
      <c r="L64" s="57"/>
      <c r="P64" s="59"/>
      <c r="Q64" s="59"/>
      <c r="R64" s="59"/>
      <c r="S64" s="257"/>
      <c r="T64" s="257"/>
      <c r="U64" s="257"/>
      <c r="V64" s="257"/>
      <c r="W64" s="257"/>
      <c r="X64" s="257"/>
      <c r="Y64" s="257"/>
      <c r="Z64" s="258"/>
      <c r="AA64" s="258"/>
      <c r="AB64" s="258"/>
      <c r="AC64" s="258"/>
      <c r="AD64" s="258"/>
      <c r="AE64" s="258"/>
      <c r="AF64" s="258"/>
      <c r="AP64" s="55"/>
    </row>
    <row r="65" spans="34:42" s="28" customFormat="1" ht="15" customHeight="1">
      <c r="AH65" s="29"/>
    </row>
    <row r="66" spans="34:42" s="28" customFormat="1" ht="15" customHeight="1">
      <c r="AH66" s="29"/>
    </row>
    <row r="67" spans="34:42" s="28" customFormat="1" ht="15" customHeight="1">
      <c r="AH67" s="29"/>
    </row>
    <row r="68" spans="34:42" ht="15" customHeight="1">
      <c r="AI68" s="50"/>
      <c r="AJ68" s="33"/>
      <c r="AK68" s="33"/>
      <c r="AL68" s="32"/>
      <c r="AM68" s="32"/>
      <c r="AN68" s="32"/>
      <c r="AO68" s="32"/>
      <c r="AP68" s="55"/>
    </row>
    <row r="69" spans="34:42" ht="38.25" customHeight="1">
      <c r="AI69" s="58"/>
      <c r="AJ69" s="33"/>
      <c r="AK69" s="33"/>
      <c r="AL69" s="32"/>
      <c r="AM69" s="32"/>
      <c r="AN69" s="32"/>
      <c r="AO69" s="32"/>
      <c r="AP69" s="55"/>
    </row>
    <row r="70" spans="34:42" ht="13.5" customHeight="1">
      <c r="AI70" s="50"/>
      <c r="AJ70" s="33"/>
      <c r="AK70" s="33"/>
      <c r="AL70" s="32"/>
      <c r="AM70" s="32"/>
      <c r="AN70" s="32"/>
      <c r="AO70" s="32"/>
      <c r="AP70" s="55"/>
    </row>
    <row r="71" spans="34:42">
      <c r="AL71" s="32"/>
      <c r="AM71" s="32"/>
      <c r="AN71" s="32"/>
      <c r="AO71" s="32"/>
      <c r="AP71" s="55"/>
    </row>
    <row r="72" spans="34:42" ht="13.5" customHeight="1">
      <c r="AP72" s="55"/>
    </row>
    <row r="73" spans="34:42">
      <c r="AP73" s="55"/>
    </row>
    <row r="74" spans="34:42">
      <c r="AP74" s="55"/>
    </row>
    <row r="75" spans="34:42">
      <c r="AP75" s="55"/>
    </row>
    <row r="78" spans="34:42">
      <c r="AP78" s="54"/>
    </row>
    <row r="79" spans="34:42">
      <c r="AP79" s="55"/>
    </row>
    <row r="80" spans="34:42">
      <c r="AP80" s="55"/>
    </row>
    <row r="81" spans="42:42">
      <c r="AP81" s="55"/>
    </row>
    <row r="82" spans="42:42">
      <c r="AP82" s="55"/>
    </row>
    <row r="83" spans="42:42">
      <c r="AP83" s="55"/>
    </row>
    <row r="84" spans="42:42">
      <c r="AP84" s="55"/>
    </row>
    <row r="85" spans="42:42">
      <c r="AP85" s="55"/>
    </row>
    <row r="86" spans="42:42">
      <c r="AP86" s="55"/>
    </row>
    <row r="87" spans="42:42">
      <c r="AP87" s="55"/>
    </row>
    <row r="88" spans="42:42">
      <c r="AP88" s="55"/>
    </row>
    <row r="89" spans="42:42">
      <c r="AP89" s="55"/>
    </row>
    <row r="90" spans="42:42">
      <c r="AP90" s="55"/>
    </row>
    <row r="94" spans="42:42" ht="13.5" customHeight="1"/>
    <row r="125" ht="13.5" customHeight="1"/>
    <row r="140" ht="13.5" customHeight="1"/>
    <row r="160" ht="13.5" customHeight="1"/>
    <row r="162" ht="13.5" customHeight="1"/>
  </sheetData>
  <sheetProtection password="A6C9" sheet="1" objects="1" scenarios="1"/>
  <mergeCells count="289">
    <mergeCell ref="Q56:S56"/>
    <mergeCell ref="B64:C64"/>
    <mergeCell ref="S64:Y64"/>
    <mergeCell ref="Z64:AF64"/>
    <mergeCell ref="W61:AA61"/>
    <mergeCell ref="H62:J62"/>
    <mergeCell ref="K62:M62"/>
    <mergeCell ref="N62:P62"/>
    <mergeCell ref="T62:V62"/>
    <mergeCell ref="W62:AA62"/>
    <mergeCell ref="H61:J61"/>
    <mergeCell ref="K61:M61"/>
    <mergeCell ref="N61:P61"/>
    <mergeCell ref="T61:V61"/>
    <mergeCell ref="Q61:S61"/>
    <mergeCell ref="Q62:S62"/>
    <mergeCell ref="E61:G61"/>
    <mergeCell ref="E62:G62"/>
    <mergeCell ref="B48:D62"/>
    <mergeCell ref="N48:P49"/>
    <mergeCell ref="W59:AA59"/>
    <mergeCell ref="E58:G58"/>
    <mergeCell ref="H56:J56"/>
    <mergeCell ref="H60:J60"/>
    <mergeCell ref="K60:M60"/>
    <mergeCell ref="N60:P60"/>
    <mergeCell ref="T60:V60"/>
    <mergeCell ref="W60:AA60"/>
    <mergeCell ref="H59:J59"/>
    <mergeCell ref="K59:M59"/>
    <mergeCell ref="N59:P59"/>
    <mergeCell ref="T59:V59"/>
    <mergeCell ref="Q59:S59"/>
    <mergeCell ref="Q60:S60"/>
    <mergeCell ref="E56:G56"/>
    <mergeCell ref="W57:AA57"/>
    <mergeCell ref="AB57:AF57"/>
    <mergeCell ref="E57:G57"/>
    <mergeCell ref="W52:AA52"/>
    <mergeCell ref="E55:G55"/>
    <mergeCell ref="E59:G59"/>
    <mergeCell ref="E60:G60"/>
    <mergeCell ref="H58:J58"/>
    <mergeCell ref="K58:M58"/>
    <mergeCell ref="N58:P58"/>
    <mergeCell ref="T58:V58"/>
    <mergeCell ref="W58:AA58"/>
    <mergeCell ref="AB58:AF58"/>
    <mergeCell ref="H57:J57"/>
    <mergeCell ref="K57:M57"/>
    <mergeCell ref="N57:P57"/>
    <mergeCell ref="T57:V57"/>
    <mergeCell ref="Q57:S57"/>
    <mergeCell ref="Q58:S58"/>
    <mergeCell ref="K56:M56"/>
    <mergeCell ref="N56:P56"/>
    <mergeCell ref="T56:V56"/>
    <mergeCell ref="W56:AA56"/>
    <mergeCell ref="Q52:S52"/>
    <mergeCell ref="Q53:S53"/>
    <mergeCell ref="Q54:S54"/>
    <mergeCell ref="H55:J55"/>
    <mergeCell ref="K55:M55"/>
    <mergeCell ref="N55:P55"/>
    <mergeCell ref="T55:V55"/>
    <mergeCell ref="K51:M51"/>
    <mergeCell ref="N51:P51"/>
    <mergeCell ref="Q55:S55"/>
    <mergeCell ref="H52:J52"/>
    <mergeCell ref="K52:M52"/>
    <mergeCell ref="N52:P52"/>
    <mergeCell ref="T52:V52"/>
    <mergeCell ref="T51:V51"/>
    <mergeCell ref="H51:J51"/>
    <mergeCell ref="W55:AA55"/>
    <mergeCell ref="W53:AA53"/>
    <mergeCell ref="H54:J54"/>
    <mergeCell ref="K54:M54"/>
    <mergeCell ref="N54:P54"/>
    <mergeCell ref="T54:V54"/>
    <mergeCell ref="W54:AA54"/>
    <mergeCell ref="H53:J53"/>
    <mergeCell ref="K53:M53"/>
    <mergeCell ref="N53:P53"/>
    <mergeCell ref="T53:V53"/>
    <mergeCell ref="H42:J42"/>
    <mergeCell ref="K42:M42"/>
    <mergeCell ref="N42:P42"/>
    <mergeCell ref="T42:V42"/>
    <mergeCell ref="Q42:S42"/>
    <mergeCell ref="Q43:S43"/>
    <mergeCell ref="K48:M48"/>
    <mergeCell ref="H46:J46"/>
    <mergeCell ref="K46:M46"/>
    <mergeCell ref="N46:P46"/>
    <mergeCell ref="T46:V46"/>
    <mergeCell ref="H48:J49"/>
    <mergeCell ref="T48:V48"/>
    <mergeCell ref="K43:M43"/>
    <mergeCell ref="K49:M49"/>
    <mergeCell ref="T49:V49"/>
    <mergeCell ref="H45:J45"/>
    <mergeCell ref="H44:J44"/>
    <mergeCell ref="K44:M44"/>
    <mergeCell ref="N44:P44"/>
    <mergeCell ref="T44:V44"/>
    <mergeCell ref="N43:P43"/>
    <mergeCell ref="K50:M50"/>
    <mergeCell ref="N50:P50"/>
    <mergeCell ref="T50:V50"/>
    <mergeCell ref="E44:G44"/>
    <mergeCell ref="E45:G45"/>
    <mergeCell ref="E46:G46"/>
    <mergeCell ref="E34:G34"/>
    <mergeCell ref="E35:G35"/>
    <mergeCell ref="H37:J37"/>
    <mergeCell ref="E36:G36"/>
    <mergeCell ref="E37:G37"/>
    <mergeCell ref="H40:J40"/>
    <mergeCell ref="K40:M40"/>
    <mergeCell ref="N40:P40"/>
    <mergeCell ref="T40:V40"/>
    <mergeCell ref="H43:J43"/>
    <mergeCell ref="Q44:S44"/>
    <mergeCell ref="Q45:S45"/>
    <mergeCell ref="E48:G49"/>
    <mergeCell ref="E50:G50"/>
    <mergeCell ref="Q37:S37"/>
    <mergeCell ref="Q46:S46"/>
    <mergeCell ref="N36:P36"/>
    <mergeCell ref="T43:V43"/>
    <mergeCell ref="AI5:AI6"/>
    <mergeCell ref="AJ5:AJ6"/>
    <mergeCell ref="I7:R7"/>
    <mergeCell ref="I6:R6"/>
    <mergeCell ref="W37:AA37"/>
    <mergeCell ref="W34:AA34"/>
    <mergeCell ref="B32:D46"/>
    <mergeCell ref="H32:J33"/>
    <mergeCell ref="K45:M45"/>
    <mergeCell ref="N45:P45"/>
    <mergeCell ref="T45:V45"/>
    <mergeCell ref="E40:G40"/>
    <mergeCell ref="E41:G41"/>
    <mergeCell ref="W46:AA46"/>
    <mergeCell ref="H38:J38"/>
    <mergeCell ref="E28:H28"/>
    <mergeCell ref="I28:R28"/>
    <mergeCell ref="E20:H20"/>
    <mergeCell ref="Q32:S32"/>
    <mergeCell ref="E32:G33"/>
    <mergeCell ref="T32:V32"/>
    <mergeCell ref="T33:V33"/>
    <mergeCell ref="AB33:AF33"/>
    <mergeCell ref="Q36:S36"/>
    <mergeCell ref="E51:G51"/>
    <mergeCell ref="E16:H16"/>
    <mergeCell ref="I16:O16"/>
    <mergeCell ref="E29:H29"/>
    <mergeCell ref="I10:R10"/>
    <mergeCell ref="E27:H27"/>
    <mergeCell ref="P16:R16"/>
    <mergeCell ref="I17:O17"/>
    <mergeCell ref="E23:H23"/>
    <mergeCell ref="I22:O22"/>
    <mergeCell ref="P22:R22"/>
    <mergeCell ref="I23:O23"/>
    <mergeCell ref="P23:R23"/>
    <mergeCell ref="P17:R17"/>
    <mergeCell ref="E22:H22"/>
    <mergeCell ref="I18:O18"/>
    <mergeCell ref="P18:R18"/>
    <mergeCell ref="I19:O19"/>
    <mergeCell ref="Q48:S48"/>
    <mergeCell ref="Q49:S49"/>
    <mergeCell ref="K34:M34"/>
    <mergeCell ref="K32:M32"/>
    <mergeCell ref="N35:P35"/>
    <mergeCell ref="H50:J50"/>
    <mergeCell ref="E52:G52"/>
    <mergeCell ref="E53:G53"/>
    <mergeCell ref="E54:G54"/>
    <mergeCell ref="T36:V36"/>
    <mergeCell ref="T39:V39"/>
    <mergeCell ref="K38:M38"/>
    <mergeCell ref="N38:P38"/>
    <mergeCell ref="T38:V38"/>
    <mergeCell ref="E38:G38"/>
    <mergeCell ref="E39:G39"/>
    <mergeCell ref="E42:G42"/>
    <mergeCell ref="E43:G43"/>
    <mergeCell ref="H41:J41"/>
    <mergeCell ref="K41:M41"/>
    <mergeCell ref="N41:P41"/>
    <mergeCell ref="T41:V41"/>
    <mergeCell ref="K37:M37"/>
    <mergeCell ref="N37:P37"/>
    <mergeCell ref="T37:V37"/>
    <mergeCell ref="H39:J39"/>
    <mergeCell ref="K39:M39"/>
    <mergeCell ref="H36:J36"/>
    <mergeCell ref="K36:M36"/>
    <mergeCell ref="N39:P39"/>
    <mergeCell ref="T35:V35"/>
    <mergeCell ref="W35:AA35"/>
    <mergeCell ref="W44:AA44"/>
    <mergeCell ref="Q50:S50"/>
    <mergeCell ref="Q51:S51"/>
    <mergeCell ref="W38:AA38"/>
    <mergeCell ref="W39:AA39"/>
    <mergeCell ref="W40:AA40"/>
    <mergeCell ref="W41:AA41"/>
    <mergeCell ref="W51:AA51"/>
    <mergeCell ref="W42:AA42"/>
    <mergeCell ref="W43:AA43"/>
    <mergeCell ref="W45:AA45"/>
    <mergeCell ref="Q38:S38"/>
    <mergeCell ref="Q39:S39"/>
    <mergeCell ref="Q40:S40"/>
    <mergeCell ref="Q41:S41"/>
    <mergeCell ref="W50:AA50"/>
    <mergeCell ref="W48:AA48"/>
    <mergeCell ref="W49:AA49"/>
    <mergeCell ref="W36:AA36"/>
    <mergeCell ref="AB31:AF31"/>
    <mergeCell ref="I27:R27"/>
    <mergeCell ref="H35:J35"/>
    <mergeCell ref="K35:M35"/>
    <mergeCell ref="T19:AG19"/>
    <mergeCell ref="T20:AG20"/>
    <mergeCell ref="T22:AG22"/>
    <mergeCell ref="T23:AG23"/>
    <mergeCell ref="T26:AG26"/>
    <mergeCell ref="T27:AG27"/>
    <mergeCell ref="T28:AG28"/>
    <mergeCell ref="I20:R20"/>
    <mergeCell ref="W32:AA32"/>
    <mergeCell ref="AB32:AF32"/>
    <mergeCell ref="W33:AA33"/>
    <mergeCell ref="N34:P34"/>
    <mergeCell ref="T34:V34"/>
    <mergeCell ref="Q33:S33"/>
    <mergeCell ref="Q34:S34"/>
    <mergeCell ref="Q35:S35"/>
    <mergeCell ref="K33:M33"/>
    <mergeCell ref="N32:P33"/>
    <mergeCell ref="H34:J34"/>
    <mergeCell ref="P19:R19"/>
    <mergeCell ref="P21:R21"/>
    <mergeCell ref="I21:O21"/>
    <mergeCell ref="B14:AG14"/>
    <mergeCell ref="T6:AG6"/>
    <mergeCell ref="T10:AG10"/>
    <mergeCell ref="T11:AG11"/>
    <mergeCell ref="T12:AG12"/>
    <mergeCell ref="T16:AG16"/>
    <mergeCell ref="A2:S2"/>
    <mergeCell ref="I11:R11"/>
    <mergeCell ref="I12:R12"/>
    <mergeCell ref="B6:H6"/>
    <mergeCell ref="B16:D17"/>
    <mergeCell ref="B7:H7"/>
    <mergeCell ref="B10:H10"/>
    <mergeCell ref="B11:H11"/>
    <mergeCell ref="B12:H12"/>
    <mergeCell ref="P29:R29"/>
    <mergeCell ref="I29:O29"/>
    <mergeCell ref="A1:AE1"/>
    <mergeCell ref="AB45:AH49"/>
    <mergeCell ref="AB42:AH43"/>
    <mergeCell ref="AB51:AH53"/>
    <mergeCell ref="T7:AG7"/>
    <mergeCell ref="F4:K4"/>
    <mergeCell ref="B4:E4"/>
    <mergeCell ref="T21:AG21"/>
    <mergeCell ref="AB34:AH35"/>
    <mergeCell ref="AB37:AH40"/>
    <mergeCell ref="B27:D29"/>
    <mergeCell ref="T29:AG29"/>
    <mergeCell ref="T17:AG17"/>
    <mergeCell ref="T18:AG18"/>
    <mergeCell ref="E17:H17"/>
    <mergeCell ref="E18:H18"/>
    <mergeCell ref="E19:H19"/>
    <mergeCell ref="B26:H26"/>
    <mergeCell ref="I26:R26"/>
    <mergeCell ref="B22:D23"/>
    <mergeCell ref="B18:D21"/>
    <mergeCell ref="F21:H21"/>
  </mergeCells>
  <phoneticPr fontId="1"/>
  <conditionalFormatting sqref="T34:T45 T50:T61">
    <cfRule type="expression" dxfId="10" priority="9">
      <formula>#REF!="独自計算"</formula>
    </cfRule>
  </conditionalFormatting>
  <conditionalFormatting sqref="Q34:Q45">
    <cfRule type="expression" dxfId="9" priority="1">
      <formula>$I$28="その他"</formula>
    </cfRule>
  </conditionalFormatting>
  <conditionalFormatting sqref="AN13:AS13 AJ13">
    <cfRule type="expression" dxfId="8" priority="11">
      <formula>$I$20="その他"</formula>
    </cfRule>
  </conditionalFormatting>
  <dataValidations count="4">
    <dataValidation type="list" allowBlank="1" showInputMessage="1" showErrorMessage="1" sqref="H34:J45">
      <formula1>"暖房,冷房"</formula1>
    </dataValidation>
    <dataValidation type="list" allowBlank="1" showInputMessage="1" showErrorMessage="1" sqref="I6:R6">
      <formula1>"既存設備,導入予定設備"</formula1>
    </dataValidation>
    <dataValidation type="list" allowBlank="1" showInputMessage="1" showErrorMessage="1" sqref="P18:R19">
      <formula1>"kW,㎥/ｈ"</formula1>
    </dataValidation>
    <dataValidation type="list" allowBlank="1" showInputMessage="1" showErrorMessage="1" sqref="I28:R28">
      <formula1>"店舗,事務所,その他"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cellComments="asDisplayed" r:id="rId1"/>
  <rowBreaks count="1" manualBreakCount="1">
    <brk id="67" max="37" man="1"/>
  </rowBreaks>
  <ignoredErrors>
    <ignoredError sqref="I21 Q35:S45 R34:S34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'&lt;GHP&gt;マスタ'!$K$8:$K$12</xm:f>
          </x14:formula1>
          <xm:sqref>I20:R20</xm:sqref>
        </x14:dataValidation>
        <x14:dataValidation type="list" allowBlank="1" showInputMessage="1" showErrorMessage="1">
          <x14:formula1>
            <xm:f>'&lt;GHP&gt;マスタ'!$B$7:$B$53</xm:f>
          </x14:formula1>
          <xm:sqref>AJ5:AJ6 I26:R26</xm:sqref>
        </x14:dataValidation>
        <x14:dataValidation type="list" allowBlank="1" showInputMessage="1" showErrorMessage="1">
          <x14:formula1>
            <xm:f>'&lt;GHP&gt;マスタ'!$K$17:$K$18</xm:f>
          </x14:formula1>
          <xm:sqref>P16:R17</xm:sqref>
        </x14:dataValidation>
        <x14:dataValidation type="list" allowBlank="1" showInputMessage="1" showErrorMessage="1">
          <x14:formula1>
            <xm:f>'&lt;GHP&gt;マスタ'!$G$7:$G$75</xm:f>
          </x14:formula1>
          <xm:sqref>I27:R27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O152"/>
  <sheetViews>
    <sheetView showGridLines="0" zoomScaleNormal="100" zoomScaleSheetLayoutView="85" workbookViewId="0">
      <selection sqref="A1:AE1"/>
    </sheetView>
  </sheetViews>
  <sheetFormatPr defaultRowHeight="13.5"/>
  <cols>
    <col min="1" max="32" width="2.875" style="28" customWidth="1"/>
    <col min="33" max="33" width="0.75" style="28" customWidth="1"/>
    <col min="34" max="34" width="3.875" style="29" customWidth="1"/>
    <col min="35" max="35" width="17.125" style="30" customWidth="1"/>
    <col min="36" max="36" width="15.125" style="30" bestFit="1" customWidth="1"/>
    <col min="37" max="38" width="15.125" style="31" customWidth="1"/>
    <col min="39" max="39" width="2.125" style="29" customWidth="1"/>
    <col min="40" max="40" width="16.375" style="29" customWidth="1"/>
    <col min="41" max="41" width="4.75" style="30" customWidth="1"/>
    <col min="42" max="43" width="15.75" style="29" customWidth="1"/>
    <col min="44" max="44" width="5.25" style="29" customWidth="1"/>
    <col min="45" max="45" width="13.375" style="29" customWidth="1"/>
    <col min="46" max="46" width="13.25" style="29" customWidth="1"/>
    <col min="47" max="47" width="9" style="29"/>
    <col min="48" max="48" width="14.875" style="29" customWidth="1"/>
    <col min="49" max="63" width="9" style="29"/>
    <col min="64" max="64" width="13.625" style="29" customWidth="1"/>
    <col min="65" max="67" width="9" style="29"/>
    <col min="68" max="68" width="5.25" style="29" customWidth="1"/>
    <col min="69" max="71" width="9" style="29"/>
    <col min="72" max="72" width="2.875" style="29" customWidth="1"/>
    <col min="73" max="16384" width="9" style="29"/>
  </cols>
  <sheetData>
    <row r="1" spans="1:41" ht="15" customHeight="1">
      <c r="A1" s="28" t="s">
        <v>720</v>
      </c>
    </row>
    <row r="2" spans="1:41" ht="3" customHeight="1">
      <c r="AH2" s="32"/>
      <c r="AI2" s="33"/>
      <c r="AJ2" s="33"/>
      <c r="AK2" s="34"/>
      <c r="AL2" s="34"/>
      <c r="AM2" s="32"/>
      <c r="AO2" s="33"/>
    </row>
    <row r="3" spans="1:41" ht="15" customHeight="1">
      <c r="A3" s="28" t="s">
        <v>693</v>
      </c>
      <c r="AH3" s="32"/>
      <c r="AI3" s="33"/>
      <c r="AJ3" s="33"/>
      <c r="AK3" s="35"/>
      <c r="AL3" s="35"/>
      <c r="AM3" s="32"/>
      <c r="AO3" s="33"/>
    </row>
    <row r="4" spans="1:41" ht="15" customHeight="1">
      <c r="B4" s="132" t="s">
        <v>652</v>
      </c>
      <c r="C4" s="133"/>
      <c r="D4" s="133"/>
      <c r="E4" s="133"/>
      <c r="F4" s="133"/>
      <c r="G4" s="133"/>
      <c r="H4" s="134"/>
      <c r="I4" s="279" t="str">
        <f>既存設備・導入予定!I6</f>
        <v>既存設備</v>
      </c>
      <c r="J4" s="280"/>
      <c r="K4" s="280"/>
      <c r="L4" s="280"/>
      <c r="M4" s="280"/>
      <c r="N4" s="280"/>
      <c r="O4" s="280"/>
      <c r="P4" s="280"/>
      <c r="Q4" s="280"/>
      <c r="R4" s="281"/>
      <c r="S4" s="132" t="s">
        <v>688</v>
      </c>
      <c r="T4" s="133"/>
      <c r="U4" s="133"/>
      <c r="V4" s="134"/>
      <c r="W4" s="282" t="s">
        <v>710</v>
      </c>
      <c r="X4" s="283"/>
      <c r="Y4" s="283"/>
      <c r="Z4" s="283"/>
      <c r="AA4" s="283"/>
      <c r="AB4" s="283"/>
      <c r="AC4" s="283"/>
      <c r="AD4" s="283"/>
      <c r="AE4" s="283"/>
      <c r="AF4" s="284"/>
      <c r="AH4" s="32"/>
      <c r="AI4" s="36"/>
      <c r="AJ4" s="33"/>
      <c r="AK4" s="34"/>
      <c r="AL4" s="34"/>
      <c r="AM4" s="32"/>
      <c r="AO4" s="33"/>
    </row>
    <row r="5" spans="1:41" ht="15" customHeight="1">
      <c r="B5" s="132" t="s">
        <v>694</v>
      </c>
      <c r="C5" s="133"/>
      <c r="D5" s="133"/>
      <c r="E5" s="133"/>
      <c r="F5" s="133"/>
      <c r="G5" s="133"/>
      <c r="H5" s="134"/>
      <c r="I5" s="282">
        <f>既存設備・導入予定!I7:R7</f>
        <v>0</v>
      </c>
      <c r="J5" s="283"/>
      <c r="K5" s="283"/>
      <c r="L5" s="283"/>
      <c r="M5" s="283"/>
      <c r="N5" s="283"/>
      <c r="O5" s="283"/>
      <c r="P5" s="283"/>
      <c r="Q5" s="283"/>
      <c r="R5" s="284"/>
      <c r="S5" s="132" t="s">
        <v>697</v>
      </c>
      <c r="T5" s="133"/>
      <c r="U5" s="133"/>
      <c r="V5" s="134"/>
      <c r="W5" s="287">
        <v>1</v>
      </c>
      <c r="X5" s="288"/>
      <c r="Y5" s="288"/>
      <c r="Z5" s="288"/>
      <c r="AA5" s="288"/>
      <c r="AB5" s="288"/>
      <c r="AC5" s="288"/>
      <c r="AD5" s="288"/>
      <c r="AE5" s="288"/>
      <c r="AF5" s="289"/>
      <c r="AH5" s="32"/>
      <c r="AI5" s="29"/>
      <c r="AJ5" s="29"/>
      <c r="AK5" s="37"/>
      <c r="AL5" s="38"/>
      <c r="AM5" s="32"/>
      <c r="AO5" s="33"/>
    </row>
    <row r="6" spans="1:41" ht="3" customHeight="1"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H6" s="32"/>
      <c r="AI6" s="33"/>
      <c r="AJ6" s="33"/>
      <c r="AK6" s="34"/>
      <c r="AL6" s="34"/>
      <c r="AM6" s="32"/>
      <c r="AO6" s="33"/>
    </row>
    <row r="7" spans="1:41" ht="15" customHeight="1">
      <c r="A7" s="28" t="s">
        <v>653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H7" s="32"/>
      <c r="AI7" s="33"/>
      <c r="AJ7" s="33"/>
      <c r="AK7" s="34"/>
      <c r="AL7" s="34"/>
      <c r="AM7" s="32"/>
      <c r="AO7" s="33"/>
    </row>
    <row r="8" spans="1:41" ht="15" customHeight="1">
      <c r="B8" s="137" t="s">
        <v>675</v>
      </c>
      <c r="C8" s="138"/>
      <c r="D8" s="139"/>
      <c r="E8" s="132" t="s">
        <v>654</v>
      </c>
      <c r="F8" s="133"/>
      <c r="G8" s="133"/>
      <c r="H8" s="134"/>
      <c r="I8" s="278" t="e">
        <f>既存設備・導入予定!#REF!</f>
        <v>#REF!</v>
      </c>
      <c r="J8" s="278"/>
      <c r="K8" s="278"/>
      <c r="L8" s="278"/>
      <c r="M8" s="278"/>
      <c r="N8" s="278"/>
      <c r="O8" s="278"/>
      <c r="P8" s="278"/>
      <c r="Q8" s="278"/>
      <c r="R8" s="278"/>
      <c r="S8" s="131" t="s">
        <v>712</v>
      </c>
      <c r="T8" s="131"/>
      <c r="U8" s="131"/>
      <c r="V8" s="131"/>
      <c r="W8" s="285" t="s">
        <v>714</v>
      </c>
      <c r="X8" s="285"/>
      <c r="Y8" s="285"/>
      <c r="Z8" s="285"/>
      <c r="AA8" s="285"/>
      <c r="AB8" s="285"/>
      <c r="AC8" s="285"/>
      <c r="AD8" s="285"/>
      <c r="AE8" s="285"/>
      <c r="AF8" s="285"/>
      <c r="AH8" s="32"/>
      <c r="AI8" s="33"/>
      <c r="AK8" s="41"/>
      <c r="AL8" s="41"/>
      <c r="AM8" s="42"/>
    </row>
    <row r="9" spans="1:41" ht="15" customHeight="1">
      <c r="B9" s="291"/>
      <c r="C9" s="292"/>
      <c r="D9" s="293"/>
      <c r="E9" s="132" t="s">
        <v>655</v>
      </c>
      <c r="F9" s="133"/>
      <c r="G9" s="133"/>
      <c r="H9" s="134"/>
      <c r="I9" s="286" t="s">
        <v>677</v>
      </c>
      <c r="J9" s="286"/>
      <c r="K9" s="286"/>
      <c r="L9" s="286"/>
      <c r="M9" s="286"/>
      <c r="N9" s="286"/>
      <c r="O9" s="286"/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H9" s="32"/>
      <c r="AI9" s="36"/>
      <c r="AJ9" s="33"/>
      <c r="AK9" s="34"/>
      <c r="AL9" s="34"/>
      <c r="AM9" s="32"/>
      <c r="AO9" s="33"/>
    </row>
    <row r="10" spans="1:41" ht="15" customHeight="1">
      <c r="B10" s="291"/>
      <c r="C10" s="292"/>
      <c r="D10" s="293"/>
      <c r="E10" s="132" t="s">
        <v>656</v>
      </c>
      <c r="F10" s="133"/>
      <c r="G10" s="133"/>
      <c r="H10" s="134"/>
      <c r="I10" s="285" t="s">
        <v>691</v>
      </c>
      <c r="J10" s="285"/>
      <c r="K10" s="285"/>
      <c r="L10" s="285"/>
      <c r="M10" s="285"/>
      <c r="N10" s="285"/>
      <c r="O10" s="285"/>
      <c r="P10" s="285"/>
      <c r="Q10" s="285"/>
      <c r="R10" s="285"/>
      <c r="S10" s="285"/>
      <c r="T10" s="285"/>
      <c r="U10" s="285"/>
      <c r="V10" s="285"/>
      <c r="W10" s="285"/>
      <c r="X10" s="285"/>
      <c r="Y10" s="285"/>
      <c r="Z10" s="285"/>
      <c r="AA10" s="285"/>
      <c r="AB10" s="285"/>
      <c r="AC10" s="285"/>
      <c r="AD10" s="285"/>
      <c r="AE10" s="285"/>
      <c r="AF10" s="285"/>
      <c r="AH10" s="32"/>
      <c r="AI10" s="36"/>
      <c r="AJ10" s="33"/>
      <c r="AK10" s="34"/>
      <c r="AL10" s="34"/>
      <c r="AM10" s="32"/>
      <c r="AO10" s="33"/>
    </row>
    <row r="11" spans="1:41" ht="15" customHeight="1">
      <c r="B11" s="291"/>
      <c r="C11" s="292"/>
      <c r="D11" s="293"/>
      <c r="E11" s="132" t="s">
        <v>711</v>
      </c>
      <c r="F11" s="133"/>
      <c r="G11" s="133"/>
      <c r="H11" s="134"/>
      <c r="I11" s="286" t="s">
        <v>692</v>
      </c>
      <c r="J11" s="286"/>
      <c r="K11" s="286"/>
      <c r="L11" s="286"/>
      <c r="M11" s="286"/>
      <c r="N11" s="286"/>
      <c r="O11" s="286"/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H11" s="32"/>
      <c r="AK11" s="41"/>
      <c r="AL11" s="41"/>
      <c r="AM11" s="42"/>
      <c r="AO11" s="33"/>
    </row>
    <row r="12" spans="1:41" ht="15" customHeight="1">
      <c r="B12" s="140"/>
      <c r="C12" s="141"/>
      <c r="D12" s="142"/>
      <c r="E12" s="132" t="s">
        <v>696</v>
      </c>
      <c r="F12" s="133"/>
      <c r="G12" s="133"/>
      <c r="H12" s="134"/>
      <c r="I12" s="290">
        <v>2017</v>
      </c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290"/>
      <c r="Y12" s="290"/>
      <c r="Z12" s="290"/>
      <c r="AA12" s="290"/>
      <c r="AB12" s="290"/>
      <c r="AC12" s="290"/>
      <c r="AD12" s="290"/>
      <c r="AE12" s="290"/>
      <c r="AF12" s="290"/>
      <c r="AH12" s="32"/>
      <c r="AI12" s="43" t="s">
        <v>34</v>
      </c>
      <c r="AJ12" s="24">
        <f>IF(OR(I12&lt;=1995,I12="1980年以前"),1995,IF(I12&lt;=2005,2005,2015))</f>
        <v>2015</v>
      </c>
      <c r="AK12" s="41"/>
      <c r="AL12" s="41"/>
      <c r="AM12" s="42"/>
      <c r="AO12" s="33"/>
    </row>
    <row r="13" spans="1:41" ht="3" customHeight="1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4"/>
      <c r="Q13" s="44"/>
      <c r="R13" s="44"/>
      <c r="S13" s="44"/>
      <c r="T13" s="44"/>
      <c r="U13" s="44"/>
      <c r="V13" s="44"/>
      <c r="W13" s="44"/>
      <c r="X13" s="44"/>
      <c r="Y13" s="40"/>
      <c r="Z13" s="40"/>
      <c r="AA13" s="40"/>
      <c r="AB13" s="40"/>
      <c r="AC13" s="40"/>
      <c r="AD13" s="40"/>
      <c r="AE13" s="40"/>
      <c r="AF13" s="40"/>
      <c r="AH13" s="32"/>
      <c r="AI13" s="36"/>
      <c r="AJ13" s="33"/>
      <c r="AK13" s="34"/>
      <c r="AL13" s="34"/>
      <c r="AM13" s="32"/>
      <c r="AO13" s="33"/>
    </row>
    <row r="14" spans="1:41" ht="15" customHeight="1">
      <c r="B14" s="137" t="s">
        <v>674</v>
      </c>
      <c r="C14" s="138"/>
      <c r="D14" s="139"/>
      <c r="E14" s="132" t="s">
        <v>668</v>
      </c>
      <c r="F14" s="133"/>
      <c r="G14" s="133"/>
      <c r="H14" s="134"/>
      <c r="I14" s="297" t="str">
        <f>VLOOKUP(I20,'基準テーブル（仮）'!$A$2:$C$7,2,1)</f>
        <v xml:space="preserve">冷房能力が35.5kW以上 45kW未満 </v>
      </c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7"/>
      <c r="Y14" s="297"/>
      <c r="Z14" s="297"/>
      <c r="AA14" s="297"/>
      <c r="AB14" s="297"/>
      <c r="AC14" s="297"/>
      <c r="AD14" s="297"/>
      <c r="AE14" s="297"/>
      <c r="AF14" s="297"/>
      <c r="AH14" s="32"/>
      <c r="AI14" s="33"/>
      <c r="AK14" s="45"/>
      <c r="AL14" s="45"/>
      <c r="AM14" s="32"/>
      <c r="AO14" s="33"/>
    </row>
    <row r="15" spans="1:41" ht="15" customHeight="1">
      <c r="B15" s="291"/>
      <c r="C15" s="292"/>
      <c r="D15" s="293"/>
      <c r="E15" s="132" t="s">
        <v>671</v>
      </c>
      <c r="F15" s="133"/>
      <c r="G15" s="133"/>
      <c r="H15" s="134"/>
      <c r="I15" s="298" t="s">
        <v>787</v>
      </c>
      <c r="J15" s="299"/>
      <c r="K15" s="299"/>
      <c r="L15" s="300">
        <f>VLOOKUP(I14,'基準テーブル（仮）'!B3:D7,3,0)</f>
        <v>1.37</v>
      </c>
      <c r="M15" s="300"/>
      <c r="N15" s="300"/>
      <c r="O15" s="299" t="s">
        <v>786</v>
      </c>
      <c r="P15" s="299"/>
      <c r="Q15" s="299"/>
      <c r="R15" s="301"/>
      <c r="S15" s="132" t="s">
        <v>670</v>
      </c>
      <c r="T15" s="133"/>
      <c r="U15" s="133"/>
      <c r="V15" s="134"/>
      <c r="W15" s="302" t="s">
        <v>788</v>
      </c>
      <c r="X15" s="303"/>
      <c r="Y15" s="303"/>
      <c r="Z15" s="304">
        <v>1.4</v>
      </c>
      <c r="AA15" s="304"/>
      <c r="AB15" s="304"/>
      <c r="AC15" s="304"/>
      <c r="AD15" s="304"/>
      <c r="AE15" s="304"/>
      <c r="AF15" s="305"/>
      <c r="AH15" s="32"/>
      <c r="AI15" s="73" t="str">
        <f>IF(L15&lt;=Z15,"エラーなし","エラー表示")</f>
        <v>エラーなし</v>
      </c>
      <c r="AJ15" s="33"/>
      <c r="AK15" s="34"/>
      <c r="AL15" s="34"/>
      <c r="AM15" s="32"/>
      <c r="AO15" s="33"/>
    </row>
    <row r="16" spans="1:41" ht="15" customHeight="1">
      <c r="B16" s="291"/>
      <c r="C16" s="292"/>
      <c r="D16" s="293"/>
      <c r="E16" s="132" t="s">
        <v>672</v>
      </c>
      <c r="F16" s="133"/>
      <c r="G16" s="133"/>
      <c r="H16" s="134"/>
      <c r="I16" s="294" t="s">
        <v>679</v>
      </c>
      <c r="J16" s="295"/>
      <c r="K16" s="295"/>
      <c r="L16" s="295"/>
      <c r="M16" s="295"/>
      <c r="N16" s="295"/>
      <c r="O16" s="295"/>
      <c r="P16" s="295"/>
      <c r="Q16" s="295"/>
      <c r="R16" s="296"/>
      <c r="S16" s="132" t="s">
        <v>669</v>
      </c>
      <c r="T16" s="133"/>
      <c r="U16" s="133"/>
      <c r="V16" s="134"/>
      <c r="W16" s="294" t="s">
        <v>679</v>
      </c>
      <c r="X16" s="295"/>
      <c r="Y16" s="295"/>
      <c r="Z16" s="295"/>
      <c r="AA16" s="295"/>
      <c r="AB16" s="295"/>
      <c r="AC16" s="295"/>
      <c r="AD16" s="295"/>
      <c r="AE16" s="295"/>
      <c r="AF16" s="296"/>
      <c r="AH16" s="32"/>
      <c r="AI16" s="33"/>
      <c r="AK16" s="45"/>
      <c r="AL16" s="45"/>
      <c r="AM16" s="32"/>
      <c r="AO16" s="33"/>
    </row>
    <row r="17" spans="1:41" ht="15" customHeight="1">
      <c r="B17" s="140"/>
      <c r="C17" s="141"/>
      <c r="D17" s="142"/>
      <c r="E17" s="132" t="s">
        <v>667</v>
      </c>
      <c r="F17" s="133"/>
      <c r="G17" s="133"/>
      <c r="H17" s="134"/>
      <c r="I17" s="310" t="s">
        <v>679</v>
      </c>
      <c r="J17" s="310"/>
      <c r="K17" s="310"/>
      <c r="L17" s="310"/>
      <c r="M17" s="310"/>
      <c r="N17" s="310"/>
      <c r="O17" s="310"/>
      <c r="P17" s="310"/>
      <c r="Q17" s="310"/>
      <c r="R17" s="310"/>
      <c r="S17" s="310"/>
      <c r="T17" s="310"/>
      <c r="U17" s="310"/>
      <c r="V17" s="310"/>
      <c r="W17" s="310"/>
      <c r="X17" s="310"/>
      <c r="Y17" s="310"/>
      <c r="Z17" s="310"/>
      <c r="AA17" s="310"/>
      <c r="AB17" s="310"/>
      <c r="AC17" s="310"/>
      <c r="AD17" s="310"/>
      <c r="AE17" s="310"/>
      <c r="AF17" s="310"/>
      <c r="AH17" s="32"/>
      <c r="AI17" s="33"/>
      <c r="AJ17" s="45"/>
      <c r="AK17" s="45"/>
      <c r="AL17" s="45"/>
      <c r="AM17" s="42"/>
      <c r="AO17" s="33"/>
    </row>
    <row r="18" spans="1:41" ht="3" customHeight="1"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H18" s="32"/>
      <c r="AK18" s="41"/>
      <c r="AL18" s="41"/>
      <c r="AM18" s="42"/>
    </row>
    <row r="19" spans="1:41" ht="15" customHeight="1">
      <c r="B19" s="137" t="s">
        <v>678</v>
      </c>
      <c r="C19" s="138"/>
      <c r="D19" s="139"/>
      <c r="E19" s="131" t="s">
        <v>24</v>
      </c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 t="s">
        <v>25</v>
      </c>
      <c r="T19" s="131"/>
      <c r="U19" s="131"/>
      <c r="V19" s="131"/>
      <c r="W19" s="131"/>
      <c r="X19" s="131"/>
      <c r="Y19" s="131"/>
      <c r="Z19" s="131"/>
      <c r="AA19" s="131"/>
      <c r="AB19" s="131"/>
      <c r="AC19" s="131"/>
      <c r="AD19" s="131"/>
      <c r="AE19" s="131"/>
      <c r="AF19" s="131"/>
      <c r="AH19" s="32"/>
      <c r="AI19" s="43"/>
      <c r="AJ19" s="43" t="s">
        <v>663</v>
      </c>
      <c r="AK19" s="46" t="s">
        <v>664</v>
      </c>
      <c r="AL19" s="34"/>
      <c r="AM19" s="42"/>
      <c r="AO19" s="33"/>
    </row>
    <row r="20" spans="1:41" ht="15" customHeight="1">
      <c r="B20" s="291"/>
      <c r="C20" s="292"/>
      <c r="D20" s="293"/>
      <c r="E20" s="131" t="s">
        <v>657</v>
      </c>
      <c r="F20" s="131"/>
      <c r="G20" s="131"/>
      <c r="H20" s="131"/>
      <c r="I20" s="311">
        <v>40</v>
      </c>
      <c r="J20" s="312"/>
      <c r="K20" s="312"/>
      <c r="L20" s="312"/>
      <c r="M20" s="312"/>
      <c r="N20" s="312"/>
      <c r="O20" s="312"/>
      <c r="P20" s="294" t="s">
        <v>60</v>
      </c>
      <c r="Q20" s="295"/>
      <c r="R20" s="296"/>
      <c r="S20" s="131" t="s">
        <v>657</v>
      </c>
      <c r="T20" s="131"/>
      <c r="U20" s="131"/>
      <c r="V20" s="131"/>
      <c r="W20" s="319">
        <v>63</v>
      </c>
      <c r="X20" s="320"/>
      <c r="Y20" s="320"/>
      <c r="Z20" s="320"/>
      <c r="AA20" s="320"/>
      <c r="AB20" s="320"/>
      <c r="AC20" s="321"/>
      <c r="AD20" s="294" t="s">
        <v>60</v>
      </c>
      <c r="AE20" s="295"/>
      <c r="AF20" s="296"/>
      <c r="AH20" s="32"/>
      <c r="AI20" s="43" t="s">
        <v>61</v>
      </c>
      <c r="AJ20" s="25">
        <f>I20</f>
        <v>40</v>
      </c>
      <c r="AK20" s="25">
        <f>W20</f>
        <v>63</v>
      </c>
      <c r="AL20" s="41"/>
      <c r="AM20" s="42"/>
      <c r="AO20" s="33"/>
    </row>
    <row r="21" spans="1:41" ht="15" customHeight="1">
      <c r="B21" s="291"/>
      <c r="C21" s="292"/>
      <c r="D21" s="293"/>
      <c r="E21" s="132" t="s">
        <v>689</v>
      </c>
      <c r="F21" s="133"/>
      <c r="G21" s="133"/>
      <c r="H21" s="134"/>
      <c r="I21" s="319">
        <v>39</v>
      </c>
      <c r="J21" s="320"/>
      <c r="K21" s="320"/>
      <c r="L21" s="320"/>
      <c r="M21" s="320"/>
      <c r="N21" s="320"/>
      <c r="O21" s="320"/>
      <c r="P21" s="294" t="s">
        <v>60</v>
      </c>
      <c r="Q21" s="295"/>
      <c r="R21" s="296"/>
      <c r="S21" s="132" t="s">
        <v>689</v>
      </c>
      <c r="T21" s="133"/>
      <c r="U21" s="133"/>
      <c r="V21" s="134"/>
      <c r="W21" s="319">
        <v>43</v>
      </c>
      <c r="X21" s="320"/>
      <c r="Y21" s="320"/>
      <c r="Z21" s="320"/>
      <c r="AA21" s="320"/>
      <c r="AB21" s="320"/>
      <c r="AC21" s="321"/>
      <c r="AD21" s="294" t="s">
        <v>60</v>
      </c>
      <c r="AE21" s="295"/>
      <c r="AF21" s="296"/>
      <c r="AH21" s="32"/>
      <c r="AI21" s="43" t="s">
        <v>62</v>
      </c>
      <c r="AJ21" s="25">
        <f>I21</f>
        <v>39</v>
      </c>
      <c r="AK21" s="25">
        <f>W21</f>
        <v>43</v>
      </c>
      <c r="AL21" s="34"/>
      <c r="AM21" s="42"/>
      <c r="AO21" s="33"/>
    </row>
    <row r="22" spans="1:41" ht="15" customHeight="1">
      <c r="B22" s="140"/>
      <c r="C22" s="141"/>
      <c r="D22" s="142"/>
      <c r="E22" s="131" t="s">
        <v>658</v>
      </c>
      <c r="F22" s="131"/>
      <c r="G22" s="131"/>
      <c r="H22" s="131"/>
      <c r="I22" s="313">
        <v>0.97</v>
      </c>
      <c r="J22" s="314"/>
      <c r="K22" s="314"/>
      <c r="L22" s="314"/>
      <c r="M22" s="314"/>
      <c r="N22" s="314"/>
      <c r="O22" s="314"/>
      <c r="P22" s="315" t="s">
        <v>660</v>
      </c>
      <c r="Q22" s="212"/>
      <c r="R22" s="213"/>
      <c r="S22" s="131" t="s">
        <v>658</v>
      </c>
      <c r="T22" s="131"/>
      <c r="U22" s="131"/>
      <c r="V22" s="131"/>
      <c r="W22" s="316">
        <v>1.07</v>
      </c>
      <c r="X22" s="317"/>
      <c r="Y22" s="317"/>
      <c r="Z22" s="317"/>
      <c r="AA22" s="317"/>
      <c r="AB22" s="317"/>
      <c r="AC22" s="318"/>
      <c r="AD22" s="315" t="s">
        <v>660</v>
      </c>
      <c r="AE22" s="212"/>
      <c r="AF22" s="213"/>
      <c r="AH22" s="32"/>
      <c r="AI22" s="43" t="s">
        <v>684</v>
      </c>
      <c r="AJ22" s="26">
        <f>ROUNDDOWN(AJ20/(AJ21+0/0.369),2)</f>
        <v>1.02</v>
      </c>
      <c r="AK22" s="26">
        <f>ROUNDDOWN(AK20/(AK21+0/0.369),2)</f>
        <v>1.46</v>
      </c>
      <c r="AL22" s="45"/>
      <c r="AM22" s="42"/>
      <c r="AO22" s="33"/>
    </row>
    <row r="23" spans="1:41" ht="3" customHeight="1"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H23" s="32"/>
      <c r="AK23" s="41"/>
      <c r="AL23" s="41"/>
      <c r="AM23" s="42"/>
    </row>
    <row r="24" spans="1:41" ht="15" customHeight="1">
      <c r="B24" s="131" t="s">
        <v>676</v>
      </c>
      <c r="C24" s="131"/>
      <c r="D24" s="131"/>
      <c r="E24" s="131" t="s">
        <v>35</v>
      </c>
      <c r="F24" s="131"/>
      <c r="G24" s="131"/>
      <c r="H24" s="131"/>
      <c r="I24" s="278" t="str">
        <f>既存設備・導入予定!AJ26</f>
        <v>前橋</v>
      </c>
      <c r="J24" s="278"/>
      <c r="K24" s="278"/>
      <c r="L24" s="278"/>
      <c r="M24" s="278"/>
      <c r="N24" s="278"/>
      <c r="O24" s="278"/>
      <c r="P24" s="278"/>
      <c r="Q24" s="278"/>
      <c r="R24" s="278"/>
      <c r="S24" s="131" t="s">
        <v>780</v>
      </c>
      <c r="T24" s="131"/>
      <c r="U24" s="131"/>
      <c r="V24" s="131"/>
      <c r="W24" s="286" t="s">
        <v>54</v>
      </c>
      <c r="X24" s="286"/>
      <c r="Y24" s="286"/>
      <c r="Z24" s="286"/>
      <c r="AA24" s="286"/>
      <c r="AB24" s="286"/>
      <c r="AC24" s="286"/>
      <c r="AD24" s="286"/>
      <c r="AE24" s="286"/>
      <c r="AF24" s="286"/>
      <c r="AH24" s="32"/>
      <c r="AI24" s="43" t="s">
        <v>685</v>
      </c>
      <c r="AJ24" s="26">
        <f>ROUNDDOWN(AJ20/(0+I22/0.369),2)</f>
        <v>15.21</v>
      </c>
      <c r="AK24" s="26">
        <f>ROUNDDOWN(AK20/(0+W22/0.369),2)</f>
        <v>21.72</v>
      </c>
      <c r="AL24" s="34"/>
      <c r="AM24" s="32"/>
      <c r="AO24" s="33"/>
    </row>
    <row r="25" spans="1:41" ht="15" customHeight="1">
      <c r="B25" s="131"/>
      <c r="C25" s="131"/>
      <c r="D25" s="131"/>
      <c r="E25" s="131" t="s">
        <v>36</v>
      </c>
      <c r="F25" s="131"/>
      <c r="G25" s="131"/>
      <c r="H25" s="131"/>
      <c r="I25" s="278" t="str">
        <f>既存設備・導入予定!I28</f>
        <v>店舗</v>
      </c>
      <c r="J25" s="278"/>
      <c r="K25" s="278"/>
      <c r="L25" s="278"/>
      <c r="M25" s="278"/>
      <c r="N25" s="278"/>
      <c r="O25" s="278"/>
      <c r="P25" s="278"/>
      <c r="Q25" s="278"/>
      <c r="R25" s="278"/>
      <c r="S25" s="131" t="s">
        <v>713</v>
      </c>
      <c r="T25" s="131"/>
      <c r="U25" s="131"/>
      <c r="V25" s="131"/>
      <c r="W25" s="306">
        <f>IF(W24="その他","",VLOOKUP(W24,'&lt;GHP&gt;マスタ'!$K$8:$L$11,2,FALSE))</f>
        <v>45</v>
      </c>
      <c r="X25" s="307"/>
      <c r="Y25" s="307"/>
      <c r="Z25" s="307"/>
      <c r="AA25" s="307"/>
      <c r="AB25" s="307"/>
      <c r="AC25" s="308"/>
      <c r="AD25" s="309" t="s">
        <v>666</v>
      </c>
      <c r="AE25" s="309"/>
      <c r="AF25" s="309"/>
      <c r="AH25" s="32"/>
      <c r="AK25" s="45"/>
      <c r="AL25" s="45"/>
      <c r="AM25" s="32"/>
      <c r="AO25" s="33"/>
    </row>
    <row r="26" spans="1:41" ht="3" customHeight="1"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H26" s="32"/>
      <c r="AJ26" s="35"/>
      <c r="AK26" s="35"/>
      <c r="AL26" s="35"/>
      <c r="AM26" s="38"/>
    </row>
    <row r="27" spans="1:41" ht="15" customHeight="1">
      <c r="A27" s="28" t="s">
        <v>699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7"/>
      <c r="AF27" s="47"/>
      <c r="AH27" s="32"/>
      <c r="AJ27" s="48"/>
      <c r="AK27" s="48"/>
      <c r="AL27" s="48"/>
      <c r="AM27" s="49"/>
    </row>
    <row r="28" spans="1:41" ht="15" customHeight="1">
      <c r="B28" s="220" t="s">
        <v>662</v>
      </c>
      <c r="C28" s="221"/>
      <c r="D28" s="222"/>
      <c r="E28" s="137" t="s">
        <v>69</v>
      </c>
      <c r="F28" s="138"/>
      <c r="G28" s="139"/>
      <c r="H28" s="137" t="s">
        <v>71</v>
      </c>
      <c r="I28" s="138"/>
      <c r="J28" s="139"/>
      <c r="K28" s="137" t="s">
        <v>0</v>
      </c>
      <c r="L28" s="138"/>
      <c r="M28" s="139"/>
      <c r="N28" s="137" t="s">
        <v>704</v>
      </c>
      <c r="O28" s="138"/>
      <c r="P28" s="139"/>
      <c r="Q28" s="137" t="s">
        <v>700</v>
      </c>
      <c r="R28" s="138"/>
      <c r="S28" s="139"/>
      <c r="T28" s="137" t="s">
        <v>701</v>
      </c>
      <c r="U28" s="138"/>
      <c r="V28" s="139"/>
      <c r="W28" s="137" t="s">
        <v>702</v>
      </c>
      <c r="X28" s="138"/>
      <c r="Y28" s="138"/>
      <c r="Z28" s="138"/>
      <c r="AA28" s="139"/>
      <c r="AB28" s="137" t="s">
        <v>703</v>
      </c>
      <c r="AC28" s="138"/>
      <c r="AD28" s="138"/>
      <c r="AE28" s="138"/>
      <c r="AF28" s="139"/>
      <c r="AH28" s="32"/>
      <c r="AJ28" s="48"/>
      <c r="AK28" s="48"/>
      <c r="AL28" s="48"/>
      <c r="AM28" s="49"/>
    </row>
    <row r="29" spans="1:41" ht="15" customHeight="1">
      <c r="B29" s="223"/>
      <c r="C29" s="224"/>
      <c r="D29" s="225"/>
      <c r="E29" s="140"/>
      <c r="F29" s="141"/>
      <c r="G29" s="142"/>
      <c r="H29" s="140"/>
      <c r="I29" s="141"/>
      <c r="J29" s="142"/>
      <c r="K29" s="182" t="s">
        <v>705</v>
      </c>
      <c r="L29" s="183"/>
      <c r="M29" s="184"/>
      <c r="N29" s="140"/>
      <c r="O29" s="141"/>
      <c r="P29" s="142"/>
      <c r="Q29" s="182" t="s">
        <v>706</v>
      </c>
      <c r="R29" s="183"/>
      <c r="S29" s="184"/>
      <c r="T29" s="182" t="s">
        <v>707</v>
      </c>
      <c r="U29" s="183"/>
      <c r="V29" s="184"/>
      <c r="W29" s="182" t="s">
        <v>708</v>
      </c>
      <c r="X29" s="183"/>
      <c r="Y29" s="183"/>
      <c r="Z29" s="183"/>
      <c r="AA29" s="184"/>
      <c r="AB29" s="182" t="s">
        <v>709</v>
      </c>
      <c r="AC29" s="183"/>
      <c r="AD29" s="183"/>
      <c r="AE29" s="183"/>
      <c r="AF29" s="184"/>
      <c r="AH29" s="32"/>
      <c r="AI29" s="50"/>
      <c r="AJ29" s="51" t="s">
        <v>686</v>
      </c>
      <c r="AK29" s="48"/>
      <c r="AL29" s="49" t="s">
        <v>784</v>
      </c>
      <c r="AM29" s="49"/>
    </row>
    <row r="30" spans="1:41" ht="15" customHeight="1">
      <c r="B30" s="223"/>
      <c r="C30" s="224"/>
      <c r="D30" s="225"/>
      <c r="E30" s="206">
        <v>1</v>
      </c>
      <c r="F30" s="207"/>
      <c r="G30" s="208"/>
      <c r="H30" s="275" t="str">
        <f>既存設備・導入予定!H34</f>
        <v>冷房</v>
      </c>
      <c r="I30" s="276"/>
      <c r="J30" s="277"/>
      <c r="K30" s="322">
        <f>IF(H30="冷房",$AJ$20,$AK$20)</f>
        <v>40</v>
      </c>
      <c r="L30" s="323"/>
      <c r="M30" s="323"/>
      <c r="N30" s="344">
        <f>ROUNDDOWN(IF(H30="冷房",$AJ$22*$AJ30,$AK$22*$AJ30),2)</f>
        <v>1.84</v>
      </c>
      <c r="O30" s="345"/>
      <c r="P30" s="345"/>
      <c r="Q30" s="272">
        <f>既存設備・導入予定!Q34</f>
        <v>0.14699999999999999</v>
      </c>
      <c r="R30" s="273"/>
      <c r="S30" s="274"/>
      <c r="T30" s="267">
        <f>既存設備・導入予定!T34:V34</f>
        <v>50</v>
      </c>
      <c r="U30" s="268"/>
      <c r="V30" s="268"/>
      <c r="W30" s="269">
        <f t="shared" ref="W30:W41" si="0">ROUNDDOWN(AL30*Q30*T30*$W$5,1)</f>
        <v>159.4</v>
      </c>
      <c r="X30" s="270"/>
      <c r="Y30" s="270"/>
      <c r="Z30" s="270"/>
      <c r="AA30" s="271"/>
      <c r="AB30" s="264">
        <f>ROUNDDOWN($W30*'&lt;GHP&gt;マスタ'!$K$27/1000*'&lt;GHP&gt;マスタ'!$K$24,3)</f>
        <v>1.4E-2</v>
      </c>
      <c r="AC30" s="265"/>
      <c r="AD30" s="265"/>
      <c r="AE30" s="265"/>
      <c r="AF30" s="266"/>
      <c r="AH30" s="32"/>
      <c r="AI30" s="52" t="s">
        <v>63</v>
      </c>
      <c r="AJ30" s="27">
        <f>VLOOKUP(E30&amp;$AJ$12&amp;H30,'&lt;GHP&gt;マスタ'!$X$22:$AD$93,7,0)</f>
        <v>1.8080000000000001</v>
      </c>
      <c r="AK30" s="48"/>
      <c r="AL30" s="72">
        <f>ROUNDDOWN(K30/N30,1)</f>
        <v>21.7</v>
      </c>
      <c r="AM30" s="49"/>
    </row>
    <row r="31" spans="1:41" ht="15" customHeight="1">
      <c r="B31" s="223"/>
      <c r="C31" s="224"/>
      <c r="D31" s="225"/>
      <c r="E31" s="206">
        <v>2</v>
      </c>
      <c r="F31" s="207"/>
      <c r="G31" s="208"/>
      <c r="H31" s="275" t="str">
        <f>既存設備・導入予定!H35</f>
        <v>冷房</v>
      </c>
      <c r="I31" s="276"/>
      <c r="J31" s="277"/>
      <c r="K31" s="322">
        <f t="shared" ref="K31:K41" si="1">IF(H31="冷房",$AJ$20,$AK$20)</f>
        <v>40</v>
      </c>
      <c r="L31" s="323"/>
      <c r="M31" s="323"/>
      <c r="N31" s="344">
        <f t="shared" ref="N31:N41" si="2">ROUNDDOWN(IF(H31="冷房",$AJ$22*$AJ31,$AK$22*$AJ31),2)</f>
        <v>1.91</v>
      </c>
      <c r="O31" s="345"/>
      <c r="P31" s="345"/>
      <c r="Q31" s="272">
        <f>既存設備・導入予定!Q35</f>
        <v>0.248</v>
      </c>
      <c r="R31" s="273"/>
      <c r="S31" s="274"/>
      <c r="T31" s="267">
        <f>既存設備・導入予定!T35:V35</f>
        <v>150</v>
      </c>
      <c r="U31" s="268"/>
      <c r="V31" s="268"/>
      <c r="W31" s="269">
        <f t="shared" si="0"/>
        <v>777.4</v>
      </c>
      <c r="X31" s="270"/>
      <c r="Y31" s="270"/>
      <c r="Z31" s="270"/>
      <c r="AA31" s="271"/>
      <c r="AB31" s="264">
        <f>ROUNDDOWN($W31*'&lt;GHP&gt;マスタ'!$K$27/1000*'&lt;GHP&gt;マスタ'!$K$24,3)</f>
        <v>7.1999999999999995E-2</v>
      </c>
      <c r="AC31" s="265"/>
      <c r="AD31" s="265"/>
      <c r="AE31" s="265"/>
      <c r="AF31" s="266"/>
      <c r="AH31" s="32"/>
      <c r="AI31" s="52" t="s">
        <v>52</v>
      </c>
      <c r="AJ31" s="27">
        <f>VLOOKUP(E31&amp;$AJ$12&amp;H31,'&lt;GHP&gt;マスタ'!$X$22:$AD$93,7,0)</f>
        <v>1.875</v>
      </c>
      <c r="AK31" s="48"/>
      <c r="AL31" s="72">
        <f t="shared" ref="AL31:AL41" si="3">ROUNDDOWN(K31/N31,1)</f>
        <v>20.9</v>
      </c>
      <c r="AM31" s="49"/>
    </row>
    <row r="32" spans="1:41" ht="15" customHeight="1">
      <c r="B32" s="223"/>
      <c r="C32" s="224"/>
      <c r="D32" s="225"/>
      <c r="E32" s="206">
        <v>3</v>
      </c>
      <c r="F32" s="207"/>
      <c r="G32" s="208"/>
      <c r="H32" s="275" t="str">
        <f>既存設備・導入予定!H36</f>
        <v>冷房</v>
      </c>
      <c r="I32" s="276"/>
      <c r="J32" s="277"/>
      <c r="K32" s="322">
        <f t="shared" si="1"/>
        <v>40</v>
      </c>
      <c r="L32" s="323"/>
      <c r="M32" s="323"/>
      <c r="N32" s="344">
        <f t="shared" si="2"/>
        <v>2.17</v>
      </c>
      <c r="O32" s="345"/>
      <c r="P32" s="345"/>
      <c r="Q32" s="272">
        <f>既存設備・導入予定!Q36</f>
        <v>0.30499999999999999</v>
      </c>
      <c r="R32" s="273"/>
      <c r="S32" s="274"/>
      <c r="T32" s="267">
        <f>既存設備・導入予定!T36:V36</f>
        <v>150</v>
      </c>
      <c r="U32" s="268"/>
      <c r="V32" s="268"/>
      <c r="W32" s="269">
        <f t="shared" si="0"/>
        <v>841.8</v>
      </c>
      <c r="X32" s="270"/>
      <c r="Y32" s="270"/>
      <c r="Z32" s="270"/>
      <c r="AA32" s="271"/>
      <c r="AB32" s="264">
        <f>ROUNDDOWN($W32*'&lt;GHP&gt;マスタ'!$K$27/1000*'&lt;GHP&gt;マスタ'!$K$24,3)</f>
        <v>7.8E-2</v>
      </c>
      <c r="AC32" s="265"/>
      <c r="AD32" s="265"/>
      <c r="AE32" s="265"/>
      <c r="AF32" s="266"/>
      <c r="AH32" s="32"/>
      <c r="AI32" s="52" t="s">
        <v>53</v>
      </c>
      <c r="AJ32" s="27">
        <f>VLOOKUP(E32&amp;$AJ$12&amp;H32,'&lt;GHP&gt;マスタ'!$X$22:$AD$93,7,0)</f>
        <v>2.1349999999999998</v>
      </c>
      <c r="AK32" s="48"/>
      <c r="AL32" s="72">
        <f t="shared" si="3"/>
        <v>18.399999999999999</v>
      </c>
      <c r="AM32" s="49"/>
    </row>
    <row r="33" spans="2:41" ht="15" customHeight="1">
      <c r="B33" s="223"/>
      <c r="C33" s="224"/>
      <c r="D33" s="225"/>
      <c r="E33" s="206">
        <v>4</v>
      </c>
      <c r="F33" s="207"/>
      <c r="G33" s="208"/>
      <c r="H33" s="275" t="str">
        <f>既存設備・導入予定!H37</f>
        <v>冷房</v>
      </c>
      <c r="I33" s="276"/>
      <c r="J33" s="277"/>
      <c r="K33" s="322">
        <f t="shared" si="1"/>
        <v>40</v>
      </c>
      <c r="L33" s="323"/>
      <c r="M33" s="323"/>
      <c r="N33" s="344">
        <f t="shared" si="2"/>
        <v>2.33</v>
      </c>
      <c r="O33" s="345"/>
      <c r="P33" s="345"/>
      <c r="Q33" s="272">
        <f>既存設備・導入予定!Q37</f>
        <v>0.54600000000000004</v>
      </c>
      <c r="R33" s="273"/>
      <c r="S33" s="274"/>
      <c r="T33" s="267">
        <f>既存設備・導入予定!T37:V37</f>
        <v>50</v>
      </c>
      <c r="U33" s="268"/>
      <c r="V33" s="268"/>
      <c r="W33" s="269">
        <f t="shared" si="0"/>
        <v>466.8</v>
      </c>
      <c r="X33" s="270"/>
      <c r="Y33" s="270"/>
      <c r="Z33" s="270"/>
      <c r="AA33" s="271"/>
      <c r="AB33" s="264">
        <f>ROUNDDOWN($W33*'&lt;GHP&gt;マスタ'!$K$27/1000*'&lt;GHP&gt;マスタ'!$K$24,3)</f>
        <v>4.2999999999999997E-2</v>
      </c>
      <c r="AC33" s="265"/>
      <c r="AD33" s="265"/>
      <c r="AE33" s="265"/>
      <c r="AF33" s="266"/>
      <c r="AH33" s="32"/>
      <c r="AI33" s="52" t="s">
        <v>64</v>
      </c>
      <c r="AJ33" s="27">
        <f>VLOOKUP(E33&amp;$AJ$12&amp;H33,'&lt;GHP&gt;マスタ'!$X$22:$AD$93,7,0)</f>
        <v>2.29</v>
      </c>
      <c r="AK33" s="48"/>
      <c r="AL33" s="72">
        <f t="shared" si="3"/>
        <v>17.100000000000001</v>
      </c>
      <c r="AM33" s="49"/>
    </row>
    <row r="34" spans="2:41" ht="15" customHeight="1">
      <c r="B34" s="223"/>
      <c r="C34" s="224"/>
      <c r="D34" s="225"/>
      <c r="E34" s="206">
        <v>5</v>
      </c>
      <c r="F34" s="207"/>
      <c r="G34" s="208"/>
      <c r="H34" s="275" t="str">
        <f>既存設備・導入予定!H38</f>
        <v>冷房</v>
      </c>
      <c r="I34" s="276"/>
      <c r="J34" s="277"/>
      <c r="K34" s="322">
        <f t="shared" si="1"/>
        <v>40</v>
      </c>
      <c r="L34" s="323"/>
      <c r="M34" s="323"/>
      <c r="N34" s="344">
        <f t="shared" si="2"/>
        <v>2.4300000000000002</v>
      </c>
      <c r="O34" s="345"/>
      <c r="P34" s="345"/>
      <c r="Q34" s="272">
        <f>既存設備・導入予定!Q38</f>
        <v>0.58699999999999997</v>
      </c>
      <c r="R34" s="273"/>
      <c r="S34" s="274"/>
      <c r="T34" s="267">
        <f>既存設備・導入予定!T38:V38</f>
        <v>130</v>
      </c>
      <c r="U34" s="268"/>
      <c r="V34" s="268"/>
      <c r="W34" s="269">
        <f t="shared" si="0"/>
        <v>1251.4000000000001</v>
      </c>
      <c r="X34" s="270"/>
      <c r="Y34" s="270"/>
      <c r="Z34" s="270"/>
      <c r="AA34" s="271"/>
      <c r="AB34" s="264">
        <f>ROUNDDOWN($W34*'&lt;GHP&gt;マスタ'!$K$27/1000*'&lt;GHP&gt;マスタ'!$K$24,3)</f>
        <v>0.11600000000000001</v>
      </c>
      <c r="AC34" s="265"/>
      <c r="AD34" s="265"/>
      <c r="AE34" s="265"/>
      <c r="AF34" s="266"/>
      <c r="AH34" s="32"/>
      <c r="AI34" s="52" t="s">
        <v>44</v>
      </c>
      <c r="AJ34" s="27">
        <f>VLOOKUP(E34&amp;$AJ$12&amp;H34,'&lt;GHP&gt;マスタ'!$X$22:$AD$93,7,0)</f>
        <v>2.391</v>
      </c>
      <c r="AK34" s="48"/>
      <c r="AL34" s="72">
        <f t="shared" si="3"/>
        <v>16.399999999999999</v>
      </c>
      <c r="AM34" s="49"/>
    </row>
    <row r="35" spans="2:41" ht="15" customHeight="1">
      <c r="B35" s="223"/>
      <c r="C35" s="224"/>
      <c r="D35" s="225"/>
      <c r="E35" s="206">
        <v>6</v>
      </c>
      <c r="F35" s="207"/>
      <c r="G35" s="208"/>
      <c r="H35" s="275" t="str">
        <f>既存設備・導入予定!H39</f>
        <v>冷房</v>
      </c>
      <c r="I35" s="276"/>
      <c r="J35" s="277"/>
      <c r="K35" s="322">
        <f t="shared" si="1"/>
        <v>40</v>
      </c>
      <c r="L35" s="323"/>
      <c r="M35" s="323"/>
      <c r="N35" s="344">
        <f t="shared" si="2"/>
        <v>2.33</v>
      </c>
      <c r="O35" s="345"/>
      <c r="P35" s="345"/>
      <c r="Q35" s="272">
        <f>既存設備・導入予定!Q39</f>
        <v>0.372</v>
      </c>
      <c r="R35" s="273"/>
      <c r="S35" s="274"/>
      <c r="T35" s="267">
        <f>既存設備・導入予定!T39:V39</f>
        <v>260</v>
      </c>
      <c r="U35" s="268"/>
      <c r="V35" s="268"/>
      <c r="W35" s="269">
        <f t="shared" si="0"/>
        <v>1653.9</v>
      </c>
      <c r="X35" s="270"/>
      <c r="Y35" s="270"/>
      <c r="Z35" s="270"/>
      <c r="AA35" s="271"/>
      <c r="AB35" s="264">
        <f>ROUNDDOWN($W35*'&lt;GHP&gt;マスタ'!$K$27/1000*'&lt;GHP&gt;マスタ'!$K$24,3)</f>
        <v>0.153</v>
      </c>
      <c r="AC35" s="265"/>
      <c r="AD35" s="265"/>
      <c r="AE35" s="265"/>
      <c r="AF35" s="266"/>
      <c r="AH35" s="32"/>
      <c r="AI35" s="52" t="s">
        <v>45</v>
      </c>
      <c r="AJ35" s="27">
        <f>VLOOKUP(E35&amp;$AJ$12&amp;H35,'&lt;GHP&gt;マスタ'!$X$22:$AD$93,7,0)</f>
        <v>2.2909999999999999</v>
      </c>
      <c r="AK35" s="48"/>
      <c r="AL35" s="72">
        <f t="shared" si="3"/>
        <v>17.100000000000001</v>
      </c>
      <c r="AM35" s="49"/>
    </row>
    <row r="36" spans="2:41" ht="15" customHeight="1">
      <c r="B36" s="223"/>
      <c r="C36" s="224"/>
      <c r="D36" s="225"/>
      <c r="E36" s="206">
        <v>7</v>
      </c>
      <c r="F36" s="207"/>
      <c r="G36" s="208"/>
      <c r="H36" s="275" t="str">
        <f>既存設備・導入予定!H40</f>
        <v>暖房</v>
      </c>
      <c r="I36" s="276"/>
      <c r="J36" s="277"/>
      <c r="K36" s="322">
        <f t="shared" si="1"/>
        <v>63</v>
      </c>
      <c r="L36" s="323"/>
      <c r="M36" s="323"/>
      <c r="N36" s="344">
        <f t="shared" si="2"/>
        <v>1.94</v>
      </c>
      <c r="O36" s="345"/>
      <c r="P36" s="345"/>
      <c r="Q36" s="272">
        <f>既存設備・導入予定!Q40</f>
        <v>0.14799999999999999</v>
      </c>
      <c r="R36" s="273"/>
      <c r="S36" s="274"/>
      <c r="T36" s="267">
        <f>既存設備・導入予定!T40:V40</f>
        <v>260</v>
      </c>
      <c r="U36" s="268"/>
      <c r="V36" s="268"/>
      <c r="W36" s="269">
        <f t="shared" si="0"/>
        <v>1246.7</v>
      </c>
      <c r="X36" s="270"/>
      <c r="Y36" s="270"/>
      <c r="Z36" s="270"/>
      <c r="AA36" s="271"/>
      <c r="AB36" s="264">
        <f>ROUNDDOWN($W36*'&lt;GHP&gt;マスタ'!$K$27/1000*'&lt;GHP&gt;マスタ'!$K$24,3)</f>
        <v>0.115</v>
      </c>
      <c r="AC36" s="265"/>
      <c r="AD36" s="265"/>
      <c r="AE36" s="265"/>
      <c r="AF36" s="266"/>
      <c r="AH36" s="32"/>
      <c r="AI36" s="52" t="s">
        <v>46</v>
      </c>
      <c r="AJ36" s="27">
        <f>VLOOKUP(E36&amp;$AJ$12&amp;H36,'&lt;GHP&gt;マスタ'!$X$22:$AD$93,7,0)</f>
        <v>1.329</v>
      </c>
      <c r="AK36" s="48"/>
      <c r="AL36" s="72">
        <f t="shared" si="3"/>
        <v>32.4</v>
      </c>
      <c r="AM36" s="49"/>
    </row>
    <row r="37" spans="2:41" ht="15" customHeight="1">
      <c r="B37" s="223"/>
      <c r="C37" s="224"/>
      <c r="D37" s="225"/>
      <c r="E37" s="206">
        <v>8</v>
      </c>
      <c r="F37" s="207"/>
      <c r="G37" s="208"/>
      <c r="H37" s="275" t="str">
        <f>既存設備・導入予定!H41</f>
        <v>暖房</v>
      </c>
      <c r="I37" s="276"/>
      <c r="J37" s="277"/>
      <c r="K37" s="322">
        <f t="shared" si="1"/>
        <v>63</v>
      </c>
      <c r="L37" s="323"/>
      <c r="M37" s="323"/>
      <c r="N37" s="344">
        <f t="shared" si="2"/>
        <v>1.89</v>
      </c>
      <c r="O37" s="345"/>
      <c r="P37" s="345"/>
      <c r="Q37" s="272">
        <f>既存設備・導入予定!Q41</f>
        <v>0.245</v>
      </c>
      <c r="R37" s="273"/>
      <c r="S37" s="274"/>
      <c r="T37" s="267">
        <f>既存設備・導入予定!T41:V41</f>
        <v>260</v>
      </c>
      <c r="U37" s="268"/>
      <c r="V37" s="268"/>
      <c r="W37" s="269">
        <f t="shared" si="0"/>
        <v>2121.1999999999998</v>
      </c>
      <c r="X37" s="270"/>
      <c r="Y37" s="270"/>
      <c r="Z37" s="270"/>
      <c r="AA37" s="271"/>
      <c r="AB37" s="264">
        <f>ROUNDDOWN($W37*'&lt;GHP&gt;マスタ'!$K$27/1000*'&lt;GHP&gt;マスタ'!$K$24,3)</f>
        <v>0.19700000000000001</v>
      </c>
      <c r="AC37" s="265"/>
      <c r="AD37" s="265"/>
      <c r="AE37" s="265"/>
      <c r="AF37" s="266"/>
      <c r="AH37" s="32"/>
      <c r="AI37" s="52" t="s">
        <v>47</v>
      </c>
      <c r="AJ37" s="27">
        <f>VLOOKUP(E37&amp;$AJ$12&amp;H37,'&lt;GHP&gt;マスタ'!$X$22:$AD$93,7,0)</f>
        <v>1.2989999999999999</v>
      </c>
      <c r="AK37" s="48"/>
      <c r="AL37" s="72">
        <f t="shared" si="3"/>
        <v>33.299999999999997</v>
      </c>
      <c r="AM37" s="49"/>
    </row>
    <row r="38" spans="2:41" ht="15" customHeight="1">
      <c r="B38" s="223"/>
      <c r="C38" s="224"/>
      <c r="D38" s="225"/>
      <c r="E38" s="206">
        <v>9</v>
      </c>
      <c r="F38" s="207"/>
      <c r="G38" s="208"/>
      <c r="H38" s="275" t="str">
        <f>既存設備・導入予定!H42</f>
        <v>暖房</v>
      </c>
      <c r="I38" s="276"/>
      <c r="J38" s="277"/>
      <c r="K38" s="322">
        <f t="shared" si="1"/>
        <v>63</v>
      </c>
      <c r="L38" s="323"/>
      <c r="M38" s="323"/>
      <c r="N38" s="344">
        <f t="shared" si="2"/>
        <v>2.12</v>
      </c>
      <c r="O38" s="345"/>
      <c r="P38" s="345"/>
      <c r="Q38" s="272">
        <f>既存設備・導入予定!Q42</f>
        <v>0.45</v>
      </c>
      <c r="R38" s="273"/>
      <c r="S38" s="274"/>
      <c r="T38" s="267">
        <f>既存設備・導入予定!T42:V42</f>
        <v>260</v>
      </c>
      <c r="U38" s="268"/>
      <c r="V38" s="268"/>
      <c r="W38" s="269">
        <f t="shared" si="0"/>
        <v>3474.9</v>
      </c>
      <c r="X38" s="270"/>
      <c r="Y38" s="270"/>
      <c r="Z38" s="270"/>
      <c r="AA38" s="271"/>
      <c r="AB38" s="264">
        <f>ROUNDDOWN($W38*'&lt;GHP&gt;マスタ'!$K$27/1000*'&lt;GHP&gt;マスタ'!$K$24,3)</f>
        <v>0.32200000000000001</v>
      </c>
      <c r="AC38" s="265"/>
      <c r="AD38" s="265"/>
      <c r="AE38" s="265"/>
      <c r="AF38" s="266"/>
      <c r="AH38" s="32"/>
      <c r="AI38" s="52" t="s">
        <v>48</v>
      </c>
      <c r="AJ38" s="27">
        <f>VLOOKUP(E38&amp;$AJ$12&amp;H38,'&lt;GHP&gt;マスタ'!$X$22:$AD$93,7,0)</f>
        <v>1.4550000000000001</v>
      </c>
      <c r="AK38" s="48"/>
      <c r="AL38" s="72">
        <f t="shared" si="3"/>
        <v>29.7</v>
      </c>
      <c r="AM38" s="49"/>
    </row>
    <row r="39" spans="2:41" ht="15" customHeight="1">
      <c r="B39" s="223"/>
      <c r="C39" s="224"/>
      <c r="D39" s="225"/>
      <c r="E39" s="206">
        <v>10</v>
      </c>
      <c r="F39" s="207"/>
      <c r="G39" s="208"/>
      <c r="H39" s="275" t="str">
        <f>既存設備・導入予定!H43</f>
        <v>暖房</v>
      </c>
      <c r="I39" s="276"/>
      <c r="J39" s="277"/>
      <c r="K39" s="322">
        <f t="shared" si="1"/>
        <v>63</v>
      </c>
      <c r="L39" s="323"/>
      <c r="M39" s="323"/>
      <c r="N39" s="344">
        <f t="shared" si="2"/>
        <v>2.1</v>
      </c>
      <c r="O39" s="345"/>
      <c r="P39" s="345"/>
      <c r="Q39" s="272">
        <f>既存設備・導入予定!Q43</f>
        <v>0.56499999999999995</v>
      </c>
      <c r="R39" s="273"/>
      <c r="S39" s="274"/>
      <c r="T39" s="267">
        <f>既存設備・導入予定!T43:V43</f>
        <v>130</v>
      </c>
      <c r="U39" s="268"/>
      <c r="V39" s="268"/>
      <c r="W39" s="269">
        <f t="shared" si="0"/>
        <v>2203.5</v>
      </c>
      <c r="X39" s="270"/>
      <c r="Y39" s="270"/>
      <c r="Z39" s="270"/>
      <c r="AA39" s="271"/>
      <c r="AB39" s="264">
        <f>ROUNDDOWN($W39*'&lt;GHP&gt;マスタ'!$K$27/1000*'&lt;GHP&gt;マスタ'!$K$24,3)</f>
        <v>0.20399999999999999</v>
      </c>
      <c r="AC39" s="265"/>
      <c r="AD39" s="265"/>
      <c r="AE39" s="265"/>
      <c r="AF39" s="266"/>
      <c r="AH39" s="32"/>
      <c r="AI39" s="52" t="s">
        <v>49</v>
      </c>
      <c r="AJ39" s="27">
        <f>VLOOKUP(E39&amp;$AJ$12&amp;H39,'&lt;GHP&gt;マスタ'!$X$22:$AD$93,7,0)</f>
        <v>1.4419999999999999</v>
      </c>
      <c r="AK39" s="34"/>
      <c r="AL39" s="72">
        <f t="shared" si="3"/>
        <v>30</v>
      </c>
      <c r="AM39" s="32"/>
      <c r="AO39" s="33"/>
    </row>
    <row r="40" spans="2:41" ht="15" customHeight="1">
      <c r="B40" s="223"/>
      <c r="C40" s="224"/>
      <c r="D40" s="225"/>
      <c r="E40" s="206">
        <v>11</v>
      </c>
      <c r="F40" s="207"/>
      <c r="G40" s="208"/>
      <c r="H40" s="275" t="str">
        <f>既存設備・導入予定!H44</f>
        <v>暖房</v>
      </c>
      <c r="I40" s="276"/>
      <c r="J40" s="277"/>
      <c r="K40" s="322">
        <f t="shared" si="1"/>
        <v>63</v>
      </c>
      <c r="L40" s="323"/>
      <c r="M40" s="323"/>
      <c r="N40" s="344">
        <f t="shared" si="2"/>
        <v>2.2400000000000002</v>
      </c>
      <c r="O40" s="345"/>
      <c r="P40" s="345"/>
      <c r="Q40" s="272">
        <f>既存設備・導入予定!Q44</f>
        <v>0.52900000000000003</v>
      </c>
      <c r="R40" s="273"/>
      <c r="S40" s="274"/>
      <c r="T40" s="267">
        <f>既存設備・導入予定!T44:V44</f>
        <v>50</v>
      </c>
      <c r="U40" s="268"/>
      <c r="V40" s="268"/>
      <c r="W40" s="269">
        <f t="shared" si="0"/>
        <v>743.2</v>
      </c>
      <c r="X40" s="270"/>
      <c r="Y40" s="270"/>
      <c r="Z40" s="270"/>
      <c r="AA40" s="271"/>
      <c r="AB40" s="264">
        <f>ROUNDDOWN($W40*'&lt;GHP&gt;マスタ'!$K$27/1000*'&lt;GHP&gt;マスタ'!$K$24,3)</f>
        <v>6.9000000000000006E-2</v>
      </c>
      <c r="AC40" s="265"/>
      <c r="AD40" s="265"/>
      <c r="AE40" s="265"/>
      <c r="AF40" s="266"/>
      <c r="AI40" s="52" t="s">
        <v>50</v>
      </c>
      <c r="AJ40" s="27">
        <f>VLOOKUP(E40&amp;$AJ$12&amp;H40,'&lt;GHP&gt;マスタ'!$X$22:$AD$93,7,0)</f>
        <v>1.5389999999999999</v>
      </c>
      <c r="AK40" s="35"/>
      <c r="AL40" s="72">
        <f t="shared" si="3"/>
        <v>28.1</v>
      </c>
      <c r="AM40" s="32"/>
    </row>
    <row r="41" spans="2:41" ht="15" customHeight="1" thickBot="1">
      <c r="B41" s="223"/>
      <c r="C41" s="224"/>
      <c r="D41" s="225"/>
      <c r="E41" s="206">
        <v>12</v>
      </c>
      <c r="F41" s="207"/>
      <c r="G41" s="208"/>
      <c r="H41" s="275" t="str">
        <f>既存設備・導入予定!H45</f>
        <v>暖房</v>
      </c>
      <c r="I41" s="276"/>
      <c r="J41" s="277"/>
      <c r="K41" s="322">
        <f t="shared" si="1"/>
        <v>63</v>
      </c>
      <c r="L41" s="323"/>
      <c r="M41" s="323"/>
      <c r="N41" s="344">
        <f t="shared" si="2"/>
        <v>2.04</v>
      </c>
      <c r="O41" s="345"/>
      <c r="P41" s="345"/>
      <c r="Q41" s="272">
        <f>既存設備・導入予定!Q45</f>
        <v>0.38900000000000001</v>
      </c>
      <c r="R41" s="273"/>
      <c r="S41" s="274"/>
      <c r="T41" s="267">
        <f>既存設備・導入予定!T45:V45</f>
        <v>150</v>
      </c>
      <c r="U41" s="268"/>
      <c r="V41" s="268"/>
      <c r="W41" s="269">
        <f t="shared" si="0"/>
        <v>1797.1</v>
      </c>
      <c r="X41" s="270"/>
      <c r="Y41" s="270"/>
      <c r="Z41" s="270"/>
      <c r="AA41" s="271"/>
      <c r="AB41" s="264">
        <f>ROUNDDOWN($W41*'&lt;GHP&gt;マスタ'!$K$27/1000*'&lt;GHP&gt;マスタ'!$K$24,3)</f>
        <v>0.16600000000000001</v>
      </c>
      <c r="AC41" s="265"/>
      <c r="AD41" s="265"/>
      <c r="AE41" s="265"/>
      <c r="AF41" s="266"/>
      <c r="AI41" s="52" t="s">
        <v>51</v>
      </c>
      <c r="AJ41" s="27">
        <f>VLOOKUP(E41&amp;$AJ$12&amp;H41,'&lt;GHP&gt;マスタ'!$X$22:$AD$93,7,0)</f>
        <v>1.399</v>
      </c>
      <c r="AK41" s="34"/>
      <c r="AL41" s="72">
        <f t="shared" si="3"/>
        <v>30.8</v>
      </c>
      <c r="AM41" s="32"/>
    </row>
    <row r="42" spans="2:41" ht="15" customHeight="1" thickTop="1">
      <c r="B42" s="226"/>
      <c r="C42" s="227"/>
      <c r="D42" s="228"/>
      <c r="E42" s="244" t="s">
        <v>659</v>
      </c>
      <c r="F42" s="245"/>
      <c r="G42" s="246"/>
      <c r="H42" s="250" t="s">
        <v>680</v>
      </c>
      <c r="I42" s="250"/>
      <c r="J42" s="250"/>
      <c r="K42" s="247" t="s">
        <v>681</v>
      </c>
      <c r="L42" s="248"/>
      <c r="M42" s="248"/>
      <c r="N42" s="247" t="s">
        <v>680</v>
      </c>
      <c r="O42" s="248"/>
      <c r="P42" s="248"/>
      <c r="Q42" s="247" t="s">
        <v>680</v>
      </c>
      <c r="R42" s="248"/>
      <c r="S42" s="249"/>
      <c r="T42" s="253">
        <f>SUM(T30:V41)</f>
        <v>1900</v>
      </c>
      <c r="U42" s="254"/>
      <c r="V42" s="254"/>
      <c r="W42" s="341">
        <f>SUM(W30:AA41)</f>
        <v>16737.3</v>
      </c>
      <c r="X42" s="342"/>
      <c r="Y42" s="342"/>
      <c r="Z42" s="342"/>
      <c r="AA42" s="343"/>
      <c r="AB42" s="331">
        <f>SUM(AB30:AF41)</f>
        <v>1.5489999999999999</v>
      </c>
      <c r="AC42" s="332"/>
      <c r="AD42" s="332"/>
      <c r="AE42" s="332"/>
      <c r="AF42" s="333"/>
      <c r="AK42" s="34"/>
      <c r="AL42" s="34"/>
      <c r="AM42" s="53"/>
    </row>
    <row r="43" spans="2:41" ht="3" customHeight="1"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I43" s="33"/>
      <c r="AJ43" s="33"/>
      <c r="AK43" s="34"/>
      <c r="AL43" s="34"/>
      <c r="AM43" s="53"/>
    </row>
    <row r="44" spans="2:41" ht="15" customHeight="1">
      <c r="B44" s="220" t="s">
        <v>661</v>
      </c>
      <c r="C44" s="221"/>
      <c r="D44" s="222"/>
      <c r="E44" s="137" t="s">
        <v>69</v>
      </c>
      <c r="F44" s="138"/>
      <c r="G44" s="139"/>
      <c r="H44" s="137" t="s">
        <v>71</v>
      </c>
      <c r="I44" s="138"/>
      <c r="J44" s="139"/>
      <c r="K44" s="137" t="s">
        <v>0</v>
      </c>
      <c r="L44" s="138"/>
      <c r="M44" s="139"/>
      <c r="N44" s="137" t="s">
        <v>704</v>
      </c>
      <c r="O44" s="138"/>
      <c r="P44" s="139"/>
      <c r="Q44" s="137" t="s">
        <v>700</v>
      </c>
      <c r="R44" s="138"/>
      <c r="S44" s="139"/>
      <c r="T44" s="137" t="s">
        <v>701</v>
      </c>
      <c r="U44" s="138"/>
      <c r="V44" s="139"/>
      <c r="W44" s="137" t="s">
        <v>702</v>
      </c>
      <c r="X44" s="138"/>
      <c r="Y44" s="138"/>
      <c r="Z44" s="138"/>
      <c r="AA44" s="139"/>
      <c r="AB44" s="137" t="s">
        <v>703</v>
      </c>
      <c r="AC44" s="138"/>
      <c r="AD44" s="138"/>
      <c r="AE44" s="138"/>
      <c r="AF44" s="139"/>
      <c r="AI44" s="33"/>
      <c r="AJ44" s="33"/>
      <c r="AK44" s="34"/>
      <c r="AL44" s="34"/>
      <c r="AM44" s="53"/>
    </row>
    <row r="45" spans="2:41" ht="15" customHeight="1">
      <c r="B45" s="223"/>
      <c r="C45" s="224"/>
      <c r="D45" s="225"/>
      <c r="E45" s="140"/>
      <c r="F45" s="141"/>
      <c r="G45" s="142"/>
      <c r="H45" s="140"/>
      <c r="I45" s="141"/>
      <c r="J45" s="142"/>
      <c r="K45" s="182" t="s">
        <v>705</v>
      </c>
      <c r="L45" s="183"/>
      <c r="M45" s="184"/>
      <c r="N45" s="140"/>
      <c r="O45" s="141"/>
      <c r="P45" s="142"/>
      <c r="Q45" s="182" t="s">
        <v>706</v>
      </c>
      <c r="R45" s="183"/>
      <c r="S45" s="184"/>
      <c r="T45" s="182" t="s">
        <v>707</v>
      </c>
      <c r="U45" s="183"/>
      <c r="V45" s="184"/>
      <c r="W45" s="182" t="s">
        <v>708</v>
      </c>
      <c r="X45" s="183"/>
      <c r="Y45" s="183"/>
      <c r="Z45" s="183"/>
      <c r="AA45" s="184"/>
      <c r="AB45" s="182" t="s">
        <v>709</v>
      </c>
      <c r="AC45" s="183"/>
      <c r="AD45" s="183"/>
      <c r="AE45" s="183"/>
      <c r="AF45" s="184"/>
      <c r="AI45" s="50"/>
      <c r="AJ45" s="51" t="s">
        <v>686</v>
      </c>
      <c r="AK45" s="34"/>
      <c r="AL45" s="49" t="s">
        <v>784</v>
      </c>
      <c r="AM45" s="53"/>
    </row>
    <row r="46" spans="2:41" ht="15" customHeight="1">
      <c r="B46" s="223"/>
      <c r="C46" s="224"/>
      <c r="D46" s="225"/>
      <c r="E46" s="206">
        <v>1</v>
      </c>
      <c r="F46" s="207"/>
      <c r="G46" s="208"/>
      <c r="H46" s="324" t="str">
        <f>H30</f>
        <v>冷房</v>
      </c>
      <c r="I46" s="324"/>
      <c r="J46" s="324"/>
      <c r="K46" s="325">
        <f>IF(H46="冷房",$AJ$20,$AK$20)</f>
        <v>40</v>
      </c>
      <c r="L46" s="326"/>
      <c r="M46" s="327"/>
      <c r="N46" s="328">
        <f>ROUNDDOWN(IF($H46="冷房",$AJ$24*$AJ46,$AK$24*$AJ46),2)</f>
        <v>27.49</v>
      </c>
      <c r="O46" s="329"/>
      <c r="P46" s="330"/>
      <c r="Q46" s="194">
        <f>Q30</f>
        <v>0.14699999999999999</v>
      </c>
      <c r="R46" s="195"/>
      <c r="S46" s="196"/>
      <c r="T46" s="334">
        <f t="shared" ref="T46:T57" si="4">T30</f>
        <v>50</v>
      </c>
      <c r="U46" s="335"/>
      <c r="V46" s="336"/>
      <c r="W46" s="269">
        <f>ROUNDDOWN(AL46*Q46*T46*$W$5,1)</f>
        <v>10.199999999999999</v>
      </c>
      <c r="X46" s="270"/>
      <c r="Y46" s="270"/>
      <c r="Z46" s="270"/>
      <c r="AA46" s="271"/>
      <c r="AB46" s="264">
        <f>ROUNDDOWN($W46*'&lt;GHP&gt;マスタ'!$K$27/1000*'&lt;GHP&gt;マスタ'!$K$24,3)</f>
        <v>0</v>
      </c>
      <c r="AC46" s="265"/>
      <c r="AD46" s="265"/>
      <c r="AE46" s="265"/>
      <c r="AF46" s="266"/>
      <c r="AI46" s="52" t="s">
        <v>63</v>
      </c>
      <c r="AJ46" s="27">
        <f>VLOOKUP($E46&amp;$AJ$12&amp;$H46,'&lt;GHP&gt;マスタ'!$X$22:$AD$93,7,0)</f>
        <v>1.8080000000000001</v>
      </c>
      <c r="AK46" s="34"/>
      <c r="AL46" s="72">
        <f>ROUNDDOWN(K46/N46,1)</f>
        <v>1.4</v>
      </c>
      <c r="AM46" s="53"/>
    </row>
    <row r="47" spans="2:41" ht="15" customHeight="1">
      <c r="B47" s="223"/>
      <c r="C47" s="224"/>
      <c r="D47" s="225"/>
      <c r="E47" s="206">
        <v>2</v>
      </c>
      <c r="F47" s="207"/>
      <c r="G47" s="208"/>
      <c r="H47" s="324" t="str">
        <f t="shared" ref="H47:H57" si="5">H31</f>
        <v>冷房</v>
      </c>
      <c r="I47" s="324"/>
      <c r="J47" s="324"/>
      <c r="K47" s="325">
        <f t="shared" ref="K47:K57" si="6">IF(H47="冷房",$AJ$20,$AK$20)</f>
        <v>40</v>
      </c>
      <c r="L47" s="326"/>
      <c r="M47" s="327"/>
      <c r="N47" s="328">
        <f t="shared" ref="N47:N57" si="7">ROUNDDOWN(IF($H47="冷房",$AJ$24*$AJ47,$AK$24*$AJ47),2)</f>
        <v>28.51</v>
      </c>
      <c r="O47" s="329"/>
      <c r="P47" s="330"/>
      <c r="Q47" s="194">
        <f t="shared" ref="Q47:Q57" si="8">Q31</f>
        <v>0.248</v>
      </c>
      <c r="R47" s="195"/>
      <c r="S47" s="196"/>
      <c r="T47" s="334">
        <f t="shared" si="4"/>
        <v>150</v>
      </c>
      <c r="U47" s="335"/>
      <c r="V47" s="336"/>
      <c r="W47" s="269">
        <f t="shared" ref="W47:W57" si="9">ROUNDDOWN(AL47*Q47*T47*$W$5,1)</f>
        <v>52</v>
      </c>
      <c r="X47" s="270"/>
      <c r="Y47" s="270"/>
      <c r="Z47" s="270"/>
      <c r="AA47" s="271"/>
      <c r="AB47" s="264">
        <f>ROUNDDOWN($W47*'&lt;GHP&gt;マスタ'!$K$27/1000*'&lt;GHP&gt;マスタ'!$K$24,3)</f>
        <v>4.0000000000000001E-3</v>
      </c>
      <c r="AC47" s="265"/>
      <c r="AD47" s="265"/>
      <c r="AE47" s="265"/>
      <c r="AF47" s="266"/>
      <c r="AI47" s="52" t="s">
        <v>52</v>
      </c>
      <c r="AJ47" s="27">
        <f>VLOOKUP($E47&amp;$AJ$12&amp;$H47,'&lt;GHP&gt;マスタ'!$X$22:$AD$93,7,0)</f>
        <v>1.875</v>
      </c>
      <c r="AK47" s="34"/>
      <c r="AL47" s="72">
        <f t="shared" ref="AL47:AL57" si="10">ROUNDDOWN(K47/N47,1)</f>
        <v>1.4</v>
      </c>
      <c r="AM47" s="53"/>
    </row>
    <row r="48" spans="2:41" ht="15" customHeight="1">
      <c r="B48" s="223"/>
      <c r="C48" s="224"/>
      <c r="D48" s="225"/>
      <c r="E48" s="206">
        <v>3</v>
      </c>
      <c r="F48" s="207"/>
      <c r="G48" s="208"/>
      <c r="H48" s="324" t="str">
        <f t="shared" si="5"/>
        <v>冷房</v>
      </c>
      <c r="I48" s="324"/>
      <c r="J48" s="324"/>
      <c r="K48" s="325">
        <f t="shared" si="6"/>
        <v>40</v>
      </c>
      <c r="L48" s="326"/>
      <c r="M48" s="327"/>
      <c r="N48" s="328">
        <f t="shared" si="7"/>
        <v>32.47</v>
      </c>
      <c r="O48" s="329"/>
      <c r="P48" s="330"/>
      <c r="Q48" s="194">
        <f t="shared" si="8"/>
        <v>0.30499999999999999</v>
      </c>
      <c r="R48" s="195"/>
      <c r="S48" s="196"/>
      <c r="T48" s="334">
        <f t="shared" si="4"/>
        <v>150</v>
      </c>
      <c r="U48" s="335"/>
      <c r="V48" s="336"/>
      <c r="W48" s="269">
        <f t="shared" si="9"/>
        <v>54.9</v>
      </c>
      <c r="X48" s="270"/>
      <c r="Y48" s="270"/>
      <c r="Z48" s="270"/>
      <c r="AA48" s="271"/>
      <c r="AB48" s="264">
        <f>ROUNDDOWN($W48*'&lt;GHP&gt;マスタ'!$K$27/1000*'&lt;GHP&gt;マスタ'!$K$24,3)</f>
        <v>5.0000000000000001E-3</v>
      </c>
      <c r="AC48" s="265"/>
      <c r="AD48" s="265"/>
      <c r="AE48" s="265"/>
      <c r="AF48" s="266"/>
      <c r="AI48" s="52" t="s">
        <v>53</v>
      </c>
      <c r="AJ48" s="27">
        <f>VLOOKUP($E48&amp;$AJ$12&amp;$H48,'&lt;GHP&gt;マスタ'!$X$22:$AD$93,7,0)</f>
        <v>2.1349999999999998</v>
      </c>
      <c r="AK48" s="34"/>
      <c r="AL48" s="72">
        <f t="shared" si="10"/>
        <v>1.2</v>
      </c>
      <c r="AM48" s="53"/>
    </row>
    <row r="49" spans="1:41" ht="15" customHeight="1">
      <c r="B49" s="223"/>
      <c r="C49" s="224"/>
      <c r="D49" s="225"/>
      <c r="E49" s="206">
        <v>4</v>
      </c>
      <c r="F49" s="207"/>
      <c r="G49" s="208"/>
      <c r="H49" s="324" t="str">
        <f t="shared" si="5"/>
        <v>冷房</v>
      </c>
      <c r="I49" s="324"/>
      <c r="J49" s="324"/>
      <c r="K49" s="325">
        <f t="shared" si="6"/>
        <v>40</v>
      </c>
      <c r="L49" s="326"/>
      <c r="M49" s="327"/>
      <c r="N49" s="328">
        <f t="shared" si="7"/>
        <v>34.83</v>
      </c>
      <c r="O49" s="329"/>
      <c r="P49" s="330"/>
      <c r="Q49" s="194">
        <f t="shared" si="8"/>
        <v>0.54600000000000004</v>
      </c>
      <c r="R49" s="195"/>
      <c r="S49" s="196"/>
      <c r="T49" s="334">
        <f t="shared" si="4"/>
        <v>50</v>
      </c>
      <c r="U49" s="335"/>
      <c r="V49" s="336"/>
      <c r="W49" s="269">
        <f t="shared" si="9"/>
        <v>30</v>
      </c>
      <c r="X49" s="270"/>
      <c r="Y49" s="270"/>
      <c r="Z49" s="270"/>
      <c r="AA49" s="271"/>
      <c r="AB49" s="264">
        <f>ROUNDDOWN($W49*'&lt;GHP&gt;マスタ'!$K$27/1000*'&lt;GHP&gt;マスタ'!$K$24,3)</f>
        <v>2E-3</v>
      </c>
      <c r="AC49" s="265"/>
      <c r="AD49" s="265"/>
      <c r="AE49" s="265"/>
      <c r="AF49" s="266"/>
      <c r="AI49" s="52" t="s">
        <v>64</v>
      </c>
      <c r="AJ49" s="27">
        <f>VLOOKUP($E49&amp;$AJ$12&amp;$H49,'&lt;GHP&gt;マスタ'!$X$22:$AD$93,7,0)</f>
        <v>2.29</v>
      </c>
      <c r="AK49" s="34"/>
      <c r="AL49" s="72">
        <f t="shared" si="10"/>
        <v>1.1000000000000001</v>
      </c>
      <c r="AM49" s="53"/>
      <c r="AN49" s="54"/>
    </row>
    <row r="50" spans="1:41" ht="15" customHeight="1">
      <c r="B50" s="223"/>
      <c r="C50" s="224"/>
      <c r="D50" s="225"/>
      <c r="E50" s="206">
        <v>5</v>
      </c>
      <c r="F50" s="207"/>
      <c r="G50" s="208"/>
      <c r="H50" s="324" t="str">
        <f t="shared" si="5"/>
        <v>冷房</v>
      </c>
      <c r="I50" s="324"/>
      <c r="J50" s="324"/>
      <c r="K50" s="325">
        <f t="shared" si="6"/>
        <v>40</v>
      </c>
      <c r="L50" s="326"/>
      <c r="M50" s="327"/>
      <c r="N50" s="328">
        <f t="shared" si="7"/>
        <v>36.36</v>
      </c>
      <c r="O50" s="329"/>
      <c r="P50" s="330"/>
      <c r="Q50" s="194">
        <f t="shared" si="8"/>
        <v>0.58699999999999997</v>
      </c>
      <c r="R50" s="195"/>
      <c r="S50" s="196"/>
      <c r="T50" s="334">
        <f t="shared" si="4"/>
        <v>130</v>
      </c>
      <c r="U50" s="335"/>
      <c r="V50" s="336"/>
      <c r="W50" s="269">
        <f t="shared" si="9"/>
        <v>83.9</v>
      </c>
      <c r="X50" s="270"/>
      <c r="Y50" s="270"/>
      <c r="Z50" s="270"/>
      <c r="AA50" s="271"/>
      <c r="AB50" s="264">
        <f>ROUNDDOWN($W50*'&lt;GHP&gt;マスタ'!$K$27/1000*'&lt;GHP&gt;マスタ'!$K$24,3)</f>
        <v>7.0000000000000001E-3</v>
      </c>
      <c r="AC50" s="265"/>
      <c r="AD50" s="265"/>
      <c r="AE50" s="265"/>
      <c r="AF50" s="266"/>
      <c r="AI50" s="52" t="s">
        <v>44</v>
      </c>
      <c r="AJ50" s="27">
        <f>VLOOKUP($E50&amp;$AJ$12&amp;$H50,'&lt;GHP&gt;マスタ'!$X$22:$AD$93,7,0)</f>
        <v>2.391</v>
      </c>
      <c r="AK50" s="34"/>
      <c r="AL50" s="72">
        <f t="shared" si="10"/>
        <v>1.1000000000000001</v>
      </c>
      <c r="AM50" s="53"/>
      <c r="AN50" s="55"/>
    </row>
    <row r="51" spans="1:41" ht="15" customHeight="1">
      <c r="B51" s="223"/>
      <c r="C51" s="224"/>
      <c r="D51" s="225"/>
      <c r="E51" s="206">
        <v>6</v>
      </c>
      <c r="F51" s="207"/>
      <c r="G51" s="208"/>
      <c r="H51" s="324" t="str">
        <f t="shared" si="5"/>
        <v>冷房</v>
      </c>
      <c r="I51" s="324"/>
      <c r="J51" s="324"/>
      <c r="K51" s="325">
        <f t="shared" si="6"/>
        <v>40</v>
      </c>
      <c r="L51" s="326"/>
      <c r="M51" s="327"/>
      <c r="N51" s="328">
        <f t="shared" si="7"/>
        <v>34.840000000000003</v>
      </c>
      <c r="O51" s="329"/>
      <c r="P51" s="330"/>
      <c r="Q51" s="194">
        <f t="shared" si="8"/>
        <v>0.372</v>
      </c>
      <c r="R51" s="195"/>
      <c r="S51" s="196"/>
      <c r="T51" s="334">
        <f t="shared" si="4"/>
        <v>260</v>
      </c>
      <c r="U51" s="335"/>
      <c r="V51" s="336"/>
      <c r="W51" s="269">
        <f t="shared" si="9"/>
        <v>106.3</v>
      </c>
      <c r="X51" s="270"/>
      <c r="Y51" s="270"/>
      <c r="Z51" s="270"/>
      <c r="AA51" s="271"/>
      <c r="AB51" s="264">
        <f>ROUNDDOWN($W51*'&lt;GHP&gt;マスタ'!$K$27/1000*'&lt;GHP&gt;マスタ'!$K$24,3)</f>
        <v>8.9999999999999993E-3</v>
      </c>
      <c r="AC51" s="265"/>
      <c r="AD51" s="265"/>
      <c r="AE51" s="265"/>
      <c r="AF51" s="266"/>
      <c r="AI51" s="52" t="s">
        <v>45</v>
      </c>
      <c r="AJ51" s="27">
        <f>VLOOKUP($E51&amp;$AJ$12&amp;$H51,'&lt;GHP&gt;マスタ'!$X$22:$AD$93,7,0)</f>
        <v>2.2909999999999999</v>
      </c>
      <c r="AK51" s="34"/>
      <c r="AL51" s="72">
        <f t="shared" si="10"/>
        <v>1.1000000000000001</v>
      </c>
      <c r="AM51" s="53"/>
      <c r="AN51" s="55"/>
    </row>
    <row r="52" spans="1:41" ht="15" customHeight="1">
      <c r="B52" s="223"/>
      <c r="C52" s="224"/>
      <c r="D52" s="225"/>
      <c r="E52" s="206">
        <v>7</v>
      </c>
      <c r="F52" s="207"/>
      <c r="G52" s="208"/>
      <c r="H52" s="324" t="str">
        <f t="shared" si="5"/>
        <v>暖房</v>
      </c>
      <c r="I52" s="324"/>
      <c r="J52" s="324"/>
      <c r="K52" s="325">
        <f t="shared" si="6"/>
        <v>63</v>
      </c>
      <c r="L52" s="326"/>
      <c r="M52" s="327"/>
      <c r="N52" s="328">
        <f t="shared" si="7"/>
        <v>28.86</v>
      </c>
      <c r="O52" s="329"/>
      <c r="P52" s="330"/>
      <c r="Q52" s="194">
        <f t="shared" si="8"/>
        <v>0.14799999999999999</v>
      </c>
      <c r="R52" s="195"/>
      <c r="S52" s="196"/>
      <c r="T52" s="334">
        <f t="shared" si="4"/>
        <v>260</v>
      </c>
      <c r="U52" s="335"/>
      <c r="V52" s="336"/>
      <c r="W52" s="269">
        <f t="shared" si="9"/>
        <v>80.8</v>
      </c>
      <c r="X52" s="270"/>
      <c r="Y52" s="270"/>
      <c r="Z52" s="270"/>
      <c r="AA52" s="271"/>
      <c r="AB52" s="264">
        <f>ROUNDDOWN($W52*'&lt;GHP&gt;マスタ'!$K$27/1000*'&lt;GHP&gt;マスタ'!$K$24,3)</f>
        <v>7.0000000000000001E-3</v>
      </c>
      <c r="AC52" s="265"/>
      <c r="AD52" s="265"/>
      <c r="AE52" s="265"/>
      <c r="AF52" s="266"/>
      <c r="AI52" s="52" t="s">
        <v>46</v>
      </c>
      <c r="AJ52" s="27">
        <f>VLOOKUP($E52&amp;$AJ$12&amp;$H52,'&lt;GHP&gt;マスタ'!$X$22:$AD$93,7,0)</f>
        <v>1.329</v>
      </c>
      <c r="AK52" s="34"/>
      <c r="AL52" s="72">
        <f t="shared" si="10"/>
        <v>2.1</v>
      </c>
      <c r="AM52" s="53"/>
      <c r="AN52" s="55"/>
    </row>
    <row r="53" spans="1:41" ht="15" customHeight="1">
      <c r="B53" s="223"/>
      <c r="C53" s="224"/>
      <c r="D53" s="225"/>
      <c r="E53" s="206">
        <v>8</v>
      </c>
      <c r="F53" s="207"/>
      <c r="G53" s="208"/>
      <c r="H53" s="324" t="str">
        <f t="shared" si="5"/>
        <v>暖房</v>
      </c>
      <c r="I53" s="324"/>
      <c r="J53" s="324"/>
      <c r="K53" s="325">
        <f t="shared" si="6"/>
        <v>63</v>
      </c>
      <c r="L53" s="326"/>
      <c r="M53" s="327"/>
      <c r="N53" s="328">
        <f t="shared" si="7"/>
        <v>28.21</v>
      </c>
      <c r="O53" s="329"/>
      <c r="P53" s="330"/>
      <c r="Q53" s="194">
        <f t="shared" si="8"/>
        <v>0.245</v>
      </c>
      <c r="R53" s="195"/>
      <c r="S53" s="196"/>
      <c r="T53" s="334">
        <f t="shared" si="4"/>
        <v>260</v>
      </c>
      <c r="U53" s="335"/>
      <c r="V53" s="336"/>
      <c r="W53" s="269">
        <f t="shared" si="9"/>
        <v>140.1</v>
      </c>
      <c r="X53" s="270"/>
      <c r="Y53" s="270"/>
      <c r="Z53" s="270"/>
      <c r="AA53" s="271"/>
      <c r="AB53" s="264">
        <f>ROUNDDOWN($W53*'&lt;GHP&gt;マスタ'!$K$27/1000*'&lt;GHP&gt;マスタ'!$K$24,3)</f>
        <v>1.2999999999999999E-2</v>
      </c>
      <c r="AC53" s="265"/>
      <c r="AD53" s="265"/>
      <c r="AE53" s="265"/>
      <c r="AF53" s="266"/>
      <c r="AI53" s="52" t="s">
        <v>47</v>
      </c>
      <c r="AJ53" s="27">
        <f>VLOOKUP($E53&amp;$AJ$12&amp;$H53,'&lt;GHP&gt;マスタ'!$X$22:$AD$93,7,0)</f>
        <v>1.2989999999999999</v>
      </c>
      <c r="AK53" s="34"/>
      <c r="AL53" s="72">
        <f t="shared" si="10"/>
        <v>2.2000000000000002</v>
      </c>
      <c r="AM53" s="53"/>
      <c r="AN53" s="55"/>
    </row>
    <row r="54" spans="1:41" ht="15" customHeight="1">
      <c r="B54" s="223"/>
      <c r="C54" s="224"/>
      <c r="D54" s="225"/>
      <c r="E54" s="206">
        <v>9</v>
      </c>
      <c r="F54" s="207"/>
      <c r="G54" s="208"/>
      <c r="H54" s="324" t="str">
        <f t="shared" si="5"/>
        <v>暖房</v>
      </c>
      <c r="I54" s="324"/>
      <c r="J54" s="324"/>
      <c r="K54" s="325">
        <f t="shared" si="6"/>
        <v>63</v>
      </c>
      <c r="L54" s="326"/>
      <c r="M54" s="327"/>
      <c r="N54" s="328">
        <f t="shared" si="7"/>
        <v>31.6</v>
      </c>
      <c r="O54" s="329"/>
      <c r="P54" s="330"/>
      <c r="Q54" s="194">
        <f t="shared" si="8"/>
        <v>0.45</v>
      </c>
      <c r="R54" s="195"/>
      <c r="S54" s="196"/>
      <c r="T54" s="334">
        <f t="shared" si="4"/>
        <v>260</v>
      </c>
      <c r="U54" s="335"/>
      <c r="V54" s="336"/>
      <c r="W54" s="269">
        <f t="shared" si="9"/>
        <v>222.3</v>
      </c>
      <c r="X54" s="270"/>
      <c r="Y54" s="270"/>
      <c r="Z54" s="270"/>
      <c r="AA54" s="271"/>
      <c r="AB54" s="264">
        <f>ROUNDDOWN($W54*'&lt;GHP&gt;マスタ'!$K$27/1000*'&lt;GHP&gt;マスタ'!$K$24,3)</f>
        <v>0.02</v>
      </c>
      <c r="AC54" s="265"/>
      <c r="AD54" s="265"/>
      <c r="AE54" s="265"/>
      <c r="AF54" s="266"/>
      <c r="AI54" s="52" t="s">
        <v>48</v>
      </c>
      <c r="AJ54" s="27">
        <f>VLOOKUP($E54&amp;$AJ$12&amp;$H54,'&lt;GHP&gt;マスタ'!$X$22:$AD$93,7,0)</f>
        <v>1.4550000000000001</v>
      </c>
      <c r="AK54" s="56"/>
      <c r="AL54" s="72">
        <f t="shared" si="10"/>
        <v>1.9</v>
      </c>
      <c r="AN54" s="55"/>
    </row>
    <row r="55" spans="1:41" ht="15" customHeight="1">
      <c r="B55" s="223"/>
      <c r="C55" s="224"/>
      <c r="D55" s="225"/>
      <c r="E55" s="206">
        <v>10</v>
      </c>
      <c r="F55" s="207"/>
      <c r="G55" s="208"/>
      <c r="H55" s="324" t="str">
        <f t="shared" si="5"/>
        <v>暖房</v>
      </c>
      <c r="I55" s="324"/>
      <c r="J55" s="324"/>
      <c r="K55" s="325">
        <f t="shared" si="6"/>
        <v>63</v>
      </c>
      <c r="L55" s="326"/>
      <c r="M55" s="327"/>
      <c r="N55" s="328">
        <f t="shared" si="7"/>
        <v>31.32</v>
      </c>
      <c r="O55" s="329"/>
      <c r="P55" s="330"/>
      <c r="Q55" s="194">
        <f t="shared" si="8"/>
        <v>0.56499999999999995</v>
      </c>
      <c r="R55" s="195"/>
      <c r="S55" s="196"/>
      <c r="T55" s="334">
        <f t="shared" si="4"/>
        <v>130</v>
      </c>
      <c r="U55" s="335"/>
      <c r="V55" s="336"/>
      <c r="W55" s="269">
        <f t="shared" si="9"/>
        <v>146.9</v>
      </c>
      <c r="X55" s="270"/>
      <c r="Y55" s="270"/>
      <c r="Z55" s="270"/>
      <c r="AA55" s="271"/>
      <c r="AB55" s="264">
        <f>ROUNDDOWN($W55*'&lt;GHP&gt;マスタ'!$K$27/1000*'&lt;GHP&gt;マスタ'!$K$24,3)</f>
        <v>1.2999999999999999E-2</v>
      </c>
      <c r="AC55" s="265"/>
      <c r="AD55" s="265"/>
      <c r="AE55" s="265"/>
      <c r="AF55" s="266"/>
      <c r="AI55" s="52" t="s">
        <v>49</v>
      </c>
      <c r="AJ55" s="27">
        <f>VLOOKUP($E55&amp;$AJ$12&amp;$H55,'&lt;GHP&gt;マスタ'!$X$22:$AD$93,7,0)</f>
        <v>1.4419999999999999</v>
      </c>
      <c r="AK55" s="34"/>
      <c r="AL55" s="72">
        <f t="shared" si="10"/>
        <v>2</v>
      </c>
      <c r="AN55" s="55"/>
    </row>
    <row r="56" spans="1:41" s="28" customFormat="1" ht="15" customHeight="1">
      <c r="B56" s="223"/>
      <c r="C56" s="224"/>
      <c r="D56" s="225"/>
      <c r="E56" s="206">
        <v>11</v>
      </c>
      <c r="F56" s="207"/>
      <c r="G56" s="208"/>
      <c r="H56" s="324" t="str">
        <f t="shared" si="5"/>
        <v>暖房</v>
      </c>
      <c r="I56" s="324"/>
      <c r="J56" s="324"/>
      <c r="K56" s="325">
        <f t="shared" si="6"/>
        <v>63</v>
      </c>
      <c r="L56" s="326"/>
      <c r="M56" s="327"/>
      <c r="N56" s="328">
        <f t="shared" si="7"/>
        <v>33.42</v>
      </c>
      <c r="O56" s="329"/>
      <c r="P56" s="330"/>
      <c r="Q56" s="194">
        <f t="shared" si="8"/>
        <v>0.52900000000000003</v>
      </c>
      <c r="R56" s="195"/>
      <c r="S56" s="196"/>
      <c r="T56" s="334">
        <f t="shared" si="4"/>
        <v>50</v>
      </c>
      <c r="U56" s="335"/>
      <c r="V56" s="336"/>
      <c r="W56" s="269">
        <f t="shared" si="9"/>
        <v>47.6</v>
      </c>
      <c r="X56" s="270"/>
      <c r="Y56" s="270"/>
      <c r="Z56" s="270"/>
      <c r="AA56" s="271"/>
      <c r="AB56" s="264">
        <f>ROUNDDOWN($W56*'&lt;GHP&gt;マスタ'!$K$27/1000*'&lt;GHP&gt;マスタ'!$K$24,3)</f>
        <v>4.0000000000000001E-3</v>
      </c>
      <c r="AC56" s="265"/>
      <c r="AD56" s="265"/>
      <c r="AE56" s="265"/>
      <c r="AF56" s="266"/>
      <c r="AH56" s="29"/>
      <c r="AI56" s="52" t="s">
        <v>50</v>
      </c>
      <c r="AJ56" s="27">
        <f>VLOOKUP($E56&amp;$AJ$12&amp;$H56,'&lt;GHP&gt;マスタ'!$X$22:$AD$93,7,0)</f>
        <v>1.5389999999999999</v>
      </c>
      <c r="AK56" s="57"/>
      <c r="AL56" s="72">
        <f t="shared" si="10"/>
        <v>1.8</v>
      </c>
    </row>
    <row r="57" spans="1:41" s="28" customFormat="1" ht="15" customHeight="1" thickBot="1">
      <c r="B57" s="223"/>
      <c r="C57" s="224"/>
      <c r="D57" s="225"/>
      <c r="E57" s="206">
        <v>12</v>
      </c>
      <c r="F57" s="207"/>
      <c r="G57" s="208"/>
      <c r="H57" s="324" t="str">
        <f t="shared" si="5"/>
        <v>暖房</v>
      </c>
      <c r="I57" s="324"/>
      <c r="J57" s="324"/>
      <c r="K57" s="325">
        <f t="shared" si="6"/>
        <v>63</v>
      </c>
      <c r="L57" s="326"/>
      <c r="M57" s="327"/>
      <c r="N57" s="328">
        <f t="shared" si="7"/>
        <v>30.38</v>
      </c>
      <c r="O57" s="329"/>
      <c r="P57" s="330"/>
      <c r="Q57" s="194">
        <f t="shared" si="8"/>
        <v>0.38900000000000001</v>
      </c>
      <c r="R57" s="195"/>
      <c r="S57" s="196"/>
      <c r="T57" s="337">
        <f t="shared" si="4"/>
        <v>150</v>
      </c>
      <c r="U57" s="338"/>
      <c r="V57" s="339"/>
      <c r="W57" s="269">
        <f t="shared" si="9"/>
        <v>116.7</v>
      </c>
      <c r="X57" s="270"/>
      <c r="Y57" s="270"/>
      <c r="Z57" s="270"/>
      <c r="AA57" s="271"/>
      <c r="AB57" s="264">
        <f>ROUNDDOWN($W57*'&lt;GHP&gt;マスタ'!$K$27/1000*'&lt;GHP&gt;マスタ'!$K$24,3)</f>
        <v>0.01</v>
      </c>
      <c r="AC57" s="265"/>
      <c r="AD57" s="265"/>
      <c r="AE57" s="265"/>
      <c r="AF57" s="266"/>
      <c r="AH57" s="29"/>
      <c r="AI57" s="52" t="s">
        <v>51</v>
      </c>
      <c r="AJ57" s="27">
        <f>VLOOKUP($E57&amp;$AJ$12&amp;$H57,'&lt;GHP&gt;マスタ'!$X$22:$AD$93,7,0)</f>
        <v>1.399</v>
      </c>
      <c r="AK57" s="57"/>
      <c r="AL57" s="72">
        <f t="shared" si="10"/>
        <v>2</v>
      </c>
    </row>
    <row r="58" spans="1:41" s="28" customFormat="1" ht="15" customHeight="1" thickTop="1">
      <c r="B58" s="226"/>
      <c r="C58" s="227"/>
      <c r="D58" s="228"/>
      <c r="E58" s="244" t="s">
        <v>659</v>
      </c>
      <c r="F58" s="245"/>
      <c r="G58" s="246"/>
      <c r="H58" s="250" t="s">
        <v>680</v>
      </c>
      <c r="I58" s="250"/>
      <c r="J58" s="250"/>
      <c r="K58" s="247" t="s">
        <v>681</v>
      </c>
      <c r="L58" s="248"/>
      <c r="M58" s="248"/>
      <c r="N58" s="247" t="s">
        <v>681</v>
      </c>
      <c r="O58" s="248"/>
      <c r="P58" s="248"/>
      <c r="Q58" s="247" t="s">
        <v>680</v>
      </c>
      <c r="R58" s="248"/>
      <c r="S58" s="249"/>
      <c r="T58" s="259">
        <f>SUM(T46:V57)</f>
        <v>1900</v>
      </c>
      <c r="U58" s="260"/>
      <c r="V58" s="340"/>
      <c r="W58" s="341">
        <f>SUM(W46:AA57)</f>
        <v>1091.7</v>
      </c>
      <c r="X58" s="342"/>
      <c r="Y58" s="342"/>
      <c r="Z58" s="342"/>
      <c r="AA58" s="343"/>
      <c r="AB58" s="331">
        <f>SUM(AB46:AF57)</f>
        <v>9.4E-2</v>
      </c>
      <c r="AC58" s="332"/>
      <c r="AD58" s="332"/>
      <c r="AE58" s="332"/>
      <c r="AF58" s="333"/>
      <c r="AH58" s="29"/>
      <c r="AK58" s="57"/>
      <c r="AL58" s="57"/>
    </row>
    <row r="59" spans="1:41" ht="15" customHeight="1">
      <c r="AH59" s="28"/>
      <c r="AI59" s="33"/>
      <c r="AJ59" s="33"/>
      <c r="AK59" s="34"/>
      <c r="AL59" s="34"/>
      <c r="AM59" s="32"/>
      <c r="AN59" s="55"/>
      <c r="AO59" s="50"/>
    </row>
    <row r="60" spans="1:41" ht="38.25" customHeight="1">
      <c r="A60" s="57"/>
      <c r="S60" s="346" t="s">
        <v>698</v>
      </c>
      <c r="T60" s="347"/>
      <c r="U60" s="347"/>
      <c r="V60" s="347"/>
      <c r="W60" s="347"/>
      <c r="X60" s="347"/>
      <c r="Y60" s="348"/>
      <c r="Z60" s="349">
        <f>$AB$42+$AB$58</f>
        <v>1.643</v>
      </c>
      <c r="AA60" s="350"/>
      <c r="AB60" s="350"/>
      <c r="AC60" s="350"/>
      <c r="AD60" s="350"/>
      <c r="AE60" s="350"/>
      <c r="AF60" s="351"/>
      <c r="AH60" s="28"/>
      <c r="AI60" s="33"/>
      <c r="AJ60" s="33"/>
      <c r="AK60" s="34"/>
      <c r="AL60" s="34"/>
      <c r="AM60" s="32"/>
      <c r="AN60" s="55"/>
      <c r="AO60" s="58" t="s">
        <v>673</v>
      </c>
    </row>
    <row r="61" spans="1:41">
      <c r="AM61" s="32"/>
      <c r="AN61" s="55"/>
    </row>
    <row r="62" spans="1:41" ht="13.5" customHeight="1">
      <c r="AN62" s="55"/>
    </row>
    <row r="63" spans="1:41">
      <c r="AN63" s="55"/>
    </row>
    <row r="64" spans="1:41">
      <c r="AN64" s="55"/>
    </row>
    <row r="65" spans="40:40">
      <c r="AN65" s="55"/>
    </row>
    <row r="68" spans="40:40">
      <c r="AN68" s="54"/>
    </row>
    <row r="69" spans="40:40">
      <c r="AN69" s="55"/>
    </row>
    <row r="70" spans="40:40">
      <c r="AN70" s="55"/>
    </row>
    <row r="71" spans="40:40">
      <c r="AN71" s="55"/>
    </row>
    <row r="72" spans="40:40">
      <c r="AN72" s="55"/>
    </row>
    <row r="73" spans="40:40">
      <c r="AN73" s="55"/>
    </row>
    <row r="74" spans="40:40">
      <c r="AN74" s="55"/>
    </row>
    <row r="75" spans="40:40">
      <c r="AN75" s="55"/>
    </row>
    <row r="76" spans="40:40">
      <c r="AN76" s="55"/>
    </row>
    <row r="77" spans="40:40">
      <c r="AN77" s="55"/>
    </row>
    <row r="78" spans="40:40">
      <c r="AN78" s="55"/>
    </row>
    <row r="79" spans="40:40">
      <c r="AN79" s="55"/>
    </row>
    <row r="80" spans="40:40">
      <c r="AN80" s="55"/>
    </row>
    <row r="84" ht="13.5" customHeight="1"/>
    <row r="115" ht="13.5" customHeight="1"/>
    <row r="130" ht="13.5" customHeight="1"/>
    <row r="150" ht="13.5" customHeight="1"/>
    <row r="152" ht="13.5" customHeight="1"/>
  </sheetData>
  <sheetProtection selectLockedCells="1"/>
  <mergeCells count="307">
    <mergeCell ref="S60:Y60"/>
    <mergeCell ref="Z60:AF60"/>
    <mergeCell ref="B44:D58"/>
    <mergeCell ref="H44:J45"/>
    <mergeCell ref="N44:P45"/>
    <mergeCell ref="K45:M45"/>
    <mergeCell ref="AB46:AF46"/>
    <mergeCell ref="AB47:AF47"/>
    <mergeCell ref="AB48:AF48"/>
    <mergeCell ref="AB49:AF49"/>
    <mergeCell ref="AB50:AF50"/>
    <mergeCell ref="AB51:AF51"/>
    <mergeCell ref="K54:M54"/>
    <mergeCell ref="K55:M55"/>
    <mergeCell ref="K56:M56"/>
    <mergeCell ref="K57:M57"/>
    <mergeCell ref="K58:M58"/>
    <mergeCell ref="T46:V46"/>
    <mergeCell ref="T47:V47"/>
    <mergeCell ref="N46:P46"/>
    <mergeCell ref="N47:P47"/>
    <mergeCell ref="N48:P48"/>
    <mergeCell ref="AB52:AF52"/>
    <mergeCell ref="AB53:AF53"/>
    <mergeCell ref="N42:P42"/>
    <mergeCell ref="K42:M42"/>
    <mergeCell ref="N30:P30"/>
    <mergeCell ref="N31:P31"/>
    <mergeCell ref="N32:P32"/>
    <mergeCell ref="N33:P33"/>
    <mergeCell ref="N34:P34"/>
    <mergeCell ref="N35:P35"/>
    <mergeCell ref="N36:P36"/>
    <mergeCell ref="N37:P37"/>
    <mergeCell ref="K30:M30"/>
    <mergeCell ref="K31:M31"/>
    <mergeCell ref="K32:M32"/>
    <mergeCell ref="K33:M33"/>
    <mergeCell ref="K34:M34"/>
    <mergeCell ref="K38:M38"/>
    <mergeCell ref="K35:M35"/>
    <mergeCell ref="K36:M36"/>
    <mergeCell ref="K37:M37"/>
    <mergeCell ref="K39:M39"/>
    <mergeCell ref="W36:AA36"/>
    <mergeCell ref="W37:AA37"/>
    <mergeCell ref="W31:AA31"/>
    <mergeCell ref="W32:AA32"/>
    <mergeCell ref="W33:AA33"/>
    <mergeCell ref="N38:P38"/>
    <mergeCell ref="N39:P39"/>
    <mergeCell ref="N40:P40"/>
    <mergeCell ref="N41:P41"/>
    <mergeCell ref="T48:V48"/>
    <mergeCell ref="T49:V49"/>
    <mergeCell ref="T50:V50"/>
    <mergeCell ref="T51:V51"/>
    <mergeCell ref="AB42:AF42"/>
    <mergeCell ref="W45:AA45"/>
    <mergeCell ref="AB45:AF45"/>
    <mergeCell ref="W41:AA41"/>
    <mergeCell ref="W42:AA42"/>
    <mergeCell ref="W46:AA46"/>
    <mergeCell ref="W47:AA47"/>
    <mergeCell ref="W48:AA48"/>
    <mergeCell ref="W51:AA51"/>
    <mergeCell ref="W49:AA49"/>
    <mergeCell ref="W50:AA50"/>
    <mergeCell ref="W44:AA44"/>
    <mergeCell ref="AB44:AF44"/>
    <mergeCell ref="AB54:AF54"/>
    <mergeCell ref="AB55:AF55"/>
    <mergeCell ref="AB56:AF56"/>
    <mergeCell ref="AB57:AF57"/>
    <mergeCell ref="AB58:AF58"/>
    <mergeCell ref="T52:V52"/>
    <mergeCell ref="T53:V53"/>
    <mergeCell ref="T54:V54"/>
    <mergeCell ref="T55:V55"/>
    <mergeCell ref="T56:V56"/>
    <mergeCell ref="T57:V57"/>
    <mergeCell ref="T58:V58"/>
    <mergeCell ref="W58:AA58"/>
    <mergeCell ref="W55:AA55"/>
    <mergeCell ref="W56:AA56"/>
    <mergeCell ref="W53:AA53"/>
    <mergeCell ref="W54:AA54"/>
    <mergeCell ref="W52:AA52"/>
    <mergeCell ref="K50:M50"/>
    <mergeCell ref="K51:M51"/>
    <mergeCell ref="K52:M52"/>
    <mergeCell ref="K53:M53"/>
    <mergeCell ref="N58:P58"/>
    <mergeCell ref="N49:P49"/>
    <mergeCell ref="N51:P51"/>
    <mergeCell ref="N52:P52"/>
    <mergeCell ref="N53:P53"/>
    <mergeCell ref="N54:P54"/>
    <mergeCell ref="N55:P55"/>
    <mergeCell ref="N56:P56"/>
    <mergeCell ref="N57:P57"/>
    <mergeCell ref="N50:P50"/>
    <mergeCell ref="Q49:S49"/>
    <mergeCell ref="Q50:S50"/>
    <mergeCell ref="Q51:S51"/>
    <mergeCell ref="Q52:S52"/>
    <mergeCell ref="Q53:S53"/>
    <mergeCell ref="Q54:S54"/>
    <mergeCell ref="Q55:S55"/>
    <mergeCell ref="Q56:S56"/>
    <mergeCell ref="Q57:S57"/>
    <mergeCell ref="E48:G48"/>
    <mergeCell ref="E49:G49"/>
    <mergeCell ref="H58:J58"/>
    <mergeCell ref="H46:J46"/>
    <mergeCell ref="H47:J47"/>
    <mergeCell ref="H48:J48"/>
    <mergeCell ref="H49:J49"/>
    <mergeCell ref="H50:J50"/>
    <mergeCell ref="H51:J51"/>
    <mergeCell ref="H52:J52"/>
    <mergeCell ref="H53:J53"/>
    <mergeCell ref="E50:G50"/>
    <mergeCell ref="E51:G51"/>
    <mergeCell ref="E52:G52"/>
    <mergeCell ref="E53:G53"/>
    <mergeCell ref="E54:G54"/>
    <mergeCell ref="E55:G55"/>
    <mergeCell ref="E56:G56"/>
    <mergeCell ref="E57:G57"/>
    <mergeCell ref="E58:G58"/>
    <mergeCell ref="E37:G37"/>
    <mergeCell ref="E38:G38"/>
    <mergeCell ref="E39:G39"/>
    <mergeCell ref="E40:G40"/>
    <mergeCell ref="E41:G41"/>
    <mergeCell ref="E42:G42"/>
    <mergeCell ref="E44:G45"/>
    <mergeCell ref="E46:G46"/>
    <mergeCell ref="E47:G47"/>
    <mergeCell ref="H42:J42"/>
    <mergeCell ref="H39:J39"/>
    <mergeCell ref="H56:J56"/>
    <mergeCell ref="H57:J57"/>
    <mergeCell ref="AB34:AF34"/>
    <mergeCell ref="AB35:AF35"/>
    <mergeCell ref="AB32:AF32"/>
    <mergeCell ref="H33:J33"/>
    <mergeCell ref="H34:J34"/>
    <mergeCell ref="H35:J35"/>
    <mergeCell ref="H36:J36"/>
    <mergeCell ref="H37:J37"/>
    <mergeCell ref="H38:J38"/>
    <mergeCell ref="H40:J40"/>
    <mergeCell ref="H54:J54"/>
    <mergeCell ref="K44:M44"/>
    <mergeCell ref="K46:M46"/>
    <mergeCell ref="AB33:AF33"/>
    <mergeCell ref="K47:M47"/>
    <mergeCell ref="H32:J32"/>
    <mergeCell ref="H55:J55"/>
    <mergeCell ref="K48:M48"/>
    <mergeCell ref="W57:AA57"/>
    <mergeCell ref="K49:M49"/>
    <mergeCell ref="S24:V24"/>
    <mergeCell ref="W24:AF24"/>
    <mergeCell ref="AB30:AF30"/>
    <mergeCell ref="B19:D22"/>
    <mergeCell ref="E21:H21"/>
    <mergeCell ref="I21:O21"/>
    <mergeCell ref="P21:R21"/>
    <mergeCell ref="S21:V21"/>
    <mergeCell ref="H30:J30"/>
    <mergeCell ref="T30:V30"/>
    <mergeCell ref="B28:D42"/>
    <mergeCell ref="H28:J29"/>
    <mergeCell ref="N28:P29"/>
    <mergeCell ref="K29:M29"/>
    <mergeCell ref="K28:M28"/>
    <mergeCell ref="K40:M40"/>
    <mergeCell ref="K41:M41"/>
    <mergeCell ref="W30:AA30"/>
    <mergeCell ref="W28:AA28"/>
    <mergeCell ref="AB28:AF28"/>
    <mergeCell ref="W29:AA29"/>
    <mergeCell ref="AB29:AF29"/>
    <mergeCell ref="Q36:S36"/>
    <mergeCell ref="H41:J41"/>
    <mergeCell ref="B14:D17"/>
    <mergeCell ref="S25:V25"/>
    <mergeCell ref="W25:AC25"/>
    <mergeCell ref="AD25:AF25"/>
    <mergeCell ref="I17:AF17"/>
    <mergeCell ref="E19:R19"/>
    <mergeCell ref="S19:AF19"/>
    <mergeCell ref="E20:H20"/>
    <mergeCell ref="I20:O20"/>
    <mergeCell ref="P20:R20"/>
    <mergeCell ref="E22:H22"/>
    <mergeCell ref="I22:O22"/>
    <mergeCell ref="P22:R22"/>
    <mergeCell ref="S22:V22"/>
    <mergeCell ref="W22:AC22"/>
    <mergeCell ref="AD22:AF22"/>
    <mergeCell ref="S20:V20"/>
    <mergeCell ref="W20:AC20"/>
    <mergeCell ref="AD20:AF20"/>
    <mergeCell ref="W21:AC21"/>
    <mergeCell ref="AD21:AF21"/>
    <mergeCell ref="B24:D25"/>
    <mergeCell ref="E24:H24"/>
    <mergeCell ref="I24:R24"/>
    <mergeCell ref="E15:H15"/>
    <mergeCell ref="S15:V15"/>
    <mergeCell ref="E16:H16"/>
    <mergeCell ref="I16:R16"/>
    <mergeCell ref="S16:V16"/>
    <mergeCell ref="W16:AF16"/>
    <mergeCell ref="E10:H10"/>
    <mergeCell ref="E14:H14"/>
    <mergeCell ref="I14:AF14"/>
    <mergeCell ref="I15:K15"/>
    <mergeCell ref="L15:N15"/>
    <mergeCell ref="O15:R15"/>
    <mergeCell ref="W15:Y15"/>
    <mergeCell ref="AC15:AF15"/>
    <mergeCell ref="Z15:AB15"/>
    <mergeCell ref="E9:H9"/>
    <mergeCell ref="I9:AF9"/>
    <mergeCell ref="E12:H12"/>
    <mergeCell ref="E11:H11"/>
    <mergeCell ref="W5:AF5"/>
    <mergeCell ref="I10:AF10"/>
    <mergeCell ref="I11:AF11"/>
    <mergeCell ref="I12:AF12"/>
    <mergeCell ref="B8:D12"/>
    <mergeCell ref="B4:H4"/>
    <mergeCell ref="I4:R4"/>
    <mergeCell ref="S4:V4"/>
    <mergeCell ref="W4:AF4"/>
    <mergeCell ref="B5:H5"/>
    <mergeCell ref="I5:R5"/>
    <mergeCell ref="S5:V5"/>
    <mergeCell ref="E8:H8"/>
    <mergeCell ref="I8:R8"/>
    <mergeCell ref="S8:V8"/>
    <mergeCell ref="W8:AF8"/>
    <mergeCell ref="E17:H17"/>
    <mergeCell ref="E28:G29"/>
    <mergeCell ref="E30:G30"/>
    <mergeCell ref="E31:G31"/>
    <mergeCell ref="E32:G32"/>
    <mergeCell ref="E33:G33"/>
    <mergeCell ref="E34:G34"/>
    <mergeCell ref="E35:G35"/>
    <mergeCell ref="E36:G36"/>
    <mergeCell ref="E25:H25"/>
    <mergeCell ref="H31:J31"/>
    <mergeCell ref="I25:R25"/>
    <mergeCell ref="Q58:S58"/>
    <mergeCell ref="T28:V28"/>
    <mergeCell ref="Q45:S45"/>
    <mergeCell ref="T45:V45"/>
    <mergeCell ref="Q37:S37"/>
    <mergeCell ref="Q38:S38"/>
    <mergeCell ref="Q39:S39"/>
    <mergeCell ref="Q40:S40"/>
    <mergeCell ref="Q41:S41"/>
    <mergeCell ref="Q42:S42"/>
    <mergeCell ref="Q46:S46"/>
    <mergeCell ref="Q47:S47"/>
    <mergeCell ref="Q48:S48"/>
    <mergeCell ref="Q28:S28"/>
    <mergeCell ref="Q29:S29"/>
    <mergeCell ref="Q30:S30"/>
    <mergeCell ref="Q31:S31"/>
    <mergeCell ref="Q32:S32"/>
    <mergeCell ref="T29:V29"/>
    <mergeCell ref="Q44:S44"/>
    <mergeCell ref="T44:V44"/>
    <mergeCell ref="Q33:S33"/>
    <mergeCell ref="Q34:S34"/>
    <mergeCell ref="Q35:S35"/>
    <mergeCell ref="AB31:AF31"/>
    <mergeCell ref="AB36:AF36"/>
    <mergeCell ref="AB37:AF37"/>
    <mergeCell ref="T40:V40"/>
    <mergeCell ref="T41:V41"/>
    <mergeCell ref="T42:V42"/>
    <mergeCell ref="W38:AA38"/>
    <mergeCell ref="W39:AA39"/>
    <mergeCell ref="W40:AA40"/>
    <mergeCell ref="T38:V38"/>
    <mergeCell ref="AB40:AF40"/>
    <mergeCell ref="AB41:AF41"/>
    <mergeCell ref="AB38:AF38"/>
    <mergeCell ref="AB39:AF39"/>
    <mergeCell ref="T31:V31"/>
    <mergeCell ref="T32:V32"/>
    <mergeCell ref="T33:V33"/>
    <mergeCell ref="T34:V34"/>
    <mergeCell ref="T35:V35"/>
    <mergeCell ref="T36:V36"/>
    <mergeCell ref="T37:V37"/>
    <mergeCell ref="T39:V39"/>
    <mergeCell ref="W34:AA34"/>
    <mergeCell ref="W35:AA35"/>
  </mergeCells>
  <phoneticPr fontId="1"/>
  <conditionalFormatting sqref="W25:AC25">
    <cfRule type="expression" dxfId="7" priority="10">
      <formula>$W$24="その他"</formula>
    </cfRule>
  </conditionalFormatting>
  <conditionalFormatting sqref="H46:H57">
    <cfRule type="expression" dxfId="6" priority="6">
      <formula>H46="暖房"</formula>
    </cfRule>
    <cfRule type="expression" dxfId="5" priority="7">
      <formula>H46="冷房"</formula>
    </cfRule>
  </conditionalFormatting>
  <conditionalFormatting sqref="T30:T41">
    <cfRule type="expression" dxfId="4" priority="5">
      <formula>#REF!="独自計算"</formula>
    </cfRule>
  </conditionalFormatting>
  <conditionalFormatting sqref="H30:H41">
    <cfRule type="expression" dxfId="3" priority="3">
      <formula>H30="暖房"</formula>
    </cfRule>
    <cfRule type="expression" dxfId="2" priority="4">
      <formula>H30="冷房"</formula>
    </cfRule>
  </conditionalFormatting>
  <conditionalFormatting sqref="T46:T57">
    <cfRule type="expression" dxfId="1" priority="2">
      <formula>#REF!="独自計算"</formula>
    </cfRule>
  </conditionalFormatting>
  <conditionalFormatting sqref="Q30:Q41">
    <cfRule type="expression" dxfId="0" priority="1">
      <formula>#REF!="独自の負荷率を設定"</formula>
    </cfRule>
  </conditionalFormatting>
  <dataValidations count="1">
    <dataValidation type="list" allowBlank="1" showInputMessage="1" showErrorMessage="1" sqref="W4:AF4">
      <formula1>"既存設備,導入予定設備"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'&lt;GHP&gt;マスタ'!$K$8:$K$12</xm:f>
          </x14:formula1>
          <xm:sqref>W24:AF24</xm:sqref>
        </x14:dataValidation>
        <x14:dataValidation type="list" allowBlank="1" showInputMessage="1" showErrorMessage="1">
          <x14:formula1>
            <xm:f>'&lt;GHP&gt;マスタ'!$I$7:$I$8</xm:f>
          </x14:formula1>
          <xm:sqref>I12:AF12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89999084444715716"/>
    <pageSetUpPr fitToPage="1"/>
  </sheetPr>
  <dimension ref="B1:AO583"/>
  <sheetViews>
    <sheetView view="pageBreakPreview" topLeftCell="S1" zoomScale="70" zoomScaleNormal="70" zoomScaleSheetLayoutView="70" workbookViewId="0">
      <selection sqref="A1:AE1"/>
    </sheetView>
  </sheetViews>
  <sheetFormatPr defaultRowHeight="13.5"/>
  <cols>
    <col min="1" max="1" width="4.75" customWidth="1"/>
    <col min="2" max="2" width="14.875" customWidth="1"/>
    <col min="3" max="3" width="14.875" style="60" customWidth="1"/>
    <col min="4" max="4" width="2.75" customWidth="1"/>
    <col min="6" max="6" width="2.75" customWidth="1"/>
    <col min="7" max="7" width="11.625" style="61" customWidth="1"/>
    <col min="8" max="8" width="3.125" style="61" customWidth="1"/>
    <col min="9" max="9" width="11.875" style="61" customWidth="1"/>
    <col min="10" max="10" width="2.75" customWidth="1"/>
    <col min="11" max="11" width="17.5" bestFit="1" customWidth="1"/>
    <col min="12" max="12" width="18.125" bestFit="1" customWidth="1"/>
    <col min="13" max="13" width="2.75" customWidth="1"/>
    <col min="14" max="14" width="4.5" customWidth="1"/>
    <col min="15" max="15" width="7.125" bestFit="1" customWidth="1"/>
    <col min="17" max="17" width="8.125" bestFit="1" customWidth="1"/>
    <col min="18" max="18" width="19.625" bestFit="1" customWidth="1"/>
    <col min="19" max="19" width="13" bestFit="1" customWidth="1"/>
    <col min="20" max="20" width="2.75" customWidth="1"/>
    <col min="25" max="25" width="11" bestFit="1" customWidth="1"/>
    <col min="30" max="30" width="9.875" customWidth="1"/>
    <col min="31" max="31" width="2.75" customWidth="1"/>
  </cols>
  <sheetData>
    <row r="1" spans="2:41" ht="14.25" thickBot="1"/>
    <row r="2" spans="2:41" ht="15" thickBot="1">
      <c r="B2" s="16" t="s">
        <v>39</v>
      </c>
      <c r="C2" s="64"/>
      <c r="D2" s="17"/>
      <c r="E2" s="17"/>
      <c r="F2" s="17"/>
      <c r="O2" s="19"/>
    </row>
    <row r="6" spans="2:41">
      <c r="B6" t="s">
        <v>37</v>
      </c>
      <c r="E6" t="s">
        <v>38</v>
      </c>
      <c r="G6" s="63" t="s">
        <v>826</v>
      </c>
      <c r="I6" s="63" t="s">
        <v>769</v>
      </c>
      <c r="K6" t="s">
        <v>59</v>
      </c>
      <c r="N6" t="s">
        <v>75</v>
      </c>
      <c r="U6" t="s">
        <v>682</v>
      </c>
      <c r="Y6" s="15"/>
      <c r="Z6" s="5"/>
    </row>
    <row r="7" spans="2:41">
      <c r="B7" s="1" t="s">
        <v>722</v>
      </c>
      <c r="C7" s="1" t="s">
        <v>12</v>
      </c>
      <c r="E7" s="2" t="s">
        <v>14</v>
      </c>
      <c r="G7" s="62" t="s">
        <v>721</v>
      </c>
      <c r="I7" s="62">
        <v>2016</v>
      </c>
      <c r="K7" s="1" t="s">
        <v>58</v>
      </c>
      <c r="L7" s="1" t="s">
        <v>687</v>
      </c>
      <c r="N7" s="98" t="s">
        <v>68</v>
      </c>
      <c r="O7" s="98" t="s">
        <v>1</v>
      </c>
      <c r="P7" s="98" t="s">
        <v>31</v>
      </c>
      <c r="Q7" s="98" t="s">
        <v>32</v>
      </c>
      <c r="R7" s="99" t="s">
        <v>33</v>
      </c>
      <c r="S7" s="100" t="s">
        <v>816</v>
      </c>
      <c r="U7" s="18" t="s">
        <v>43</v>
      </c>
      <c r="Z7" s="15"/>
      <c r="AA7" s="5"/>
    </row>
    <row r="8" spans="2:41">
      <c r="B8" s="1" t="s">
        <v>723</v>
      </c>
      <c r="C8" s="1" t="s">
        <v>11</v>
      </c>
      <c r="E8" s="1" t="s">
        <v>15</v>
      </c>
      <c r="G8" s="62">
        <v>1951</v>
      </c>
      <c r="I8" s="62">
        <v>2017</v>
      </c>
      <c r="K8" s="1" t="s">
        <v>54</v>
      </c>
      <c r="L8" s="1">
        <v>45</v>
      </c>
      <c r="N8" s="101">
        <v>1</v>
      </c>
      <c r="O8" s="102" t="s">
        <v>817</v>
      </c>
      <c r="P8" s="102" t="s">
        <v>818</v>
      </c>
      <c r="Q8" s="102" t="s">
        <v>820</v>
      </c>
      <c r="R8" s="102" t="s">
        <v>76</v>
      </c>
      <c r="S8" s="103">
        <v>0</v>
      </c>
      <c r="U8" s="3" t="s">
        <v>18</v>
      </c>
      <c r="V8" s="3" t="s">
        <v>21</v>
      </c>
      <c r="W8" s="6">
        <v>1</v>
      </c>
      <c r="X8" s="6">
        <v>0.5</v>
      </c>
      <c r="Y8" s="6">
        <v>0.25</v>
      </c>
      <c r="Z8" s="6">
        <v>0</v>
      </c>
    </row>
    <row r="9" spans="2:41">
      <c r="B9" s="1" t="s">
        <v>724</v>
      </c>
      <c r="C9" s="1" t="s">
        <v>11</v>
      </c>
      <c r="G9" s="62">
        <v>1952</v>
      </c>
      <c r="K9" s="1" t="s">
        <v>55</v>
      </c>
      <c r="L9" s="1">
        <v>100</v>
      </c>
      <c r="N9" s="101">
        <v>1</v>
      </c>
      <c r="O9" s="102" t="s">
        <v>3</v>
      </c>
      <c r="P9" s="102" t="s">
        <v>818</v>
      </c>
      <c r="Q9" s="102" t="s">
        <v>820</v>
      </c>
      <c r="R9" s="102" t="s">
        <v>80</v>
      </c>
      <c r="S9" s="103">
        <v>0</v>
      </c>
      <c r="U9" s="7">
        <v>1995</v>
      </c>
      <c r="V9" s="3" t="s">
        <v>24</v>
      </c>
      <c r="W9" s="4">
        <v>1</v>
      </c>
      <c r="X9" s="8">
        <v>1.0249999999999999</v>
      </c>
      <c r="Y9" s="9">
        <v>1.0369999999999999</v>
      </c>
      <c r="Z9" s="9">
        <v>0.78700000000000003</v>
      </c>
      <c r="AA9" t="s">
        <v>26</v>
      </c>
      <c r="AC9" s="10"/>
    </row>
    <row r="10" spans="2:41">
      <c r="B10" s="1" t="s">
        <v>725</v>
      </c>
      <c r="C10" s="1" t="s">
        <v>5</v>
      </c>
      <c r="G10" s="62">
        <v>1953</v>
      </c>
      <c r="K10" s="1" t="s">
        <v>57</v>
      </c>
      <c r="L10" s="1">
        <v>63</v>
      </c>
      <c r="N10" s="101">
        <v>1</v>
      </c>
      <c r="O10" s="102" t="s">
        <v>4</v>
      </c>
      <c r="P10" s="102" t="s">
        <v>818</v>
      </c>
      <c r="Q10" s="102" t="s">
        <v>820</v>
      </c>
      <c r="R10" s="102" t="s">
        <v>84</v>
      </c>
      <c r="S10" s="103">
        <v>0</v>
      </c>
      <c r="U10" s="11"/>
      <c r="V10" s="3" t="s">
        <v>25</v>
      </c>
      <c r="W10" s="4">
        <v>1</v>
      </c>
      <c r="X10" s="8">
        <v>0.95499999999999996</v>
      </c>
      <c r="Y10" s="9">
        <v>0.93200000000000005</v>
      </c>
      <c r="Z10" s="9">
        <v>0.68200000000000005</v>
      </c>
      <c r="AA10" t="s">
        <v>29</v>
      </c>
      <c r="AL10" s="12"/>
    </row>
    <row r="11" spans="2:41">
      <c r="B11" s="1" t="s">
        <v>726</v>
      </c>
      <c r="C11" s="1" t="s">
        <v>5</v>
      </c>
      <c r="G11" s="62">
        <v>1954</v>
      </c>
      <c r="K11" s="1" t="s">
        <v>56</v>
      </c>
      <c r="L11" s="1">
        <v>21</v>
      </c>
      <c r="N11" s="101">
        <v>1</v>
      </c>
      <c r="O11" s="102" t="s">
        <v>5</v>
      </c>
      <c r="P11" s="102" t="s">
        <v>818</v>
      </c>
      <c r="Q11" s="102" t="s">
        <v>820</v>
      </c>
      <c r="R11" s="102" t="s">
        <v>88</v>
      </c>
      <c r="S11" s="103">
        <v>0</v>
      </c>
      <c r="U11" s="7">
        <v>2005</v>
      </c>
      <c r="V11" s="3" t="s">
        <v>24</v>
      </c>
      <c r="W11" s="4">
        <v>1</v>
      </c>
      <c r="X11" s="8">
        <v>0.97099999999999997</v>
      </c>
      <c r="Y11" s="9">
        <v>0.95699999999999996</v>
      </c>
      <c r="Z11" s="9">
        <v>0.70699999999999996</v>
      </c>
      <c r="AA11" t="s">
        <v>27</v>
      </c>
      <c r="AL11" s="12"/>
    </row>
    <row r="12" spans="2:41">
      <c r="B12" s="1" t="s">
        <v>727</v>
      </c>
      <c r="C12" s="1" t="s">
        <v>5</v>
      </c>
      <c r="G12" s="62">
        <v>1955</v>
      </c>
      <c r="K12" s="1" t="s">
        <v>665</v>
      </c>
      <c r="L12" s="1" t="s">
        <v>73</v>
      </c>
      <c r="N12" s="101">
        <v>1</v>
      </c>
      <c r="O12" s="102" t="s">
        <v>6</v>
      </c>
      <c r="P12" s="102" t="s">
        <v>818</v>
      </c>
      <c r="Q12" s="102" t="s">
        <v>820</v>
      </c>
      <c r="R12" s="102" t="s">
        <v>92</v>
      </c>
      <c r="S12" s="103">
        <v>0</v>
      </c>
      <c r="U12" s="11"/>
      <c r="V12" s="3" t="s">
        <v>25</v>
      </c>
      <c r="W12" s="4">
        <v>1</v>
      </c>
      <c r="X12" s="8">
        <v>0.93600000000000005</v>
      </c>
      <c r="Y12" s="9">
        <v>0.90300000000000002</v>
      </c>
      <c r="Z12" s="9">
        <v>0.65300000000000002</v>
      </c>
      <c r="AA12" t="s">
        <v>30</v>
      </c>
    </row>
    <row r="13" spans="2:41">
      <c r="B13" s="1" t="s">
        <v>728</v>
      </c>
      <c r="C13" s="1" t="s">
        <v>5</v>
      </c>
      <c r="G13" s="62">
        <v>1956</v>
      </c>
      <c r="K13" s="10" t="s">
        <v>74</v>
      </c>
      <c r="N13" s="101">
        <v>1</v>
      </c>
      <c r="O13" s="102" t="s">
        <v>7</v>
      </c>
      <c r="P13" s="102" t="s">
        <v>818</v>
      </c>
      <c r="Q13" s="102" t="s">
        <v>820</v>
      </c>
      <c r="R13" s="102" t="s">
        <v>96</v>
      </c>
      <c r="S13" s="103">
        <v>0</v>
      </c>
      <c r="U13" s="7">
        <v>2015</v>
      </c>
      <c r="V13" s="3" t="s">
        <v>24</v>
      </c>
      <c r="W13" s="4">
        <v>1</v>
      </c>
      <c r="X13" s="21">
        <v>1.929</v>
      </c>
      <c r="Y13" s="21">
        <v>2.3929999999999998</v>
      </c>
      <c r="Z13" s="4">
        <v>2.1429999999999998</v>
      </c>
      <c r="AA13" t="s">
        <v>28</v>
      </c>
      <c r="AM13" s="12"/>
      <c r="AN13" s="12"/>
      <c r="AO13" s="12"/>
    </row>
    <row r="14" spans="2:41">
      <c r="B14" s="65" t="s">
        <v>729</v>
      </c>
      <c r="C14" s="1" t="s">
        <v>5</v>
      </c>
      <c r="G14" s="62">
        <v>1957</v>
      </c>
      <c r="N14" s="101">
        <v>1</v>
      </c>
      <c r="O14" s="102" t="s">
        <v>8</v>
      </c>
      <c r="P14" s="102" t="s">
        <v>818</v>
      </c>
      <c r="Q14" s="102" t="s">
        <v>820</v>
      </c>
      <c r="R14" s="102" t="s">
        <v>100</v>
      </c>
      <c r="S14" s="103">
        <v>0</v>
      </c>
      <c r="U14" s="11"/>
      <c r="V14" s="3" t="s">
        <v>25</v>
      </c>
      <c r="W14" s="4">
        <v>1</v>
      </c>
      <c r="X14" s="21">
        <v>1.363</v>
      </c>
      <c r="Y14" s="21">
        <v>1.544</v>
      </c>
      <c r="Z14" s="4">
        <v>1.294</v>
      </c>
      <c r="AA14" t="s">
        <v>30</v>
      </c>
    </row>
    <row r="15" spans="2:41">
      <c r="B15" s="65" t="s">
        <v>730</v>
      </c>
      <c r="C15" s="1" t="s">
        <v>10</v>
      </c>
      <c r="G15" s="62">
        <v>1958</v>
      </c>
      <c r="N15" s="101">
        <v>1</v>
      </c>
      <c r="O15" s="102" t="s">
        <v>9</v>
      </c>
      <c r="P15" s="102" t="s">
        <v>818</v>
      </c>
      <c r="Q15" s="102" t="s">
        <v>820</v>
      </c>
      <c r="R15" s="102" t="s">
        <v>104</v>
      </c>
      <c r="S15" s="103">
        <v>0</v>
      </c>
    </row>
    <row r="16" spans="2:41">
      <c r="B16" s="1" t="s">
        <v>731</v>
      </c>
      <c r="C16" s="1" t="s">
        <v>10</v>
      </c>
      <c r="G16" s="62">
        <v>1959</v>
      </c>
      <c r="K16" t="s">
        <v>65</v>
      </c>
      <c r="N16" s="101">
        <v>1</v>
      </c>
      <c r="O16" s="102" t="s">
        <v>10</v>
      </c>
      <c r="P16" s="102" t="s">
        <v>818</v>
      </c>
      <c r="Q16" s="102" t="s">
        <v>820</v>
      </c>
      <c r="R16" s="102" t="s">
        <v>108</v>
      </c>
      <c r="S16" s="103">
        <v>0</v>
      </c>
    </row>
    <row r="17" spans="2:39" ht="14.25" customHeight="1">
      <c r="B17" s="1" t="s">
        <v>732</v>
      </c>
      <c r="C17" s="1" t="s">
        <v>10</v>
      </c>
      <c r="G17" s="62">
        <v>1960</v>
      </c>
      <c r="K17" s="1" t="s">
        <v>66</v>
      </c>
      <c r="N17" s="101">
        <v>1</v>
      </c>
      <c r="O17" s="102" t="s">
        <v>11</v>
      </c>
      <c r="P17" s="102" t="s">
        <v>818</v>
      </c>
      <c r="Q17" s="102" t="s">
        <v>820</v>
      </c>
      <c r="R17" s="102" t="s">
        <v>112</v>
      </c>
      <c r="S17" s="103">
        <v>0</v>
      </c>
    </row>
    <row r="18" spans="2:39">
      <c r="B18" s="1" t="s">
        <v>733</v>
      </c>
      <c r="C18" s="1" t="s">
        <v>10</v>
      </c>
      <c r="G18" s="62">
        <v>1961</v>
      </c>
      <c r="K18" s="1" t="s">
        <v>67</v>
      </c>
      <c r="N18" s="101">
        <v>1</v>
      </c>
      <c r="O18" s="102" t="s">
        <v>12</v>
      </c>
      <c r="P18" s="102" t="s">
        <v>818</v>
      </c>
      <c r="Q18" s="102" t="s">
        <v>820</v>
      </c>
      <c r="R18" s="102" t="s">
        <v>116</v>
      </c>
      <c r="S18" s="103">
        <v>0</v>
      </c>
      <c r="U18" t="s">
        <v>683</v>
      </c>
    </row>
    <row r="19" spans="2:39">
      <c r="B19" s="1" t="s">
        <v>734</v>
      </c>
      <c r="C19" s="1" t="s">
        <v>10</v>
      </c>
      <c r="G19" s="62">
        <v>1962</v>
      </c>
      <c r="N19" s="101">
        <v>1</v>
      </c>
      <c r="O19" s="102" t="s">
        <v>13</v>
      </c>
      <c r="P19" s="102" t="s">
        <v>818</v>
      </c>
      <c r="Q19" s="102" t="s">
        <v>820</v>
      </c>
      <c r="R19" s="102" t="s">
        <v>120</v>
      </c>
      <c r="S19" s="103">
        <v>0</v>
      </c>
      <c r="U19" t="s">
        <v>771</v>
      </c>
    </row>
    <row r="20" spans="2:39">
      <c r="B20" s="1" t="s">
        <v>735</v>
      </c>
      <c r="C20" s="1" t="s">
        <v>10</v>
      </c>
      <c r="G20" s="62">
        <v>1963</v>
      </c>
      <c r="N20" s="101">
        <v>2</v>
      </c>
      <c r="O20" s="102" t="s">
        <v>817</v>
      </c>
      <c r="P20" s="102" t="s">
        <v>818</v>
      </c>
      <c r="Q20" s="102" t="s">
        <v>820</v>
      </c>
      <c r="R20" s="102" t="s">
        <v>124</v>
      </c>
      <c r="S20" s="103">
        <v>0</v>
      </c>
      <c r="U20" s="352" t="s">
        <v>69</v>
      </c>
      <c r="V20" s="352" t="s">
        <v>41</v>
      </c>
      <c r="W20" s="353" t="s">
        <v>19</v>
      </c>
      <c r="X20" s="354" t="s">
        <v>33</v>
      </c>
      <c r="Y20" s="353" t="s">
        <v>20</v>
      </c>
      <c r="Z20" s="353"/>
      <c r="AA20" s="355" t="s">
        <v>770</v>
      </c>
      <c r="AB20" s="356"/>
      <c r="AC20" s="352" t="s">
        <v>42</v>
      </c>
      <c r="AD20" s="352" t="s">
        <v>40</v>
      </c>
    </row>
    <row r="21" spans="2:39">
      <c r="B21" s="65" t="s">
        <v>736</v>
      </c>
      <c r="C21" s="1" t="s">
        <v>10</v>
      </c>
      <c r="G21" s="62">
        <v>1964</v>
      </c>
      <c r="N21" s="101">
        <v>2</v>
      </c>
      <c r="O21" s="102" t="s">
        <v>3</v>
      </c>
      <c r="P21" s="102" t="s">
        <v>818</v>
      </c>
      <c r="Q21" s="102" t="s">
        <v>820</v>
      </c>
      <c r="R21" s="102" t="s">
        <v>128</v>
      </c>
      <c r="S21" s="103">
        <v>0</v>
      </c>
      <c r="U21" s="353"/>
      <c r="V21" s="353"/>
      <c r="W21" s="353"/>
      <c r="X21" s="354"/>
      <c r="Y21" s="3" t="s">
        <v>22</v>
      </c>
      <c r="Z21" s="3" t="s">
        <v>23</v>
      </c>
      <c r="AA21" s="3" t="s">
        <v>22</v>
      </c>
      <c r="AB21" s="3" t="s">
        <v>23</v>
      </c>
      <c r="AC21" s="353"/>
      <c r="AD21" s="352"/>
    </row>
    <row r="22" spans="2:39">
      <c r="B22" s="65" t="s">
        <v>737</v>
      </c>
      <c r="C22" s="65" t="s">
        <v>2</v>
      </c>
      <c r="G22" s="62">
        <v>1965</v>
      </c>
      <c r="N22" s="101">
        <v>2</v>
      </c>
      <c r="O22" s="102" t="s">
        <v>4</v>
      </c>
      <c r="P22" s="102" t="s">
        <v>818</v>
      </c>
      <c r="Q22" s="102" t="s">
        <v>820</v>
      </c>
      <c r="R22" s="102" t="s">
        <v>132</v>
      </c>
      <c r="S22" s="103">
        <v>0</v>
      </c>
      <c r="U22" s="13">
        <v>1</v>
      </c>
      <c r="V22" s="13">
        <v>1995</v>
      </c>
      <c r="W22" s="13" t="s">
        <v>24</v>
      </c>
      <c r="X22" s="20" t="str">
        <f>U22&amp;V22&amp;W22</f>
        <v>11995冷房</v>
      </c>
      <c r="Y22" s="14">
        <f>2*(1-$X$9)</f>
        <v>-4.9999999999999822E-2</v>
      </c>
      <c r="Z22" s="14">
        <f>2*$X$9-1</f>
        <v>1.0499999999999998</v>
      </c>
      <c r="AA22" s="14">
        <f>4*($Y$9-$Z$9)</f>
        <v>0.99999999999999956</v>
      </c>
      <c r="AB22" s="14">
        <f>$Z$9</f>
        <v>0.78700000000000003</v>
      </c>
      <c r="AC22" s="22">
        <f>VLOOKUP(U22,既存設備・導入予定!$E$34:$V$46,13,0)</f>
        <v>0.56499999999999995</v>
      </c>
      <c r="AD22" s="23">
        <f>ROUNDDOWN(IF(AC22&gt;=0.25,Y22*AC22+Z22,AA22*AC22+AB22),3)</f>
        <v>1.0209999999999999</v>
      </c>
      <c r="AF22" s="12"/>
      <c r="AG22" s="12"/>
      <c r="AK22" s="60"/>
      <c r="AL22" s="60"/>
      <c r="AM22" s="60"/>
    </row>
    <row r="23" spans="2:39">
      <c r="B23" s="1" t="s">
        <v>738</v>
      </c>
      <c r="C23" s="65" t="s">
        <v>2</v>
      </c>
      <c r="G23" s="62">
        <v>1966</v>
      </c>
      <c r="K23" s="68" t="s">
        <v>781</v>
      </c>
      <c r="N23" s="101">
        <v>2</v>
      </c>
      <c r="O23" s="102" t="s">
        <v>5</v>
      </c>
      <c r="P23" s="102" t="s">
        <v>818</v>
      </c>
      <c r="Q23" s="102" t="s">
        <v>820</v>
      </c>
      <c r="R23" s="102" t="s">
        <v>136</v>
      </c>
      <c r="S23" s="103">
        <v>0</v>
      </c>
      <c r="U23" s="13">
        <v>1</v>
      </c>
      <c r="V23" s="13">
        <v>1995</v>
      </c>
      <c r="W23" s="13" t="s">
        <v>25</v>
      </c>
      <c r="X23" s="20" t="str">
        <f t="shared" ref="X23:X27" si="0">U23&amp;V23&amp;W23</f>
        <v>11995暖房</v>
      </c>
      <c r="Y23" s="14">
        <f>2*(1-$X$10)</f>
        <v>9.000000000000008E-2</v>
      </c>
      <c r="Z23" s="14">
        <f>2*$X$10-1</f>
        <v>0.90999999999999992</v>
      </c>
      <c r="AA23" s="14">
        <f>4*($Y$10-$Z$10)</f>
        <v>1</v>
      </c>
      <c r="AB23" s="14">
        <f>$Z$10</f>
        <v>0.68200000000000005</v>
      </c>
      <c r="AC23" s="22">
        <f>VLOOKUP(U23,既存設備・導入予定!$E$34:$V$46,13,0)</f>
        <v>0.56499999999999995</v>
      </c>
      <c r="AD23" s="23">
        <f t="shared" ref="AD23:AD86" si="1">ROUNDDOWN(IF(AC23&gt;=0.25,Y23*AC23+Z23,AA23*AC23+AB23),3)</f>
        <v>0.96</v>
      </c>
      <c r="AF23" s="12"/>
      <c r="AG23" s="12"/>
      <c r="AJ23" s="60"/>
      <c r="AK23" s="60"/>
      <c r="AL23" s="60"/>
      <c r="AM23" s="60"/>
    </row>
    <row r="24" spans="2:39">
      <c r="B24" s="65" t="s">
        <v>739</v>
      </c>
      <c r="C24" s="65" t="s">
        <v>2</v>
      </c>
      <c r="G24" s="62">
        <v>1967</v>
      </c>
      <c r="K24" s="71">
        <v>2.58E-2</v>
      </c>
      <c r="N24" s="101">
        <v>2</v>
      </c>
      <c r="O24" s="102" t="s">
        <v>6</v>
      </c>
      <c r="P24" s="102" t="s">
        <v>818</v>
      </c>
      <c r="Q24" s="102" t="s">
        <v>820</v>
      </c>
      <c r="R24" s="102" t="s">
        <v>140</v>
      </c>
      <c r="S24" s="103">
        <v>0</v>
      </c>
      <c r="U24" s="13">
        <v>1</v>
      </c>
      <c r="V24" s="13">
        <v>2005</v>
      </c>
      <c r="W24" s="13" t="s">
        <v>24</v>
      </c>
      <c r="X24" s="20" t="str">
        <f t="shared" si="0"/>
        <v>12005冷房</v>
      </c>
      <c r="Y24" s="14">
        <f>2*(1-$X$11)</f>
        <v>5.8000000000000052E-2</v>
      </c>
      <c r="Z24" s="14">
        <f>2*$X$11-1</f>
        <v>0.94199999999999995</v>
      </c>
      <c r="AA24" s="14">
        <f>4*($Y$11-$Z$11)</f>
        <v>1</v>
      </c>
      <c r="AB24" s="14">
        <f>$Z$11</f>
        <v>0.70699999999999996</v>
      </c>
      <c r="AC24" s="22">
        <f>VLOOKUP(U24,既存設備・導入予定!$E$34:$V$46,13,0)</f>
        <v>0.56499999999999995</v>
      </c>
      <c r="AD24" s="23">
        <f t="shared" si="1"/>
        <v>0.97399999999999998</v>
      </c>
      <c r="AJ24" s="60"/>
      <c r="AK24" s="60"/>
      <c r="AL24" s="60"/>
      <c r="AM24" s="60"/>
    </row>
    <row r="25" spans="2:39">
      <c r="B25" s="65" t="s">
        <v>740</v>
      </c>
      <c r="C25" s="65" t="s">
        <v>9</v>
      </c>
      <c r="G25" s="62">
        <v>1968</v>
      </c>
      <c r="K25" s="68"/>
      <c r="N25" s="101">
        <v>2</v>
      </c>
      <c r="O25" s="102" t="s">
        <v>7</v>
      </c>
      <c r="P25" s="102" t="s">
        <v>818</v>
      </c>
      <c r="Q25" s="102" t="s">
        <v>820</v>
      </c>
      <c r="R25" s="102" t="s">
        <v>144</v>
      </c>
      <c r="S25" s="103">
        <v>0</v>
      </c>
      <c r="U25" s="13">
        <v>1</v>
      </c>
      <c r="V25" s="13">
        <v>2005</v>
      </c>
      <c r="W25" s="13" t="s">
        <v>25</v>
      </c>
      <c r="X25" s="20" t="str">
        <f t="shared" si="0"/>
        <v>12005暖房</v>
      </c>
      <c r="Y25" s="14">
        <f>2*(1-$X$12)</f>
        <v>0.12799999999999989</v>
      </c>
      <c r="Z25" s="14">
        <f>2*$X$12-1</f>
        <v>0.87200000000000011</v>
      </c>
      <c r="AA25" s="14">
        <f>4*($Y$12-$Z$12)</f>
        <v>1</v>
      </c>
      <c r="AB25" s="14">
        <f>$Z$12</f>
        <v>0.65300000000000002</v>
      </c>
      <c r="AC25" s="22">
        <f>VLOOKUP(U25,既存設備・導入予定!$E$34:$V$46,13,0)</f>
        <v>0.56499999999999995</v>
      </c>
      <c r="AD25" s="23">
        <f t="shared" si="1"/>
        <v>0.94399999999999995</v>
      </c>
      <c r="AJ25" s="60"/>
      <c r="AK25" s="60"/>
      <c r="AL25" s="60"/>
      <c r="AM25" s="60"/>
    </row>
    <row r="26" spans="2:39">
      <c r="B26" s="65" t="s">
        <v>741</v>
      </c>
      <c r="C26" s="65" t="s">
        <v>9</v>
      </c>
      <c r="G26" s="62">
        <v>1969</v>
      </c>
      <c r="K26" s="69" t="s">
        <v>782</v>
      </c>
      <c r="N26" s="101">
        <v>2</v>
      </c>
      <c r="O26" s="102" t="s">
        <v>8</v>
      </c>
      <c r="P26" s="102" t="s">
        <v>818</v>
      </c>
      <c r="Q26" s="102" t="s">
        <v>820</v>
      </c>
      <c r="R26" s="102" t="s">
        <v>148</v>
      </c>
      <c r="S26" s="103">
        <v>0</v>
      </c>
      <c r="U26" s="13">
        <v>1</v>
      </c>
      <c r="V26" s="13">
        <v>2015</v>
      </c>
      <c r="W26" s="13" t="s">
        <v>24</v>
      </c>
      <c r="X26" s="20" t="str">
        <f t="shared" si="0"/>
        <v>12015冷房</v>
      </c>
      <c r="Y26" s="14">
        <f>2*(1-$X$13)</f>
        <v>-1.8580000000000001</v>
      </c>
      <c r="Z26" s="14">
        <f>2*$X$13-1</f>
        <v>2.8580000000000001</v>
      </c>
      <c r="AA26" s="14">
        <f>4*($Y$13-$Z$13)</f>
        <v>1</v>
      </c>
      <c r="AB26" s="14">
        <f>$Z$13</f>
        <v>2.1429999999999998</v>
      </c>
      <c r="AC26" s="22">
        <f>VLOOKUP(U26,既存設備・導入予定!$E$34:$V$46,13,0)</f>
        <v>0.56499999999999995</v>
      </c>
      <c r="AD26" s="23">
        <f t="shared" si="1"/>
        <v>1.8080000000000001</v>
      </c>
      <c r="AJ26" s="60"/>
      <c r="AK26" s="60"/>
      <c r="AL26" s="60"/>
      <c r="AM26" s="60"/>
    </row>
    <row r="27" spans="2:39">
      <c r="B27" s="65" t="s">
        <v>742</v>
      </c>
      <c r="C27" s="65" t="s">
        <v>9</v>
      </c>
      <c r="G27" s="62">
        <v>1970</v>
      </c>
      <c r="K27" s="70">
        <v>3.6</v>
      </c>
      <c r="N27" s="101">
        <v>2</v>
      </c>
      <c r="O27" s="102" t="s">
        <v>9</v>
      </c>
      <c r="P27" s="102" t="s">
        <v>818</v>
      </c>
      <c r="Q27" s="102" t="s">
        <v>820</v>
      </c>
      <c r="R27" s="102" t="s">
        <v>152</v>
      </c>
      <c r="S27" s="103">
        <v>0</v>
      </c>
      <c r="U27" s="13">
        <v>1</v>
      </c>
      <c r="V27" s="13">
        <v>2015</v>
      </c>
      <c r="W27" s="13" t="s">
        <v>25</v>
      </c>
      <c r="X27" s="20" t="str">
        <f t="shared" si="0"/>
        <v>12015暖房</v>
      </c>
      <c r="Y27" s="14">
        <f>2*(1-$X$14)</f>
        <v>-0.72599999999999998</v>
      </c>
      <c r="Z27" s="14">
        <f>2*$X$14-1</f>
        <v>1.726</v>
      </c>
      <c r="AA27" s="14">
        <f>4*($Y$14-$Z$14)</f>
        <v>1</v>
      </c>
      <c r="AB27" s="14">
        <f>$Z$14</f>
        <v>1.294</v>
      </c>
      <c r="AC27" s="22">
        <f>VLOOKUP(U27,既存設備・導入予定!$E$34:$V$46,13,0)</f>
        <v>0.56499999999999995</v>
      </c>
      <c r="AD27" s="23">
        <f t="shared" si="1"/>
        <v>1.3149999999999999</v>
      </c>
      <c r="AJ27" s="60"/>
      <c r="AK27" s="60"/>
      <c r="AL27" s="60"/>
      <c r="AM27" s="60"/>
    </row>
    <row r="28" spans="2:39">
      <c r="B28" s="65" t="s">
        <v>743</v>
      </c>
      <c r="C28" s="65" t="s">
        <v>9</v>
      </c>
      <c r="G28" s="62">
        <v>1971</v>
      </c>
      <c r="K28" s="68"/>
      <c r="N28" s="101">
        <v>2</v>
      </c>
      <c r="O28" s="102" t="s">
        <v>10</v>
      </c>
      <c r="P28" s="102" t="s">
        <v>818</v>
      </c>
      <c r="Q28" s="102" t="s">
        <v>820</v>
      </c>
      <c r="R28" s="102" t="s">
        <v>156</v>
      </c>
      <c r="S28" s="103">
        <v>0</v>
      </c>
      <c r="U28" s="13">
        <v>2</v>
      </c>
      <c r="V28" s="13">
        <v>1995</v>
      </c>
      <c r="W28" s="13" t="s">
        <v>24</v>
      </c>
      <c r="X28" s="20" t="str">
        <f>U28&amp;V28&amp;W28</f>
        <v>21995冷房</v>
      </c>
      <c r="Y28" s="14">
        <f>2*(1-$X$9)</f>
        <v>-4.9999999999999822E-2</v>
      </c>
      <c r="Z28" s="14">
        <f>2*$X$9-1</f>
        <v>1.0499999999999998</v>
      </c>
      <c r="AA28" s="14">
        <f>4*($Y$9-$Z$9)</f>
        <v>0.99999999999999956</v>
      </c>
      <c r="AB28" s="14">
        <f>$Z$9</f>
        <v>0.78700000000000003</v>
      </c>
      <c r="AC28" s="22">
        <f>VLOOKUP(U28,既存設備・導入予定!$E$34:$V$46,13,0)</f>
        <v>0.52900000000000003</v>
      </c>
      <c r="AD28" s="23">
        <f t="shared" si="1"/>
        <v>1.0229999999999999</v>
      </c>
      <c r="AF28" s="12"/>
      <c r="AG28" s="12"/>
      <c r="AH28" s="60"/>
      <c r="AI28" s="60"/>
      <c r="AJ28" s="60"/>
      <c r="AK28" s="60"/>
      <c r="AL28" s="60"/>
      <c r="AM28" s="60"/>
    </row>
    <row r="29" spans="2:39">
      <c r="B29" s="65" t="s">
        <v>744</v>
      </c>
      <c r="C29" s="65" t="s">
        <v>9</v>
      </c>
      <c r="G29" s="62">
        <v>1972</v>
      </c>
      <c r="K29" s="67"/>
      <c r="N29" s="101">
        <v>2</v>
      </c>
      <c r="O29" s="102" t="s">
        <v>11</v>
      </c>
      <c r="P29" s="102" t="s">
        <v>818</v>
      </c>
      <c r="Q29" s="102" t="s">
        <v>820</v>
      </c>
      <c r="R29" s="102" t="s">
        <v>160</v>
      </c>
      <c r="S29" s="103">
        <v>0</v>
      </c>
      <c r="U29" s="13">
        <v>2</v>
      </c>
      <c r="V29" s="13">
        <v>1995</v>
      </c>
      <c r="W29" s="13" t="s">
        <v>25</v>
      </c>
      <c r="X29" s="20" t="str">
        <f t="shared" ref="X29:X33" si="2">U29&amp;V29&amp;W29</f>
        <v>21995暖房</v>
      </c>
      <c r="Y29" s="14">
        <f>2*(1-$X$10)</f>
        <v>9.000000000000008E-2</v>
      </c>
      <c r="Z29" s="14">
        <f>2*$X$10-1</f>
        <v>0.90999999999999992</v>
      </c>
      <c r="AA29" s="14">
        <f>4*($Y$10-$Z$10)</f>
        <v>1</v>
      </c>
      <c r="AB29" s="14">
        <f>$Z$10</f>
        <v>0.68200000000000005</v>
      </c>
      <c r="AC29" s="22">
        <f>VLOOKUP(U29,既存設備・導入予定!$E$34:$V$46,13,0)</f>
        <v>0.52900000000000003</v>
      </c>
      <c r="AD29" s="23">
        <f t="shared" si="1"/>
        <v>0.95699999999999996</v>
      </c>
      <c r="AF29" s="12"/>
      <c r="AG29" s="12"/>
      <c r="AH29" s="60"/>
      <c r="AI29" s="60"/>
      <c r="AJ29" s="60"/>
      <c r="AK29" s="60"/>
      <c r="AL29" s="60"/>
      <c r="AM29" s="60"/>
    </row>
    <row r="30" spans="2:39" ht="13.5" customHeight="1">
      <c r="B30" s="65" t="s">
        <v>745</v>
      </c>
      <c r="C30" s="65" t="s">
        <v>9</v>
      </c>
      <c r="G30" s="62">
        <v>1973</v>
      </c>
      <c r="K30" s="66"/>
      <c r="N30" s="101">
        <v>2</v>
      </c>
      <c r="O30" s="102" t="s">
        <v>12</v>
      </c>
      <c r="P30" s="102" t="s">
        <v>818</v>
      </c>
      <c r="Q30" s="102" t="s">
        <v>820</v>
      </c>
      <c r="R30" s="102" t="s">
        <v>164</v>
      </c>
      <c r="S30" s="103">
        <v>0</v>
      </c>
      <c r="U30" s="13">
        <v>2</v>
      </c>
      <c r="V30" s="13">
        <v>2005</v>
      </c>
      <c r="W30" s="13" t="s">
        <v>24</v>
      </c>
      <c r="X30" s="20" t="str">
        <f t="shared" si="2"/>
        <v>22005冷房</v>
      </c>
      <c r="Y30" s="14">
        <f>2*(1-$X$11)</f>
        <v>5.8000000000000052E-2</v>
      </c>
      <c r="Z30" s="14">
        <f>2*$X$11-1</f>
        <v>0.94199999999999995</v>
      </c>
      <c r="AA30" s="14">
        <f>4*($Y$11-$Z$11)</f>
        <v>1</v>
      </c>
      <c r="AB30" s="14">
        <f>$Z$11</f>
        <v>0.70699999999999996</v>
      </c>
      <c r="AC30" s="22">
        <f>VLOOKUP(U30,既存設備・導入予定!$E$34:$V$46,13,0)</f>
        <v>0.52900000000000003</v>
      </c>
      <c r="AD30" s="23">
        <f t="shared" si="1"/>
        <v>0.97199999999999998</v>
      </c>
      <c r="AF30" s="60"/>
      <c r="AG30" s="60"/>
      <c r="AH30" s="60"/>
      <c r="AI30" s="60"/>
      <c r="AJ30" s="60"/>
      <c r="AK30" s="60"/>
      <c r="AL30" s="60"/>
      <c r="AM30" s="60"/>
    </row>
    <row r="31" spans="2:39">
      <c r="B31" s="65" t="s">
        <v>746</v>
      </c>
      <c r="C31" s="65" t="s">
        <v>4</v>
      </c>
      <c r="G31" s="62">
        <v>1974</v>
      </c>
      <c r="N31" s="101">
        <v>2</v>
      </c>
      <c r="O31" s="102" t="s">
        <v>13</v>
      </c>
      <c r="P31" s="102" t="s">
        <v>818</v>
      </c>
      <c r="Q31" s="102" t="s">
        <v>820</v>
      </c>
      <c r="R31" s="102" t="s">
        <v>168</v>
      </c>
      <c r="S31" s="103">
        <v>0</v>
      </c>
      <c r="U31" s="13">
        <v>2</v>
      </c>
      <c r="V31" s="13">
        <v>2005</v>
      </c>
      <c r="W31" s="13" t="s">
        <v>25</v>
      </c>
      <c r="X31" s="20" t="str">
        <f t="shared" si="2"/>
        <v>22005暖房</v>
      </c>
      <c r="Y31" s="14">
        <f>2*(1-$X$12)</f>
        <v>0.12799999999999989</v>
      </c>
      <c r="Z31" s="14">
        <f>2*$X$12-1</f>
        <v>0.87200000000000011</v>
      </c>
      <c r="AA31" s="14">
        <f>4*($Y$12-$Z$12)</f>
        <v>1</v>
      </c>
      <c r="AB31" s="14">
        <f>$Z$12</f>
        <v>0.65300000000000002</v>
      </c>
      <c r="AC31" s="22">
        <f>VLOOKUP(U31,既存設備・導入予定!$E$34:$V$46,13,0)</f>
        <v>0.52900000000000003</v>
      </c>
      <c r="AD31" s="23">
        <f t="shared" si="1"/>
        <v>0.93899999999999995</v>
      </c>
      <c r="AF31" s="60"/>
      <c r="AG31" s="60"/>
      <c r="AH31" s="60"/>
      <c r="AI31" s="60"/>
      <c r="AJ31" s="60"/>
      <c r="AK31" s="60"/>
      <c r="AL31" s="60"/>
      <c r="AM31" s="60"/>
    </row>
    <row r="32" spans="2:39">
      <c r="B32" s="65" t="s">
        <v>747</v>
      </c>
      <c r="C32" s="65" t="s">
        <v>4</v>
      </c>
      <c r="G32" s="62">
        <v>1975</v>
      </c>
      <c r="N32" s="101">
        <v>3</v>
      </c>
      <c r="O32" s="102" t="s">
        <v>817</v>
      </c>
      <c r="P32" s="102" t="s">
        <v>818</v>
      </c>
      <c r="Q32" s="102" t="s">
        <v>820</v>
      </c>
      <c r="R32" s="102" t="s">
        <v>172</v>
      </c>
      <c r="S32" s="103">
        <v>0.107</v>
      </c>
      <c r="U32" s="13">
        <v>2</v>
      </c>
      <c r="V32" s="13">
        <v>2015</v>
      </c>
      <c r="W32" s="13" t="s">
        <v>24</v>
      </c>
      <c r="X32" s="20" t="str">
        <f t="shared" si="2"/>
        <v>22015冷房</v>
      </c>
      <c r="Y32" s="14">
        <f>2*(1-$X$13)</f>
        <v>-1.8580000000000001</v>
      </c>
      <c r="Z32" s="14">
        <f>2*$X$13-1</f>
        <v>2.8580000000000001</v>
      </c>
      <c r="AA32" s="14">
        <f>4*($Y$13-$Z$13)</f>
        <v>1</v>
      </c>
      <c r="AB32" s="14">
        <f>$Z$13</f>
        <v>2.1429999999999998</v>
      </c>
      <c r="AC32" s="22">
        <f>VLOOKUP(U32,既存設備・導入予定!$E$34:$V$46,13,0)</f>
        <v>0.52900000000000003</v>
      </c>
      <c r="AD32" s="23">
        <f t="shared" si="1"/>
        <v>1.875</v>
      </c>
      <c r="AF32" s="60"/>
      <c r="AG32" s="60"/>
      <c r="AH32" s="60"/>
      <c r="AI32" s="60"/>
      <c r="AJ32" s="60"/>
      <c r="AK32" s="60"/>
      <c r="AL32" s="60"/>
      <c r="AM32" s="60"/>
    </row>
    <row r="33" spans="2:39">
      <c r="B33" s="65" t="s">
        <v>748</v>
      </c>
      <c r="C33" s="65" t="s">
        <v>4</v>
      </c>
      <c r="G33" s="62">
        <v>1976</v>
      </c>
      <c r="N33" s="101">
        <v>3</v>
      </c>
      <c r="O33" s="102" t="s">
        <v>3</v>
      </c>
      <c r="P33" s="102" t="s">
        <v>818</v>
      </c>
      <c r="Q33" s="102" t="s">
        <v>820</v>
      </c>
      <c r="R33" s="102" t="s">
        <v>176</v>
      </c>
      <c r="S33" s="103">
        <v>0</v>
      </c>
      <c r="U33" s="13">
        <v>2</v>
      </c>
      <c r="V33" s="13">
        <v>2015</v>
      </c>
      <c r="W33" s="13" t="s">
        <v>25</v>
      </c>
      <c r="X33" s="20" t="str">
        <f t="shared" si="2"/>
        <v>22015暖房</v>
      </c>
      <c r="Y33" s="14">
        <f>2*(1-$X$14)</f>
        <v>-0.72599999999999998</v>
      </c>
      <c r="Z33" s="14">
        <f>2*$X$14-1</f>
        <v>1.726</v>
      </c>
      <c r="AA33" s="14">
        <f>4*($Y$14-$Z$14)</f>
        <v>1</v>
      </c>
      <c r="AB33" s="14">
        <f>$Z$14</f>
        <v>1.294</v>
      </c>
      <c r="AC33" s="22">
        <f>VLOOKUP(U33,既存設備・導入予定!$E$34:$V$46,13,0)</f>
        <v>0.52900000000000003</v>
      </c>
      <c r="AD33" s="23">
        <f t="shared" si="1"/>
        <v>1.341</v>
      </c>
      <c r="AF33" s="60"/>
      <c r="AG33" s="60"/>
      <c r="AH33" s="60"/>
      <c r="AI33" s="60"/>
      <c r="AJ33" s="60"/>
      <c r="AK33" s="60"/>
      <c r="AL33" s="60"/>
      <c r="AM33" s="60"/>
    </row>
    <row r="34" spans="2:39">
      <c r="B34" s="65" t="s">
        <v>749</v>
      </c>
      <c r="C34" s="65" t="s">
        <v>4</v>
      </c>
      <c r="G34" s="62">
        <v>1977</v>
      </c>
      <c r="N34" s="101">
        <v>3</v>
      </c>
      <c r="O34" s="102" t="s">
        <v>4</v>
      </c>
      <c r="P34" s="102" t="s">
        <v>818</v>
      </c>
      <c r="Q34" s="102" t="s">
        <v>820</v>
      </c>
      <c r="R34" s="102" t="s">
        <v>180</v>
      </c>
      <c r="S34" s="103">
        <v>0</v>
      </c>
      <c r="U34" s="13">
        <v>3</v>
      </c>
      <c r="V34" s="13">
        <v>1995</v>
      </c>
      <c r="W34" s="13" t="s">
        <v>24</v>
      </c>
      <c r="X34" s="20" t="str">
        <f>U34&amp;V34&amp;W34</f>
        <v>31995冷房</v>
      </c>
      <c r="Y34" s="14">
        <f>2*(1-$X$9)</f>
        <v>-4.9999999999999822E-2</v>
      </c>
      <c r="Z34" s="14">
        <f>2*$X$9-1</f>
        <v>1.0499999999999998</v>
      </c>
      <c r="AA34" s="14">
        <f>4*($Y$9-$Z$9)</f>
        <v>0.99999999999999956</v>
      </c>
      <c r="AB34" s="14">
        <f>$Z$9</f>
        <v>0.78700000000000003</v>
      </c>
      <c r="AC34" s="22">
        <f>VLOOKUP(U34,既存設備・導入予定!$E$34:$V$46,13,0)</f>
        <v>0.38900000000000001</v>
      </c>
      <c r="AD34" s="23">
        <f t="shared" si="1"/>
        <v>1.03</v>
      </c>
      <c r="AF34" s="12"/>
      <c r="AG34" s="12"/>
      <c r="AH34" s="60"/>
      <c r="AI34" s="60"/>
      <c r="AJ34" s="60"/>
      <c r="AK34" s="60"/>
      <c r="AL34" s="60"/>
      <c r="AM34" s="60"/>
    </row>
    <row r="35" spans="2:39">
      <c r="B35" s="65" t="s">
        <v>750</v>
      </c>
      <c r="C35" s="65" t="s">
        <v>4</v>
      </c>
      <c r="G35" s="62">
        <v>1978</v>
      </c>
      <c r="N35" s="101">
        <v>3</v>
      </c>
      <c r="O35" s="102" t="s">
        <v>5</v>
      </c>
      <c r="P35" s="102" t="s">
        <v>818</v>
      </c>
      <c r="Q35" s="102" t="s">
        <v>820</v>
      </c>
      <c r="R35" s="102" t="s">
        <v>184</v>
      </c>
      <c r="S35" s="103">
        <v>0</v>
      </c>
      <c r="U35" s="13">
        <v>3</v>
      </c>
      <c r="V35" s="13">
        <v>1995</v>
      </c>
      <c r="W35" s="13" t="s">
        <v>25</v>
      </c>
      <c r="X35" s="20" t="str">
        <f t="shared" ref="X35:X39" si="3">U35&amp;V35&amp;W35</f>
        <v>31995暖房</v>
      </c>
      <c r="Y35" s="14">
        <f>2*(1-$X$10)</f>
        <v>9.000000000000008E-2</v>
      </c>
      <c r="Z35" s="14">
        <f>2*$X$10-1</f>
        <v>0.90999999999999992</v>
      </c>
      <c r="AA35" s="14">
        <f>4*($Y$10-$Z$10)</f>
        <v>1</v>
      </c>
      <c r="AB35" s="14">
        <f>$Z$10</f>
        <v>0.68200000000000005</v>
      </c>
      <c r="AC35" s="22">
        <f>VLOOKUP(U35,既存設備・導入予定!$E$34:$V$46,13,0)</f>
        <v>0.38900000000000001</v>
      </c>
      <c r="AD35" s="23">
        <f t="shared" si="1"/>
        <v>0.94499999999999995</v>
      </c>
      <c r="AF35" s="12"/>
      <c r="AG35" s="12"/>
      <c r="AH35" s="60"/>
      <c r="AI35" s="60"/>
      <c r="AJ35" s="60"/>
      <c r="AK35" s="60"/>
      <c r="AL35" s="60"/>
      <c r="AM35" s="60"/>
    </row>
    <row r="36" spans="2:39">
      <c r="B36" s="65" t="s">
        <v>751</v>
      </c>
      <c r="C36" s="65" t="s">
        <v>3</v>
      </c>
      <c r="G36" s="62">
        <v>1979</v>
      </c>
      <c r="N36" s="101">
        <v>3</v>
      </c>
      <c r="O36" s="102" t="s">
        <v>6</v>
      </c>
      <c r="P36" s="102" t="s">
        <v>818</v>
      </c>
      <c r="Q36" s="102" t="s">
        <v>820</v>
      </c>
      <c r="R36" s="102" t="s">
        <v>188</v>
      </c>
      <c r="S36" s="103">
        <v>0</v>
      </c>
      <c r="U36" s="13">
        <v>3</v>
      </c>
      <c r="V36" s="13">
        <v>2005</v>
      </c>
      <c r="W36" s="13" t="s">
        <v>24</v>
      </c>
      <c r="X36" s="20" t="str">
        <f t="shared" si="3"/>
        <v>32005冷房</v>
      </c>
      <c r="Y36" s="14">
        <f>2*(1-$X$11)</f>
        <v>5.8000000000000052E-2</v>
      </c>
      <c r="Z36" s="14">
        <f>2*$X$11-1</f>
        <v>0.94199999999999995</v>
      </c>
      <c r="AA36" s="14">
        <f>4*($Y$11-$Z$11)</f>
        <v>1</v>
      </c>
      <c r="AB36" s="14">
        <f>$Z$11</f>
        <v>0.70699999999999996</v>
      </c>
      <c r="AC36" s="22">
        <f>VLOOKUP(U36,既存設備・導入予定!$E$34:$V$46,13,0)</f>
        <v>0.38900000000000001</v>
      </c>
      <c r="AD36" s="23">
        <f t="shared" si="1"/>
        <v>0.96399999999999997</v>
      </c>
      <c r="AF36" s="60"/>
      <c r="AG36" s="60"/>
      <c r="AH36" s="60"/>
      <c r="AI36" s="60"/>
      <c r="AJ36" s="60"/>
      <c r="AK36" s="60"/>
      <c r="AL36" s="60"/>
      <c r="AM36" s="60"/>
    </row>
    <row r="37" spans="2:39">
      <c r="B37" s="65" t="s">
        <v>752</v>
      </c>
      <c r="C37" s="65" t="s">
        <v>3</v>
      </c>
      <c r="G37" s="62">
        <v>1980</v>
      </c>
      <c r="N37" s="101">
        <v>3</v>
      </c>
      <c r="O37" s="102" t="s">
        <v>7</v>
      </c>
      <c r="P37" s="102" t="s">
        <v>818</v>
      </c>
      <c r="Q37" s="102" t="s">
        <v>820</v>
      </c>
      <c r="R37" s="102" t="s">
        <v>192</v>
      </c>
      <c r="S37" s="103">
        <v>0</v>
      </c>
      <c r="U37" s="13">
        <v>3</v>
      </c>
      <c r="V37" s="13">
        <v>2005</v>
      </c>
      <c r="W37" s="13" t="s">
        <v>25</v>
      </c>
      <c r="X37" s="20" t="str">
        <f t="shared" si="3"/>
        <v>32005暖房</v>
      </c>
      <c r="Y37" s="14">
        <f>2*(1-$X$12)</f>
        <v>0.12799999999999989</v>
      </c>
      <c r="Z37" s="14">
        <f>2*$X$12-1</f>
        <v>0.87200000000000011</v>
      </c>
      <c r="AA37" s="14">
        <f>4*($Y$12-$Z$12)</f>
        <v>1</v>
      </c>
      <c r="AB37" s="14">
        <f>$Z$12</f>
        <v>0.65300000000000002</v>
      </c>
      <c r="AC37" s="22">
        <f>VLOOKUP(U37,既存設備・導入予定!$E$34:$V$46,13,0)</f>
        <v>0.38900000000000001</v>
      </c>
      <c r="AD37" s="23">
        <f t="shared" si="1"/>
        <v>0.92100000000000004</v>
      </c>
      <c r="AF37" s="60"/>
      <c r="AG37" s="60"/>
      <c r="AH37" s="60"/>
      <c r="AI37" s="60"/>
      <c r="AJ37" s="60"/>
      <c r="AK37" s="60"/>
      <c r="AL37" s="60"/>
      <c r="AM37" s="60"/>
    </row>
    <row r="38" spans="2:39">
      <c r="B38" s="65" t="s">
        <v>753</v>
      </c>
      <c r="C38" s="65" t="s">
        <v>3</v>
      </c>
      <c r="G38" s="62">
        <v>1981</v>
      </c>
      <c r="N38" s="101">
        <v>3</v>
      </c>
      <c r="O38" s="102" t="s">
        <v>8</v>
      </c>
      <c r="P38" s="102" t="s">
        <v>818</v>
      </c>
      <c r="Q38" s="102" t="s">
        <v>820</v>
      </c>
      <c r="R38" s="102" t="s">
        <v>196</v>
      </c>
      <c r="S38" s="103">
        <v>0</v>
      </c>
      <c r="U38" s="13">
        <v>3</v>
      </c>
      <c r="V38" s="13">
        <v>2015</v>
      </c>
      <c r="W38" s="13" t="s">
        <v>24</v>
      </c>
      <c r="X38" s="20" t="str">
        <f t="shared" si="3"/>
        <v>32015冷房</v>
      </c>
      <c r="Y38" s="14">
        <f>2*(1-$X$13)</f>
        <v>-1.8580000000000001</v>
      </c>
      <c r="Z38" s="14">
        <f>2*$X$13-1</f>
        <v>2.8580000000000001</v>
      </c>
      <c r="AA38" s="14">
        <f>4*($Y$13-$Z$13)</f>
        <v>1</v>
      </c>
      <c r="AB38" s="14">
        <f>$Z$13</f>
        <v>2.1429999999999998</v>
      </c>
      <c r="AC38" s="22">
        <f>VLOOKUP(U38,既存設備・導入予定!$E$34:$V$46,13,0)</f>
        <v>0.38900000000000001</v>
      </c>
      <c r="AD38" s="23">
        <f t="shared" si="1"/>
        <v>2.1349999999999998</v>
      </c>
      <c r="AF38" s="60"/>
      <c r="AG38" s="60"/>
      <c r="AH38" s="60"/>
      <c r="AI38" s="60"/>
      <c r="AJ38" s="60"/>
      <c r="AK38" s="60"/>
      <c r="AL38" s="60"/>
      <c r="AM38" s="60"/>
    </row>
    <row r="39" spans="2:39">
      <c r="B39" s="65" t="s">
        <v>754</v>
      </c>
      <c r="C39" s="65" t="s">
        <v>772</v>
      </c>
      <c r="G39" s="62">
        <v>1982</v>
      </c>
      <c r="N39" s="101">
        <v>3</v>
      </c>
      <c r="O39" s="102" t="s">
        <v>9</v>
      </c>
      <c r="P39" s="102" t="s">
        <v>818</v>
      </c>
      <c r="Q39" s="102" t="s">
        <v>820</v>
      </c>
      <c r="R39" s="102" t="s">
        <v>200</v>
      </c>
      <c r="S39" s="103">
        <v>0</v>
      </c>
      <c r="U39" s="13">
        <v>3</v>
      </c>
      <c r="V39" s="13">
        <v>2015</v>
      </c>
      <c r="W39" s="13" t="s">
        <v>25</v>
      </c>
      <c r="X39" s="20" t="str">
        <f t="shared" si="3"/>
        <v>32015暖房</v>
      </c>
      <c r="Y39" s="14">
        <f>2*(1-$X$14)</f>
        <v>-0.72599999999999998</v>
      </c>
      <c r="Z39" s="14">
        <f>2*$X$14-1</f>
        <v>1.726</v>
      </c>
      <c r="AA39" s="14">
        <f>4*($Y$14-$Z$14)</f>
        <v>1</v>
      </c>
      <c r="AB39" s="14">
        <f>$Z$14</f>
        <v>1.294</v>
      </c>
      <c r="AC39" s="22">
        <f>VLOOKUP(U39,既存設備・導入予定!$E$34:$V$46,13,0)</f>
        <v>0.38900000000000001</v>
      </c>
      <c r="AD39" s="23">
        <f t="shared" si="1"/>
        <v>1.4430000000000001</v>
      </c>
      <c r="AF39" s="60"/>
      <c r="AG39" s="60"/>
      <c r="AH39" s="60"/>
      <c r="AI39" s="60"/>
      <c r="AJ39" s="60"/>
      <c r="AK39" s="60"/>
      <c r="AL39" s="60"/>
      <c r="AM39" s="60"/>
    </row>
    <row r="40" spans="2:39">
      <c r="B40" s="65" t="s">
        <v>755</v>
      </c>
      <c r="C40" s="65" t="s">
        <v>772</v>
      </c>
      <c r="G40" s="62">
        <v>1983</v>
      </c>
      <c r="N40" s="101">
        <v>3</v>
      </c>
      <c r="O40" s="102" t="s">
        <v>10</v>
      </c>
      <c r="P40" s="102" t="s">
        <v>818</v>
      </c>
      <c r="Q40" s="102" t="s">
        <v>820</v>
      </c>
      <c r="R40" s="102" t="s">
        <v>204</v>
      </c>
      <c r="S40" s="103">
        <v>0</v>
      </c>
      <c r="U40" s="13">
        <v>4</v>
      </c>
      <c r="V40" s="13">
        <v>1995</v>
      </c>
      <c r="W40" s="13" t="s">
        <v>24</v>
      </c>
      <c r="X40" s="20" t="str">
        <f>U40&amp;V40&amp;W40</f>
        <v>41995冷房</v>
      </c>
      <c r="Y40" s="14">
        <f>2*(1-$X$9)</f>
        <v>-4.9999999999999822E-2</v>
      </c>
      <c r="Z40" s="14">
        <f>2*$X$9-1</f>
        <v>1.0499999999999998</v>
      </c>
      <c r="AA40" s="14">
        <f>4*($Y$9-$Z$9)</f>
        <v>0.99999999999999956</v>
      </c>
      <c r="AB40" s="14">
        <f>$Z$9</f>
        <v>0.78700000000000003</v>
      </c>
      <c r="AC40" s="22">
        <f>VLOOKUP(U40,既存設備・導入予定!$E$34:$V$46,13,0)</f>
        <v>0.14699999999999999</v>
      </c>
      <c r="AD40" s="23">
        <f t="shared" si="1"/>
        <v>0.93400000000000005</v>
      </c>
      <c r="AF40" s="12"/>
      <c r="AG40" s="12"/>
      <c r="AH40" s="60"/>
      <c r="AI40" s="60"/>
      <c r="AJ40" s="60"/>
      <c r="AK40" s="60"/>
      <c r="AL40" s="60"/>
      <c r="AM40" s="60"/>
    </row>
    <row r="41" spans="2:39">
      <c r="B41" s="65" t="s">
        <v>756</v>
      </c>
      <c r="C41" s="65" t="s">
        <v>8</v>
      </c>
      <c r="G41" s="62">
        <v>1984</v>
      </c>
      <c r="N41" s="101">
        <v>3</v>
      </c>
      <c r="O41" s="102" t="s">
        <v>11</v>
      </c>
      <c r="P41" s="102" t="s">
        <v>818</v>
      </c>
      <c r="Q41" s="102" t="s">
        <v>820</v>
      </c>
      <c r="R41" s="102" t="s">
        <v>208</v>
      </c>
      <c r="S41" s="103">
        <v>0</v>
      </c>
      <c r="U41" s="13">
        <v>4</v>
      </c>
      <c r="V41" s="13">
        <v>1995</v>
      </c>
      <c r="W41" s="13" t="s">
        <v>25</v>
      </c>
      <c r="X41" s="20" t="str">
        <f t="shared" ref="X41:X45" si="4">U41&amp;V41&amp;W41</f>
        <v>41995暖房</v>
      </c>
      <c r="Y41" s="14">
        <f>2*(1-$X$10)</f>
        <v>9.000000000000008E-2</v>
      </c>
      <c r="Z41" s="14">
        <f>2*$X$10-1</f>
        <v>0.90999999999999992</v>
      </c>
      <c r="AA41" s="14">
        <f>4*($Y$10-$Z$10)</f>
        <v>1</v>
      </c>
      <c r="AB41" s="14">
        <f>$Z$10</f>
        <v>0.68200000000000005</v>
      </c>
      <c r="AC41" s="22">
        <f>VLOOKUP(U41,既存設備・導入予定!$E$34:$V$46,13,0)</f>
        <v>0.14699999999999999</v>
      </c>
      <c r="AD41" s="23">
        <f t="shared" si="1"/>
        <v>0.82899999999999996</v>
      </c>
      <c r="AF41" s="12"/>
      <c r="AG41" s="12"/>
      <c r="AH41" s="60"/>
      <c r="AI41" s="60"/>
      <c r="AJ41" s="60"/>
      <c r="AK41" s="60"/>
      <c r="AL41" s="60"/>
      <c r="AM41" s="60"/>
    </row>
    <row r="42" spans="2:39">
      <c r="B42" s="65" t="s">
        <v>757</v>
      </c>
      <c r="C42" s="65" t="s">
        <v>8</v>
      </c>
      <c r="G42" s="62">
        <v>1985</v>
      </c>
      <c r="N42" s="101">
        <v>3</v>
      </c>
      <c r="O42" s="102" t="s">
        <v>12</v>
      </c>
      <c r="P42" s="102" t="s">
        <v>818</v>
      </c>
      <c r="Q42" s="102" t="s">
        <v>820</v>
      </c>
      <c r="R42" s="102" t="s">
        <v>212</v>
      </c>
      <c r="S42" s="103">
        <v>0</v>
      </c>
      <c r="U42" s="13">
        <v>4</v>
      </c>
      <c r="V42" s="13">
        <v>2005</v>
      </c>
      <c r="W42" s="13" t="s">
        <v>24</v>
      </c>
      <c r="X42" s="20" t="str">
        <f t="shared" si="4"/>
        <v>42005冷房</v>
      </c>
      <c r="Y42" s="14">
        <f>2*(1-$X$11)</f>
        <v>5.8000000000000052E-2</v>
      </c>
      <c r="Z42" s="14">
        <f>2*$X$11-1</f>
        <v>0.94199999999999995</v>
      </c>
      <c r="AA42" s="14">
        <f>4*($Y$11-$Z$11)</f>
        <v>1</v>
      </c>
      <c r="AB42" s="14">
        <f>$Z$11</f>
        <v>0.70699999999999996</v>
      </c>
      <c r="AC42" s="22">
        <f>VLOOKUP(U42,既存設備・導入予定!$E$34:$V$46,13,0)</f>
        <v>0.14699999999999999</v>
      </c>
      <c r="AD42" s="23">
        <f t="shared" si="1"/>
        <v>0.85399999999999998</v>
      </c>
      <c r="AF42" s="60"/>
      <c r="AG42" s="60"/>
      <c r="AH42" s="60"/>
      <c r="AI42" s="60"/>
      <c r="AJ42" s="60"/>
      <c r="AK42" s="60"/>
      <c r="AL42" s="60"/>
      <c r="AM42" s="60"/>
    </row>
    <row r="43" spans="2:39">
      <c r="B43" s="65" t="s">
        <v>758</v>
      </c>
      <c r="C43" s="65" t="s">
        <v>8</v>
      </c>
      <c r="G43" s="62">
        <v>1986</v>
      </c>
      <c r="N43" s="101">
        <v>3</v>
      </c>
      <c r="O43" s="102" t="s">
        <v>13</v>
      </c>
      <c r="P43" s="102" t="s">
        <v>818</v>
      </c>
      <c r="Q43" s="102" t="s">
        <v>820</v>
      </c>
      <c r="R43" s="102" t="s">
        <v>216</v>
      </c>
      <c r="S43" s="103">
        <v>9.5000000000000001E-2</v>
      </c>
      <c r="U43" s="13">
        <v>4</v>
      </c>
      <c r="V43" s="13">
        <v>2005</v>
      </c>
      <c r="W43" s="13" t="s">
        <v>25</v>
      </c>
      <c r="X43" s="20" t="str">
        <f t="shared" si="4"/>
        <v>42005暖房</v>
      </c>
      <c r="Y43" s="14">
        <f>2*(1-$X$12)</f>
        <v>0.12799999999999989</v>
      </c>
      <c r="Z43" s="14">
        <f>2*$X$12-1</f>
        <v>0.87200000000000011</v>
      </c>
      <c r="AA43" s="14">
        <f>4*($Y$12-$Z$12)</f>
        <v>1</v>
      </c>
      <c r="AB43" s="14">
        <f>$Z$12</f>
        <v>0.65300000000000002</v>
      </c>
      <c r="AC43" s="22">
        <f>VLOOKUP(U43,既存設備・導入予定!$E$34:$V$46,13,0)</f>
        <v>0.14699999999999999</v>
      </c>
      <c r="AD43" s="23">
        <f t="shared" si="1"/>
        <v>0.8</v>
      </c>
      <c r="AF43" s="60"/>
      <c r="AG43" s="60"/>
      <c r="AH43" s="60"/>
      <c r="AI43" s="60"/>
      <c r="AJ43" s="60"/>
      <c r="AK43" s="60"/>
      <c r="AL43" s="60"/>
      <c r="AM43" s="60"/>
    </row>
    <row r="44" spans="2:39">
      <c r="B44" s="65" t="s">
        <v>759</v>
      </c>
      <c r="C44" s="65" t="s">
        <v>8</v>
      </c>
      <c r="G44" s="62">
        <v>1987</v>
      </c>
      <c r="N44" s="101">
        <v>4</v>
      </c>
      <c r="O44" s="102" t="s">
        <v>817</v>
      </c>
      <c r="P44" s="102" t="s">
        <v>818</v>
      </c>
      <c r="Q44" s="102" t="s">
        <v>820</v>
      </c>
      <c r="R44" s="102" t="s">
        <v>220</v>
      </c>
      <c r="S44" s="103">
        <v>0.13700000000000001</v>
      </c>
      <c r="U44" s="13">
        <v>4</v>
      </c>
      <c r="V44" s="13">
        <v>2015</v>
      </c>
      <c r="W44" s="13" t="s">
        <v>24</v>
      </c>
      <c r="X44" s="20" t="str">
        <f t="shared" si="4"/>
        <v>42015冷房</v>
      </c>
      <c r="Y44" s="14">
        <f>2*(1-$X$13)</f>
        <v>-1.8580000000000001</v>
      </c>
      <c r="Z44" s="14">
        <f>2*$X$13-1</f>
        <v>2.8580000000000001</v>
      </c>
      <c r="AA44" s="14">
        <f>4*($Y$13-$Z$13)</f>
        <v>1</v>
      </c>
      <c r="AB44" s="14">
        <f>$Z$13</f>
        <v>2.1429999999999998</v>
      </c>
      <c r="AC44" s="22">
        <f>VLOOKUP(U44,既存設備・導入予定!$E$34:$V$46,13,0)</f>
        <v>0.14699999999999999</v>
      </c>
      <c r="AD44" s="23">
        <f t="shared" si="1"/>
        <v>2.29</v>
      </c>
      <c r="AF44" s="60"/>
      <c r="AG44" s="60"/>
      <c r="AH44" s="60"/>
      <c r="AI44" s="60"/>
      <c r="AJ44" s="60"/>
      <c r="AK44" s="60"/>
      <c r="AL44" s="60"/>
      <c r="AM44" s="60"/>
    </row>
    <row r="45" spans="2:39">
      <c r="B45" s="65" t="s">
        <v>760</v>
      </c>
      <c r="C45" s="65" t="s">
        <v>8</v>
      </c>
      <c r="G45" s="62">
        <v>1988</v>
      </c>
      <c r="N45" s="101">
        <v>4</v>
      </c>
      <c r="O45" s="102" t="s">
        <v>3</v>
      </c>
      <c r="P45" s="102" t="s">
        <v>818</v>
      </c>
      <c r="Q45" s="102" t="s">
        <v>820</v>
      </c>
      <c r="R45" s="102" t="s">
        <v>224</v>
      </c>
      <c r="S45" s="103">
        <v>0.128</v>
      </c>
      <c r="U45" s="13">
        <v>4</v>
      </c>
      <c r="V45" s="13">
        <v>2015</v>
      </c>
      <c r="W45" s="13" t="s">
        <v>25</v>
      </c>
      <c r="X45" s="20" t="str">
        <f t="shared" si="4"/>
        <v>42015暖房</v>
      </c>
      <c r="Y45" s="14">
        <f>2*(1-$X$14)</f>
        <v>-0.72599999999999998</v>
      </c>
      <c r="Z45" s="14">
        <f>2*$X$14-1</f>
        <v>1.726</v>
      </c>
      <c r="AA45" s="14">
        <f>4*($Y$14-$Z$14)</f>
        <v>1</v>
      </c>
      <c r="AB45" s="14">
        <f>$Z$14</f>
        <v>1.294</v>
      </c>
      <c r="AC45" s="22">
        <f>VLOOKUP(U45,既存設備・導入予定!$E$34:$V$46,13,0)</f>
        <v>0.14699999999999999</v>
      </c>
      <c r="AD45" s="23">
        <f t="shared" si="1"/>
        <v>1.4410000000000001</v>
      </c>
      <c r="AF45" s="60"/>
      <c r="AG45" s="60"/>
      <c r="AH45" s="60"/>
      <c r="AI45" s="60"/>
      <c r="AJ45" s="60"/>
      <c r="AK45" s="60"/>
      <c r="AL45" s="60"/>
      <c r="AM45" s="60"/>
    </row>
    <row r="46" spans="2:39">
      <c r="B46" s="65" t="s">
        <v>761</v>
      </c>
      <c r="C46" s="65" t="s">
        <v>6</v>
      </c>
      <c r="G46" s="62">
        <v>1989</v>
      </c>
      <c r="N46" s="101">
        <v>4</v>
      </c>
      <c r="O46" s="102" t="s">
        <v>4</v>
      </c>
      <c r="P46" s="102" t="s">
        <v>818</v>
      </c>
      <c r="Q46" s="102" t="s">
        <v>820</v>
      </c>
      <c r="R46" s="102" t="s">
        <v>228</v>
      </c>
      <c r="S46" s="103">
        <v>0.155</v>
      </c>
      <c r="U46" s="13">
        <v>5</v>
      </c>
      <c r="V46" s="13">
        <v>1995</v>
      </c>
      <c r="W46" s="13" t="s">
        <v>24</v>
      </c>
      <c r="X46" s="20" t="str">
        <f>U46&amp;V46&amp;W46</f>
        <v>51995冷房</v>
      </c>
      <c r="Y46" s="14">
        <f>2*(1-$X$9)</f>
        <v>-4.9999999999999822E-2</v>
      </c>
      <c r="Z46" s="14">
        <f>2*$X$9-1</f>
        <v>1.0499999999999998</v>
      </c>
      <c r="AA46" s="14">
        <f>4*($Y$9-$Z$9)</f>
        <v>0.99999999999999956</v>
      </c>
      <c r="AB46" s="14">
        <f>$Z$9</f>
        <v>0.78700000000000003</v>
      </c>
      <c r="AC46" s="22">
        <f>VLOOKUP(U46,既存設備・導入予定!$E$34:$V$46,13,0)</f>
        <v>0.248</v>
      </c>
      <c r="AD46" s="23">
        <f t="shared" si="1"/>
        <v>1.0349999999999999</v>
      </c>
      <c r="AF46" s="12"/>
      <c r="AG46" s="12"/>
      <c r="AH46" s="60"/>
      <c r="AI46" s="60"/>
      <c r="AJ46" s="60"/>
      <c r="AK46" s="60"/>
      <c r="AL46" s="60"/>
      <c r="AM46" s="60"/>
    </row>
    <row r="47" spans="2:39">
      <c r="B47" s="65" t="s">
        <v>762</v>
      </c>
      <c r="C47" s="65" t="s">
        <v>6</v>
      </c>
      <c r="G47" s="62">
        <v>1990</v>
      </c>
      <c r="N47" s="101">
        <v>4</v>
      </c>
      <c r="O47" s="102" t="s">
        <v>5</v>
      </c>
      <c r="P47" s="102" t="s">
        <v>818</v>
      </c>
      <c r="Q47" s="102" t="s">
        <v>820</v>
      </c>
      <c r="R47" s="102" t="s">
        <v>232</v>
      </c>
      <c r="S47" s="103">
        <v>0.158</v>
      </c>
      <c r="U47" s="13">
        <v>5</v>
      </c>
      <c r="V47" s="13">
        <v>1995</v>
      </c>
      <c r="W47" s="13" t="s">
        <v>25</v>
      </c>
      <c r="X47" s="20" t="str">
        <f t="shared" ref="X47:X51" si="5">U47&amp;V47&amp;W47</f>
        <v>51995暖房</v>
      </c>
      <c r="Y47" s="14">
        <f>2*(1-$X$10)</f>
        <v>9.000000000000008E-2</v>
      </c>
      <c r="Z47" s="14">
        <f>2*$X$10-1</f>
        <v>0.90999999999999992</v>
      </c>
      <c r="AA47" s="14">
        <f>4*($Y$10-$Z$10)</f>
        <v>1</v>
      </c>
      <c r="AB47" s="14">
        <f>$Z$10</f>
        <v>0.68200000000000005</v>
      </c>
      <c r="AC47" s="22">
        <f>VLOOKUP(U47,既存設備・導入予定!$E$34:$V$46,13,0)</f>
        <v>0.248</v>
      </c>
      <c r="AD47" s="23">
        <f t="shared" si="1"/>
        <v>0.93</v>
      </c>
      <c r="AF47" s="12"/>
      <c r="AG47" s="12"/>
      <c r="AH47" s="60"/>
      <c r="AI47" s="60"/>
      <c r="AJ47" s="60"/>
      <c r="AK47" s="60"/>
      <c r="AL47" s="60"/>
      <c r="AM47" s="60"/>
    </row>
    <row r="48" spans="2:39">
      <c r="B48" s="65" t="s">
        <v>763</v>
      </c>
      <c r="C48" s="65" t="s">
        <v>6</v>
      </c>
      <c r="G48" s="62">
        <v>1991</v>
      </c>
      <c r="N48" s="101">
        <v>4</v>
      </c>
      <c r="O48" s="102" t="s">
        <v>6</v>
      </c>
      <c r="P48" s="102" t="s">
        <v>818</v>
      </c>
      <c r="Q48" s="102" t="s">
        <v>820</v>
      </c>
      <c r="R48" s="102" t="s">
        <v>236</v>
      </c>
      <c r="S48" s="103">
        <v>0.151</v>
      </c>
      <c r="U48" s="13">
        <v>5</v>
      </c>
      <c r="V48" s="13">
        <v>2005</v>
      </c>
      <c r="W48" s="13" t="s">
        <v>24</v>
      </c>
      <c r="X48" s="20" t="str">
        <f t="shared" si="5"/>
        <v>52005冷房</v>
      </c>
      <c r="Y48" s="14">
        <f>2*(1-$X$11)</f>
        <v>5.8000000000000052E-2</v>
      </c>
      <c r="Z48" s="14">
        <f>2*$X$11-1</f>
        <v>0.94199999999999995</v>
      </c>
      <c r="AA48" s="14">
        <f>4*($Y$11-$Z$11)</f>
        <v>1</v>
      </c>
      <c r="AB48" s="14">
        <f>$Z$11</f>
        <v>0.70699999999999996</v>
      </c>
      <c r="AC48" s="22">
        <f>VLOOKUP(U48,既存設備・導入予定!$E$34:$V$46,13,0)</f>
        <v>0.248</v>
      </c>
      <c r="AD48" s="23">
        <f t="shared" si="1"/>
        <v>0.95499999999999996</v>
      </c>
      <c r="AF48" s="60"/>
      <c r="AG48" s="60"/>
      <c r="AH48" s="60"/>
      <c r="AI48" s="60"/>
      <c r="AJ48" s="60"/>
      <c r="AK48" s="60"/>
      <c r="AL48" s="60"/>
      <c r="AM48" s="60"/>
    </row>
    <row r="49" spans="2:39">
      <c r="B49" s="65" t="s">
        <v>764</v>
      </c>
      <c r="C49" s="65" t="s">
        <v>6</v>
      </c>
      <c r="G49" s="62">
        <v>1992</v>
      </c>
      <c r="N49" s="101">
        <v>4</v>
      </c>
      <c r="O49" s="102" t="s">
        <v>7</v>
      </c>
      <c r="P49" s="102" t="s">
        <v>818</v>
      </c>
      <c r="Q49" s="102" t="s">
        <v>820</v>
      </c>
      <c r="R49" s="102" t="s">
        <v>240</v>
      </c>
      <c r="S49" s="103">
        <v>0.157</v>
      </c>
      <c r="U49" s="13">
        <v>5</v>
      </c>
      <c r="V49" s="13">
        <v>2005</v>
      </c>
      <c r="W49" s="13" t="s">
        <v>25</v>
      </c>
      <c r="X49" s="20" t="str">
        <f t="shared" si="5"/>
        <v>52005暖房</v>
      </c>
      <c r="Y49" s="14">
        <f>2*(1-$X$12)</f>
        <v>0.12799999999999989</v>
      </c>
      <c r="Z49" s="14">
        <f>2*$X$12-1</f>
        <v>0.87200000000000011</v>
      </c>
      <c r="AA49" s="14">
        <f>4*($Y$12-$Z$12)</f>
        <v>1</v>
      </c>
      <c r="AB49" s="14">
        <f>$Z$12</f>
        <v>0.65300000000000002</v>
      </c>
      <c r="AC49" s="22">
        <f>VLOOKUP(U49,既存設備・導入予定!$E$34:$V$46,13,0)</f>
        <v>0.248</v>
      </c>
      <c r="AD49" s="23">
        <f t="shared" si="1"/>
        <v>0.90100000000000002</v>
      </c>
      <c r="AF49" s="60"/>
      <c r="AG49" s="60"/>
      <c r="AH49" s="60"/>
      <c r="AI49" s="60"/>
      <c r="AJ49" s="60"/>
      <c r="AK49" s="60"/>
      <c r="AL49" s="60"/>
      <c r="AM49" s="60"/>
    </row>
    <row r="50" spans="2:39">
      <c r="B50" s="65" t="s">
        <v>765</v>
      </c>
      <c r="C50" s="65" t="s">
        <v>6</v>
      </c>
      <c r="G50" s="62">
        <v>1993</v>
      </c>
      <c r="N50" s="101">
        <v>4</v>
      </c>
      <c r="O50" s="102" t="s">
        <v>8</v>
      </c>
      <c r="P50" s="102" t="s">
        <v>818</v>
      </c>
      <c r="Q50" s="102" t="s">
        <v>820</v>
      </c>
      <c r="R50" s="102" t="s">
        <v>244</v>
      </c>
      <c r="S50" s="103">
        <v>0.16600000000000001</v>
      </c>
      <c r="U50" s="13">
        <v>5</v>
      </c>
      <c r="V50" s="13">
        <v>2015</v>
      </c>
      <c r="W50" s="13" t="s">
        <v>24</v>
      </c>
      <c r="X50" s="20" t="str">
        <f t="shared" si="5"/>
        <v>52015冷房</v>
      </c>
      <c r="Y50" s="14">
        <f>2*(1-$X$13)</f>
        <v>-1.8580000000000001</v>
      </c>
      <c r="Z50" s="14">
        <f>2*$X$13-1</f>
        <v>2.8580000000000001</v>
      </c>
      <c r="AA50" s="14">
        <f>4*($Y$13-$Z$13)</f>
        <v>1</v>
      </c>
      <c r="AB50" s="14">
        <f>$Z$13</f>
        <v>2.1429999999999998</v>
      </c>
      <c r="AC50" s="22">
        <f>VLOOKUP(U50,既存設備・導入予定!$E$34:$V$46,13,0)</f>
        <v>0.248</v>
      </c>
      <c r="AD50" s="23">
        <f t="shared" si="1"/>
        <v>2.391</v>
      </c>
      <c r="AF50" s="60"/>
      <c r="AG50" s="60"/>
      <c r="AH50" s="60"/>
      <c r="AI50" s="60"/>
      <c r="AJ50" s="60"/>
      <c r="AK50" s="60"/>
      <c r="AL50" s="60"/>
      <c r="AM50" s="60"/>
    </row>
    <row r="51" spans="2:39">
      <c r="B51" s="65" t="s">
        <v>766</v>
      </c>
      <c r="C51" s="65" t="s">
        <v>6</v>
      </c>
      <c r="G51" s="62">
        <v>1994</v>
      </c>
      <c r="N51" s="101">
        <v>4</v>
      </c>
      <c r="O51" s="102" t="s">
        <v>9</v>
      </c>
      <c r="P51" s="102" t="s">
        <v>818</v>
      </c>
      <c r="Q51" s="102" t="s">
        <v>820</v>
      </c>
      <c r="R51" s="102" t="s">
        <v>248</v>
      </c>
      <c r="S51" s="103">
        <v>8.3000000000000004E-2</v>
      </c>
      <c r="U51" s="13">
        <v>5</v>
      </c>
      <c r="V51" s="13">
        <v>2015</v>
      </c>
      <c r="W51" s="13" t="s">
        <v>25</v>
      </c>
      <c r="X51" s="20" t="str">
        <f t="shared" si="5"/>
        <v>52015暖房</v>
      </c>
      <c r="Y51" s="14">
        <f>2*(1-$X$14)</f>
        <v>-0.72599999999999998</v>
      </c>
      <c r="Z51" s="14">
        <f>2*$X$14-1</f>
        <v>1.726</v>
      </c>
      <c r="AA51" s="14">
        <f>4*($Y$14-$Z$14)</f>
        <v>1</v>
      </c>
      <c r="AB51" s="14">
        <f>$Z$14</f>
        <v>1.294</v>
      </c>
      <c r="AC51" s="22">
        <f>VLOOKUP(U51,既存設備・導入予定!$E$34:$V$46,13,0)</f>
        <v>0.248</v>
      </c>
      <c r="AD51" s="23">
        <f t="shared" si="1"/>
        <v>1.542</v>
      </c>
      <c r="AF51" s="60"/>
      <c r="AG51" s="60"/>
      <c r="AH51" s="60"/>
      <c r="AI51" s="60"/>
      <c r="AJ51" s="60"/>
      <c r="AK51" s="60"/>
      <c r="AL51" s="60"/>
      <c r="AM51" s="60"/>
    </row>
    <row r="52" spans="2:39">
      <c r="B52" s="65" t="s">
        <v>767</v>
      </c>
      <c r="C52" s="1" t="s">
        <v>13</v>
      </c>
      <c r="G52" s="62">
        <v>1995</v>
      </c>
      <c r="N52" s="101">
        <v>4</v>
      </c>
      <c r="O52" s="102" t="s">
        <v>10</v>
      </c>
      <c r="P52" s="102" t="s">
        <v>818</v>
      </c>
      <c r="Q52" s="102" t="s">
        <v>820</v>
      </c>
      <c r="R52" s="102" t="s">
        <v>252</v>
      </c>
      <c r="S52" s="103">
        <v>0.14699999999999999</v>
      </c>
      <c r="U52" s="13">
        <v>6</v>
      </c>
      <c r="V52" s="13">
        <v>1995</v>
      </c>
      <c r="W52" s="13" t="s">
        <v>24</v>
      </c>
      <c r="X52" s="20" t="str">
        <f>U52&amp;V52&amp;W52</f>
        <v>61995冷房</v>
      </c>
      <c r="Y52" s="14">
        <f>2*(1-$X$9)</f>
        <v>-4.9999999999999822E-2</v>
      </c>
      <c r="Z52" s="14">
        <f>2*$X$9-1</f>
        <v>1.0499999999999998</v>
      </c>
      <c r="AA52" s="14">
        <f>4*($Y$9-$Z$9)</f>
        <v>0.99999999999999956</v>
      </c>
      <c r="AB52" s="14">
        <f>$Z$9</f>
        <v>0.78700000000000003</v>
      </c>
      <c r="AC52" s="22">
        <f>VLOOKUP(U52,既存設備・導入予定!$E$34:$V$46,13,0)</f>
        <v>0.30499999999999999</v>
      </c>
      <c r="AD52" s="23">
        <f t="shared" si="1"/>
        <v>1.034</v>
      </c>
      <c r="AF52" s="12"/>
      <c r="AG52" s="12"/>
      <c r="AH52" s="60"/>
      <c r="AI52" s="60"/>
      <c r="AJ52" s="60"/>
      <c r="AK52" s="60"/>
      <c r="AL52" s="60"/>
      <c r="AM52" s="60"/>
    </row>
    <row r="53" spans="2:39">
      <c r="B53" s="1" t="s">
        <v>768</v>
      </c>
      <c r="C53" s="1" t="s">
        <v>13</v>
      </c>
      <c r="G53" s="62">
        <v>1996</v>
      </c>
      <c r="N53" s="101">
        <v>4</v>
      </c>
      <c r="O53" s="102" t="s">
        <v>11</v>
      </c>
      <c r="P53" s="102" t="s">
        <v>818</v>
      </c>
      <c r="Q53" s="102" t="s">
        <v>820</v>
      </c>
      <c r="R53" s="102" t="s">
        <v>256</v>
      </c>
      <c r="S53" s="103">
        <v>0.16900000000000001</v>
      </c>
      <c r="U53" s="13">
        <v>6</v>
      </c>
      <c r="V53" s="13">
        <v>1995</v>
      </c>
      <c r="W53" s="13" t="s">
        <v>25</v>
      </c>
      <c r="X53" s="20" t="str">
        <f t="shared" ref="X53:X57" si="6">U53&amp;V53&amp;W53</f>
        <v>61995暖房</v>
      </c>
      <c r="Y53" s="14">
        <f>2*(1-$X$10)</f>
        <v>9.000000000000008E-2</v>
      </c>
      <c r="Z53" s="14">
        <f>2*$X$10-1</f>
        <v>0.90999999999999992</v>
      </c>
      <c r="AA53" s="14">
        <f>4*($Y$10-$Z$10)</f>
        <v>1</v>
      </c>
      <c r="AB53" s="14">
        <f>$Z$10</f>
        <v>0.68200000000000005</v>
      </c>
      <c r="AC53" s="22">
        <f>VLOOKUP(U53,既存設備・導入予定!$E$34:$V$46,13,0)</f>
        <v>0.30499999999999999</v>
      </c>
      <c r="AD53" s="23">
        <f t="shared" si="1"/>
        <v>0.93700000000000006</v>
      </c>
      <c r="AF53" s="12"/>
      <c r="AG53" s="12"/>
      <c r="AH53" s="60"/>
      <c r="AI53" s="60"/>
      <c r="AJ53" s="60"/>
      <c r="AK53" s="60"/>
      <c r="AL53" s="60"/>
      <c r="AM53" s="60"/>
    </row>
    <row r="54" spans="2:39">
      <c r="G54" s="62">
        <v>1997</v>
      </c>
      <c r="N54" s="101">
        <v>4</v>
      </c>
      <c r="O54" s="102" t="s">
        <v>12</v>
      </c>
      <c r="P54" s="102" t="s">
        <v>818</v>
      </c>
      <c r="Q54" s="102" t="s">
        <v>820</v>
      </c>
      <c r="R54" s="102" t="s">
        <v>260</v>
      </c>
      <c r="S54" s="103">
        <v>0.111</v>
      </c>
      <c r="U54" s="13">
        <v>6</v>
      </c>
      <c r="V54" s="13">
        <v>2005</v>
      </c>
      <c r="W54" s="13" t="s">
        <v>24</v>
      </c>
      <c r="X54" s="20" t="str">
        <f t="shared" si="6"/>
        <v>62005冷房</v>
      </c>
      <c r="Y54" s="14">
        <f>2*(1-$X$11)</f>
        <v>5.8000000000000052E-2</v>
      </c>
      <c r="Z54" s="14">
        <f>2*$X$11-1</f>
        <v>0.94199999999999995</v>
      </c>
      <c r="AA54" s="14">
        <f>4*($Y$11-$Z$11)</f>
        <v>1</v>
      </c>
      <c r="AB54" s="14">
        <f>$Z$11</f>
        <v>0.70699999999999996</v>
      </c>
      <c r="AC54" s="22">
        <f>VLOOKUP(U54,既存設備・導入予定!$E$34:$V$46,13,0)</f>
        <v>0.30499999999999999</v>
      </c>
      <c r="AD54" s="23">
        <f t="shared" si="1"/>
        <v>0.95899999999999996</v>
      </c>
      <c r="AF54" s="60"/>
      <c r="AG54" s="60"/>
      <c r="AH54" s="60"/>
      <c r="AI54" s="60"/>
      <c r="AJ54" s="60"/>
      <c r="AK54" s="60"/>
      <c r="AL54" s="60"/>
      <c r="AM54" s="60"/>
    </row>
    <row r="55" spans="2:39">
      <c r="G55" s="62">
        <v>1998</v>
      </c>
      <c r="N55" s="101">
        <v>4</v>
      </c>
      <c r="O55" s="102" t="s">
        <v>13</v>
      </c>
      <c r="P55" s="102" t="s">
        <v>818</v>
      </c>
      <c r="Q55" s="102" t="s">
        <v>820</v>
      </c>
      <c r="R55" s="102" t="s">
        <v>264</v>
      </c>
      <c r="S55" s="103">
        <v>0.14299999999999999</v>
      </c>
      <c r="U55" s="13">
        <v>6</v>
      </c>
      <c r="V55" s="13">
        <v>2005</v>
      </c>
      <c r="W55" s="13" t="s">
        <v>25</v>
      </c>
      <c r="X55" s="20" t="str">
        <f t="shared" si="6"/>
        <v>62005暖房</v>
      </c>
      <c r="Y55" s="14">
        <f>2*(1-$X$12)</f>
        <v>0.12799999999999989</v>
      </c>
      <c r="Z55" s="14">
        <f>2*$X$12-1</f>
        <v>0.87200000000000011</v>
      </c>
      <c r="AA55" s="14">
        <f>4*($Y$12-$Z$12)</f>
        <v>1</v>
      </c>
      <c r="AB55" s="14">
        <f>$Z$12</f>
        <v>0.65300000000000002</v>
      </c>
      <c r="AC55" s="22">
        <f>VLOOKUP(U55,既存設備・導入予定!$E$34:$V$46,13,0)</f>
        <v>0.30499999999999999</v>
      </c>
      <c r="AD55" s="23">
        <f t="shared" si="1"/>
        <v>0.91100000000000003</v>
      </c>
      <c r="AF55" s="60"/>
      <c r="AG55" s="60"/>
      <c r="AH55" s="60"/>
      <c r="AI55" s="60"/>
      <c r="AJ55" s="60"/>
      <c r="AK55" s="60"/>
      <c r="AL55" s="60"/>
      <c r="AM55" s="60"/>
    </row>
    <row r="56" spans="2:39">
      <c r="G56" s="62">
        <v>1999</v>
      </c>
      <c r="N56" s="101">
        <v>5</v>
      </c>
      <c r="O56" s="102" t="s">
        <v>817</v>
      </c>
      <c r="P56" s="102" t="s">
        <v>818</v>
      </c>
      <c r="Q56" s="102" t="s">
        <v>820</v>
      </c>
      <c r="R56" s="102" t="s">
        <v>268</v>
      </c>
      <c r="S56" s="103">
        <v>0.20599999999999999</v>
      </c>
      <c r="U56" s="13">
        <v>6</v>
      </c>
      <c r="V56" s="13">
        <v>2015</v>
      </c>
      <c r="W56" s="13" t="s">
        <v>24</v>
      </c>
      <c r="X56" s="20" t="str">
        <f t="shared" si="6"/>
        <v>62015冷房</v>
      </c>
      <c r="Y56" s="14">
        <f>2*(1-$X$13)</f>
        <v>-1.8580000000000001</v>
      </c>
      <c r="Z56" s="14">
        <f>2*$X$13-1</f>
        <v>2.8580000000000001</v>
      </c>
      <c r="AA56" s="14">
        <f>4*($Y$13-$Z$13)</f>
        <v>1</v>
      </c>
      <c r="AB56" s="14">
        <f>$Z$13</f>
        <v>2.1429999999999998</v>
      </c>
      <c r="AC56" s="22">
        <f>VLOOKUP(U56,既存設備・導入予定!$E$34:$V$46,13,0)</f>
        <v>0.30499999999999999</v>
      </c>
      <c r="AD56" s="23">
        <f t="shared" si="1"/>
        <v>2.2909999999999999</v>
      </c>
      <c r="AF56" s="60"/>
      <c r="AG56" s="60"/>
      <c r="AH56" s="60"/>
      <c r="AI56" s="60"/>
      <c r="AJ56" s="60"/>
      <c r="AK56" s="60"/>
      <c r="AL56" s="60"/>
      <c r="AM56" s="60"/>
    </row>
    <row r="57" spans="2:39">
      <c r="G57" s="62">
        <v>2000</v>
      </c>
      <c r="N57" s="101">
        <v>5</v>
      </c>
      <c r="O57" s="102" t="s">
        <v>3</v>
      </c>
      <c r="P57" s="102" t="s">
        <v>818</v>
      </c>
      <c r="Q57" s="102" t="s">
        <v>820</v>
      </c>
      <c r="R57" s="102" t="s">
        <v>272</v>
      </c>
      <c r="S57" s="103">
        <v>0.22900000000000001</v>
      </c>
      <c r="U57" s="13">
        <v>6</v>
      </c>
      <c r="V57" s="13">
        <v>2015</v>
      </c>
      <c r="W57" s="13" t="s">
        <v>25</v>
      </c>
      <c r="X57" s="20" t="str">
        <f t="shared" si="6"/>
        <v>62015暖房</v>
      </c>
      <c r="Y57" s="14">
        <f>2*(1-$X$14)</f>
        <v>-0.72599999999999998</v>
      </c>
      <c r="Z57" s="14">
        <f>2*$X$14-1</f>
        <v>1.726</v>
      </c>
      <c r="AA57" s="14">
        <f>4*($Y$14-$Z$14)</f>
        <v>1</v>
      </c>
      <c r="AB57" s="14">
        <f>$Z$14</f>
        <v>1.294</v>
      </c>
      <c r="AC57" s="22">
        <f>VLOOKUP(U57,既存設備・導入予定!$E$34:$V$46,13,0)</f>
        <v>0.30499999999999999</v>
      </c>
      <c r="AD57" s="23">
        <f t="shared" si="1"/>
        <v>1.504</v>
      </c>
      <c r="AF57" s="60"/>
      <c r="AG57" s="60"/>
      <c r="AH57" s="60"/>
      <c r="AI57" s="60"/>
      <c r="AJ57" s="60"/>
      <c r="AK57" s="60"/>
      <c r="AL57" s="60"/>
      <c r="AM57" s="60"/>
    </row>
    <row r="58" spans="2:39">
      <c r="G58" s="62">
        <v>2001</v>
      </c>
      <c r="N58" s="101">
        <v>5</v>
      </c>
      <c r="O58" s="102" t="s">
        <v>4</v>
      </c>
      <c r="P58" s="102" t="s">
        <v>818</v>
      </c>
      <c r="Q58" s="102" t="s">
        <v>820</v>
      </c>
      <c r="R58" s="102" t="s">
        <v>276</v>
      </c>
      <c r="S58" s="103">
        <v>0.217</v>
      </c>
      <c r="U58" s="13">
        <v>7</v>
      </c>
      <c r="V58" s="13">
        <v>1995</v>
      </c>
      <c r="W58" s="13" t="s">
        <v>24</v>
      </c>
      <c r="X58" s="20" t="str">
        <f>U58&amp;V58&amp;W58</f>
        <v>71995冷房</v>
      </c>
      <c r="Y58" s="14">
        <f>2*(1-$X$9)</f>
        <v>-4.9999999999999822E-2</v>
      </c>
      <c r="Z58" s="14">
        <f>2*$X$9-1</f>
        <v>1.0499999999999998</v>
      </c>
      <c r="AA58" s="14">
        <f>4*($Y$9-$Z$9)</f>
        <v>0.99999999999999956</v>
      </c>
      <c r="AB58" s="14">
        <f>$Z$9</f>
        <v>0.78700000000000003</v>
      </c>
      <c r="AC58" s="22">
        <f>VLOOKUP(U58,既存設備・導入予定!$E$34:$V$46,13,0)</f>
        <v>0.54600000000000004</v>
      </c>
      <c r="AD58" s="23">
        <f t="shared" si="1"/>
        <v>1.022</v>
      </c>
      <c r="AF58" s="12"/>
      <c r="AG58" s="12"/>
      <c r="AH58" s="60"/>
      <c r="AI58" s="60"/>
      <c r="AJ58" s="60"/>
      <c r="AK58" s="60"/>
      <c r="AL58" s="60"/>
      <c r="AM58" s="60"/>
    </row>
    <row r="59" spans="2:39">
      <c r="G59" s="62">
        <v>2002</v>
      </c>
      <c r="N59" s="101">
        <v>5</v>
      </c>
      <c r="O59" s="102" t="s">
        <v>5</v>
      </c>
      <c r="P59" s="102" t="s">
        <v>818</v>
      </c>
      <c r="Q59" s="102" t="s">
        <v>820</v>
      </c>
      <c r="R59" s="102" t="s">
        <v>280</v>
      </c>
      <c r="S59" s="103">
        <v>0.156</v>
      </c>
      <c r="U59" s="13">
        <v>7</v>
      </c>
      <c r="V59" s="13">
        <v>1995</v>
      </c>
      <c r="W59" s="13" t="s">
        <v>25</v>
      </c>
      <c r="X59" s="20" t="str">
        <f t="shared" ref="X59:X63" si="7">U59&amp;V59&amp;W59</f>
        <v>71995暖房</v>
      </c>
      <c r="Y59" s="14">
        <f>2*(1-$X$10)</f>
        <v>9.000000000000008E-2</v>
      </c>
      <c r="Z59" s="14">
        <f>2*$X$10-1</f>
        <v>0.90999999999999992</v>
      </c>
      <c r="AA59" s="14">
        <f>4*($Y$10-$Z$10)</f>
        <v>1</v>
      </c>
      <c r="AB59" s="14">
        <f>$Z$10</f>
        <v>0.68200000000000005</v>
      </c>
      <c r="AC59" s="22">
        <f>VLOOKUP(U59,既存設備・導入予定!$E$34:$V$46,13,0)</f>
        <v>0.54600000000000004</v>
      </c>
      <c r="AD59" s="23">
        <f t="shared" si="1"/>
        <v>0.95899999999999996</v>
      </c>
      <c r="AF59" s="12"/>
      <c r="AG59" s="12"/>
      <c r="AH59" s="60"/>
      <c r="AI59" s="60"/>
      <c r="AJ59" s="60"/>
      <c r="AK59" s="60"/>
      <c r="AL59" s="60"/>
      <c r="AM59" s="60"/>
    </row>
    <row r="60" spans="2:39">
      <c r="G60" s="62">
        <v>2003</v>
      </c>
      <c r="N60" s="101">
        <v>5</v>
      </c>
      <c r="O60" s="102" t="s">
        <v>6</v>
      </c>
      <c r="P60" s="102" t="s">
        <v>818</v>
      </c>
      <c r="Q60" s="102" t="s">
        <v>820</v>
      </c>
      <c r="R60" s="102" t="s">
        <v>284</v>
      </c>
      <c r="S60" s="103">
        <v>0.22</v>
      </c>
      <c r="U60" s="13">
        <v>7</v>
      </c>
      <c r="V60" s="13">
        <v>2005</v>
      </c>
      <c r="W60" s="13" t="s">
        <v>24</v>
      </c>
      <c r="X60" s="20" t="str">
        <f t="shared" si="7"/>
        <v>72005冷房</v>
      </c>
      <c r="Y60" s="14">
        <f>2*(1-$X$11)</f>
        <v>5.8000000000000052E-2</v>
      </c>
      <c r="Z60" s="14">
        <f>2*$X$11-1</f>
        <v>0.94199999999999995</v>
      </c>
      <c r="AA60" s="14">
        <f>4*($Y$11-$Z$11)</f>
        <v>1</v>
      </c>
      <c r="AB60" s="14">
        <f>$Z$11</f>
        <v>0.70699999999999996</v>
      </c>
      <c r="AC60" s="22">
        <f>VLOOKUP(U60,既存設備・導入予定!$E$34:$V$46,13,0)</f>
        <v>0.54600000000000004</v>
      </c>
      <c r="AD60" s="23">
        <f t="shared" si="1"/>
        <v>0.97299999999999998</v>
      </c>
      <c r="AF60" s="60"/>
      <c r="AG60" s="60"/>
      <c r="AH60" s="60"/>
      <c r="AI60" s="60"/>
      <c r="AJ60" s="60"/>
      <c r="AK60" s="60"/>
      <c r="AL60" s="60"/>
      <c r="AM60" s="60"/>
    </row>
    <row r="61" spans="2:39">
      <c r="G61" s="62">
        <v>2004</v>
      </c>
      <c r="N61" s="101">
        <v>5</v>
      </c>
      <c r="O61" s="102" t="s">
        <v>7</v>
      </c>
      <c r="P61" s="102" t="s">
        <v>818</v>
      </c>
      <c r="Q61" s="102" t="s">
        <v>820</v>
      </c>
      <c r="R61" s="102" t="s">
        <v>288</v>
      </c>
      <c r="S61" s="103">
        <v>0.20200000000000001</v>
      </c>
      <c r="U61" s="13">
        <v>7</v>
      </c>
      <c r="V61" s="13">
        <v>2005</v>
      </c>
      <c r="W61" s="13" t="s">
        <v>25</v>
      </c>
      <c r="X61" s="20" t="str">
        <f t="shared" si="7"/>
        <v>72005暖房</v>
      </c>
      <c r="Y61" s="14">
        <f>2*(1-$X$12)</f>
        <v>0.12799999999999989</v>
      </c>
      <c r="Z61" s="14">
        <f>2*$X$12-1</f>
        <v>0.87200000000000011</v>
      </c>
      <c r="AA61" s="14">
        <f>4*($Y$12-$Z$12)</f>
        <v>1</v>
      </c>
      <c r="AB61" s="14">
        <f>$Z$12</f>
        <v>0.65300000000000002</v>
      </c>
      <c r="AC61" s="22">
        <f>VLOOKUP(U61,既存設備・導入予定!$E$34:$V$46,13,0)</f>
        <v>0.54600000000000004</v>
      </c>
      <c r="AD61" s="23">
        <f t="shared" si="1"/>
        <v>0.94099999999999995</v>
      </c>
      <c r="AF61" s="60"/>
      <c r="AG61" s="60"/>
      <c r="AH61" s="60"/>
      <c r="AI61" s="60"/>
      <c r="AJ61" s="60"/>
      <c r="AK61" s="60"/>
      <c r="AL61" s="60"/>
      <c r="AM61" s="60"/>
    </row>
    <row r="62" spans="2:39">
      <c r="G62" s="62">
        <v>2005</v>
      </c>
      <c r="N62" s="101">
        <v>5</v>
      </c>
      <c r="O62" s="102" t="s">
        <v>8</v>
      </c>
      <c r="P62" s="102" t="s">
        <v>818</v>
      </c>
      <c r="Q62" s="102" t="s">
        <v>820</v>
      </c>
      <c r="R62" s="102" t="s">
        <v>292</v>
      </c>
      <c r="S62" s="103">
        <v>0.23200000000000001</v>
      </c>
      <c r="U62" s="13">
        <v>7</v>
      </c>
      <c r="V62" s="13">
        <v>2015</v>
      </c>
      <c r="W62" s="13" t="s">
        <v>24</v>
      </c>
      <c r="X62" s="20" t="str">
        <f t="shared" si="7"/>
        <v>72015冷房</v>
      </c>
      <c r="Y62" s="14">
        <f>2*(1-$X$13)</f>
        <v>-1.8580000000000001</v>
      </c>
      <c r="Z62" s="14">
        <f>2*$X$13-1</f>
        <v>2.8580000000000001</v>
      </c>
      <c r="AA62" s="14">
        <f>4*($Y$13-$Z$13)</f>
        <v>1</v>
      </c>
      <c r="AB62" s="14">
        <f>$Z$13</f>
        <v>2.1429999999999998</v>
      </c>
      <c r="AC62" s="22">
        <f>VLOOKUP(U62,既存設備・導入予定!$E$34:$V$46,13,0)</f>
        <v>0.54600000000000004</v>
      </c>
      <c r="AD62" s="23">
        <f t="shared" si="1"/>
        <v>1.843</v>
      </c>
      <c r="AF62" s="60"/>
      <c r="AG62" s="60"/>
      <c r="AH62" s="60"/>
      <c r="AI62" s="60"/>
      <c r="AJ62" s="60"/>
      <c r="AK62" s="60"/>
      <c r="AL62" s="60"/>
      <c r="AM62" s="60"/>
    </row>
    <row r="63" spans="2:39">
      <c r="G63" s="62">
        <v>2006</v>
      </c>
      <c r="N63" s="101">
        <v>5</v>
      </c>
      <c r="O63" s="102" t="s">
        <v>9</v>
      </c>
      <c r="P63" s="102" t="s">
        <v>818</v>
      </c>
      <c r="Q63" s="102" t="s">
        <v>820</v>
      </c>
      <c r="R63" s="102" t="s">
        <v>296</v>
      </c>
      <c r="S63" s="103">
        <v>0.22800000000000001</v>
      </c>
      <c r="U63" s="13">
        <v>7</v>
      </c>
      <c r="V63" s="13">
        <v>2015</v>
      </c>
      <c r="W63" s="13" t="s">
        <v>25</v>
      </c>
      <c r="X63" s="20" t="str">
        <f t="shared" si="7"/>
        <v>72015暖房</v>
      </c>
      <c r="Y63" s="14">
        <f>2*(1-$X$14)</f>
        <v>-0.72599999999999998</v>
      </c>
      <c r="Z63" s="14">
        <f>2*$X$14-1</f>
        <v>1.726</v>
      </c>
      <c r="AA63" s="14">
        <f>4*($Y$14-$Z$14)</f>
        <v>1</v>
      </c>
      <c r="AB63" s="14">
        <f>$Z$14</f>
        <v>1.294</v>
      </c>
      <c r="AC63" s="22">
        <f>VLOOKUP(U63,既存設備・導入予定!$E$34:$V$46,13,0)</f>
        <v>0.54600000000000004</v>
      </c>
      <c r="AD63" s="23">
        <f t="shared" si="1"/>
        <v>1.329</v>
      </c>
      <c r="AF63" s="60"/>
      <c r="AG63" s="60"/>
      <c r="AH63" s="60"/>
      <c r="AI63" s="60"/>
      <c r="AJ63" s="60"/>
      <c r="AK63" s="60"/>
      <c r="AL63" s="60"/>
      <c r="AM63" s="60"/>
    </row>
    <row r="64" spans="2:39">
      <c r="G64" s="62">
        <v>2007</v>
      </c>
      <c r="N64" s="101">
        <v>5</v>
      </c>
      <c r="O64" s="102" t="s">
        <v>10</v>
      </c>
      <c r="P64" s="102" t="s">
        <v>818</v>
      </c>
      <c r="Q64" s="102" t="s">
        <v>820</v>
      </c>
      <c r="R64" s="102" t="s">
        <v>300</v>
      </c>
      <c r="S64" s="103">
        <v>0.248</v>
      </c>
      <c r="U64" s="13">
        <v>8</v>
      </c>
      <c r="V64" s="13">
        <v>1995</v>
      </c>
      <c r="W64" s="13" t="s">
        <v>24</v>
      </c>
      <c r="X64" s="20" t="str">
        <f>U64&amp;V64&amp;W64</f>
        <v>81995冷房</v>
      </c>
      <c r="Y64" s="14">
        <f>2*(1-$X$9)</f>
        <v>-4.9999999999999822E-2</v>
      </c>
      <c r="Z64" s="14">
        <f>2*$X$9-1</f>
        <v>1.0499999999999998</v>
      </c>
      <c r="AA64" s="14">
        <f>4*($Y$9-$Z$9)</f>
        <v>0.99999999999999956</v>
      </c>
      <c r="AB64" s="14">
        <f>$Z$9</f>
        <v>0.78700000000000003</v>
      </c>
      <c r="AC64" s="22">
        <f>VLOOKUP(U64,既存設備・導入予定!$E$34:$V$46,13,0)</f>
        <v>0.58699999999999997</v>
      </c>
      <c r="AD64" s="23">
        <f t="shared" si="1"/>
        <v>1.02</v>
      </c>
      <c r="AF64" s="12"/>
      <c r="AG64" s="12"/>
      <c r="AH64" s="60"/>
      <c r="AI64" s="60"/>
      <c r="AJ64" s="60"/>
      <c r="AK64" s="60"/>
      <c r="AL64" s="60"/>
      <c r="AM64" s="60"/>
    </row>
    <row r="65" spans="7:39">
      <c r="G65" s="62">
        <v>2008</v>
      </c>
      <c r="N65" s="101">
        <v>5</v>
      </c>
      <c r="O65" s="102" t="s">
        <v>11</v>
      </c>
      <c r="P65" s="102" t="s">
        <v>818</v>
      </c>
      <c r="Q65" s="102" t="s">
        <v>820</v>
      </c>
      <c r="R65" s="102" t="s">
        <v>304</v>
      </c>
      <c r="S65" s="103">
        <v>0.21</v>
      </c>
      <c r="U65" s="13">
        <v>8</v>
      </c>
      <c r="V65" s="13">
        <v>1995</v>
      </c>
      <c r="W65" s="13" t="s">
        <v>25</v>
      </c>
      <c r="X65" s="20" t="str">
        <f t="shared" ref="X65:X69" si="8">U65&amp;V65&amp;W65</f>
        <v>81995暖房</v>
      </c>
      <c r="Y65" s="14">
        <f>2*(1-$X$10)</f>
        <v>9.000000000000008E-2</v>
      </c>
      <c r="Z65" s="14">
        <f>2*$X$10-1</f>
        <v>0.90999999999999992</v>
      </c>
      <c r="AA65" s="14">
        <f>4*($Y$10-$Z$10)</f>
        <v>1</v>
      </c>
      <c r="AB65" s="14">
        <f>$Z$10</f>
        <v>0.68200000000000005</v>
      </c>
      <c r="AC65" s="22">
        <f>VLOOKUP(U65,既存設備・導入予定!$E$34:$V$46,13,0)</f>
        <v>0.58699999999999997</v>
      </c>
      <c r="AD65" s="23">
        <f t="shared" si="1"/>
        <v>0.96199999999999997</v>
      </c>
      <c r="AF65" s="12"/>
      <c r="AG65" s="12"/>
      <c r="AH65" s="60"/>
      <c r="AI65" s="60"/>
      <c r="AJ65" s="60"/>
      <c r="AK65" s="60"/>
      <c r="AL65" s="60"/>
      <c r="AM65" s="60"/>
    </row>
    <row r="66" spans="7:39">
      <c r="G66" s="62">
        <v>2009</v>
      </c>
      <c r="N66" s="101">
        <v>5</v>
      </c>
      <c r="O66" s="102" t="s">
        <v>12</v>
      </c>
      <c r="P66" s="102" t="s">
        <v>818</v>
      </c>
      <c r="Q66" s="102" t="s">
        <v>820</v>
      </c>
      <c r="R66" s="102" t="s">
        <v>308</v>
      </c>
      <c r="S66" s="103">
        <v>7.0999999999999994E-2</v>
      </c>
      <c r="U66" s="13">
        <v>8</v>
      </c>
      <c r="V66" s="13">
        <v>2005</v>
      </c>
      <c r="W66" s="13" t="s">
        <v>24</v>
      </c>
      <c r="X66" s="20" t="str">
        <f t="shared" si="8"/>
        <v>82005冷房</v>
      </c>
      <c r="Y66" s="14">
        <f>2*(1-$X$11)</f>
        <v>5.8000000000000052E-2</v>
      </c>
      <c r="Z66" s="14">
        <f>2*$X$11-1</f>
        <v>0.94199999999999995</v>
      </c>
      <c r="AA66" s="14">
        <f>4*($Y$11-$Z$11)</f>
        <v>1</v>
      </c>
      <c r="AB66" s="14">
        <f>$Z$11</f>
        <v>0.70699999999999996</v>
      </c>
      <c r="AC66" s="22">
        <f>VLOOKUP(U66,既存設備・導入予定!$E$34:$V$46,13,0)</f>
        <v>0.58699999999999997</v>
      </c>
      <c r="AD66" s="23">
        <f t="shared" si="1"/>
        <v>0.97599999999999998</v>
      </c>
      <c r="AF66" s="60"/>
      <c r="AG66" s="60"/>
      <c r="AH66" s="60"/>
      <c r="AI66" s="60"/>
      <c r="AJ66" s="60"/>
      <c r="AK66" s="60"/>
      <c r="AL66" s="60"/>
      <c r="AM66" s="60"/>
    </row>
    <row r="67" spans="7:39">
      <c r="G67" s="62">
        <v>2010</v>
      </c>
      <c r="N67" s="101">
        <v>5</v>
      </c>
      <c r="O67" s="102" t="s">
        <v>13</v>
      </c>
      <c r="P67" s="102" t="s">
        <v>818</v>
      </c>
      <c r="Q67" s="102" t="s">
        <v>820</v>
      </c>
      <c r="R67" s="102" t="s">
        <v>312</v>
      </c>
      <c r="S67" s="103">
        <v>0.23</v>
      </c>
      <c r="U67" s="13">
        <v>8</v>
      </c>
      <c r="V67" s="13">
        <v>2005</v>
      </c>
      <c r="W67" s="13" t="s">
        <v>25</v>
      </c>
      <c r="X67" s="20" t="str">
        <f t="shared" si="8"/>
        <v>82005暖房</v>
      </c>
      <c r="Y67" s="14">
        <f>2*(1-$X$12)</f>
        <v>0.12799999999999989</v>
      </c>
      <c r="Z67" s="14">
        <f>2*$X$12-1</f>
        <v>0.87200000000000011</v>
      </c>
      <c r="AA67" s="14">
        <f>4*($Y$12-$Z$12)</f>
        <v>1</v>
      </c>
      <c r="AB67" s="14">
        <f>$Z$12</f>
        <v>0.65300000000000002</v>
      </c>
      <c r="AC67" s="22">
        <f>VLOOKUP(U67,既存設備・導入予定!$E$34:$V$46,13,0)</f>
        <v>0.58699999999999997</v>
      </c>
      <c r="AD67" s="23">
        <f t="shared" si="1"/>
        <v>0.94699999999999995</v>
      </c>
      <c r="AF67" s="60"/>
      <c r="AG67" s="60"/>
      <c r="AH67" s="60"/>
      <c r="AI67" s="60"/>
      <c r="AJ67" s="60"/>
      <c r="AK67" s="60"/>
      <c r="AL67" s="60"/>
      <c r="AM67" s="60"/>
    </row>
    <row r="68" spans="7:39">
      <c r="G68" s="62">
        <v>2011</v>
      </c>
      <c r="N68" s="101">
        <v>6</v>
      </c>
      <c r="O68" s="102" t="s">
        <v>817</v>
      </c>
      <c r="P68" s="102" t="s">
        <v>818</v>
      </c>
      <c r="Q68" s="102" t="s">
        <v>820</v>
      </c>
      <c r="R68" s="102" t="s">
        <v>316</v>
      </c>
      <c r="S68" s="103">
        <v>0.249</v>
      </c>
      <c r="U68" s="13">
        <v>8</v>
      </c>
      <c r="V68" s="13">
        <v>2015</v>
      </c>
      <c r="W68" s="13" t="s">
        <v>24</v>
      </c>
      <c r="X68" s="20" t="str">
        <f t="shared" si="8"/>
        <v>82015冷房</v>
      </c>
      <c r="Y68" s="14">
        <f>2*(1-$X$13)</f>
        <v>-1.8580000000000001</v>
      </c>
      <c r="Z68" s="14">
        <f>2*$X$13-1</f>
        <v>2.8580000000000001</v>
      </c>
      <c r="AA68" s="14">
        <f>4*($Y$13-$Z$13)</f>
        <v>1</v>
      </c>
      <c r="AB68" s="14">
        <f>$Z$13</f>
        <v>2.1429999999999998</v>
      </c>
      <c r="AC68" s="22">
        <f>VLOOKUP(U68,既存設備・導入予定!$E$34:$V$46,13,0)</f>
        <v>0.58699999999999997</v>
      </c>
      <c r="AD68" s="23">
        <f t="shared" si="1"/>
        <v>1.7669999999999999</v>
      </c>
      <c r="AF68" s="60"/>
      <c r="AG68" s="60"/>
      <c r="AH68" s="60"/>
      <c r="AI68" s="60"/>
      <c r="AJ68" s="60"/>
      <c r="AK68" s="60"/>
      <c r="AL68" s="60"/>
      <c r="AM68" s="60"/>
    </row>
    <row r="69" spans="7:39">
      <c r="G69" s="62">
        <v>2012</v>
      </c>
      <c r="N69" s="101">
        <v>6</v>
      </c>
      <c r="O69" s="102" t="s">
        <v>3</v>
      </c>
      <c r="P69" s="102" t="s">
        <v>818</v>
      </c>
      <c r="Q69" s="102" t="s">
        <v>820</v>
      </c>
      <c r="R69" s="102" t="s">
        <v>320</v>
      </c>
      <c r="S69" s="103">
        <v>0.34300000000000003</v>
      </c>
      <c r="U69" s="13">
        <v>8</v>
      </c>
      <c r="V69" s="13">
        <v>2015</v>
      </c>
      <c r="W69" s="13" t="s">
        <v>25</v>
      </c>
      <c r="X69" s="20" t="str">
        <f t="shared" si="8"/>
        <v>82015暖房</v>
      </c>
      <c r="Y69" s="14">
        <f>2*(1-$X$14)</f>
        <v>-0.72599999999999998</v>
      </c>
      <c r="Z69" s="14">
        <f>2*$X$14-1</f>
        <v>1.726</v>
      </c>
      <c r="AA69" s="14">
        <f>4*($Y$14-$Z$14)</f>
        <v>1</v>
      </c>
      <c r="AB69" s="14">
        <f>$Z$14</f>
        <v>1.294</v>
      </c>
      <c r="AC69" s="22">
        <f>VLOOKUP(U69,既存設備・導入予定!$E$34:$V$46,13,0)</f>
        <v>0.58699999999999997</v>
      </c>
      <c r="AD69" s="23">
        <f t="shared" si="1"/>
        <v>1.2989999999999999</v>
      </c>
      <c r="AF69" s="60"/>
      <c r="AG69" s="60"/>
      <c r="AH69" s="60"/>
      <c r="AI69" s="60"/>
      <c r="AJ69" s="60"/>
      <c r="AK69" s="60"/>
      <c r="AL69" s="60"/>
      <c r="AM69" s="60"/>
    </row>
    <row r="70" spans="7:39">
      <c r="G70" s="62">
        <v>2013</v>
      </c>
      <c r="N70" s="101">
        <v>6</v>
      </c>
      <c r="O70" s="102" t="s">
        <v>4</v>
      </c>
      <c r="P70" s="102" t="s">
        <v>818</v>
      </c>
      <c r="Q70" s="102" t="s">
        <v>820</v>
      </c>
      <c r="R70" s="102" t="s">
        <v>324</v>
      </c>
      <c r="S70" s="103">
        <v>0.30599999999999999</v>
      </c>
      <c r="U70" s="13">
        <v>9</v>
      </c>
      <c r="V70" s="13">
        <v>1995</v>
      </c>
      <c r="W70" s="13" t="s">
        <v>24</v>
      </c>
      <c r="X70" s="20" t="str">
        <f>U70&amp;V70&amp;W70</f>
        <v>91995冷房</v>
      </c>
      <c r="Y70" s="14">
        <f>2*(1-$X$9)</f>
        <v>-4.9999999999999822E-2</v>
      </c>
      <c r="Z70" s="14">
        <f>2*$X$9-1</f>
        <v>1.0499999999999998</v>
      </c>
      <c r="AA70" s="14">
        <f>4*($Y$9-$Z$9)</f>
        <v>0.99999999999999956</v>
      </c>
      <c r="AB70" s="14">
        <f>$Z$9</f>
        <v>0.78700000000000003</v>
      </c>
      <c r="AC70" s="22">
        <f>VLOOKUP(U70,既存設備・導入予定!$E$34:$V$46,13,0)</f>
        <v>0.372</v>
      </c>
      <c r="AD70" s="23">
        <f t="shared" si="1"/>
        <v>1.0309999999999999</v>
      </c>
      <c r="AF70" s="12"/>
      <c r="AG70" s="12"/>
      <c r="AH70" s="60"/>
      <c r="AI70" s="60"/>
      <c r="AJ70" s="60"/>
      <c r="AK70" s="60"/>
      <c r="AL70" s="60"/>
      <c r="AM70" s="60"/>
    </row>
    <row r="71" spans="7:39">
      <c r="G71" s="62">
        <v>2014</v>
      </c>
      <c r="N71" s="101">
        <v>6</v>
      </c>
      <c r="O71" s="102" t="s">
        <v>5</v>
      </c>
      <c r="P71" s="102" t="s">
        <v>818</v>
      </c>
      <c r="Q71" s="102" t="s">
        <v>820</v>
      </c>
      <c r="R71" s="102" t="s">
        <v>328</v>
      </c>
      <c r="S71" s="103">
        <v>0.20899999999999999</v>
      </c>
      <c r="U71" s="13">
        <v>9</v>
      </c>
      <c r="V71" s="13">
        <v>1995</v>
      </c>
      <c r="W71" s="13" t="s">
        <v>25</v>
      </c>
      <c r="X71" s="20" t="str">
        <f t="shared" ref="X71:X75" si="9">U71&amp;V71&amp;W71</f>
        <v>91995暖房</v>
      </c>
      <c r="Y71" s="14">
        <f>2*(1-$X$10)</f>
        <v>9.000000000000008E-2</v>
      </c>
      <c r="Z71" s="14">
        <f>2*$X$10-1</f>
        <v>0.90999999999999992</v>
      </c>
      <c r="AA71" s="14">
        <f>4*($Y$10-$Z$10)</f>
        <v>1</v>
      </c>
      <c r="AB71" s="14">
        <f>$Z$10</f>
        <v>0.68200000000000005</v>
      </c>
      <c r="AC71" s="22">
        <f>VLOOKUP(U71,既存設備・導入予定!$E$34:$V$46,13,0)</f>
        <v>0.372</v>
      </c>
      <c r="AD71" s="23">
        <f t="shared" si="1"/>
        <v>0.94299999999999995</v>
      </c>
      <c r="AF71" s="12"/>
      <c r="AG71" s="12"/>
      <c r="AH71" s="60"/>
      <c r="AI71" s="60"/>
      <c r="AJ71" s="60"/>
      <c r="AK71" s="60"/>
      <c r="AL71" s="60"/>
      <c r="AM71" s="60"/>
    </row>
    <row r="72" spans="7:39">
      <c r="G72" s="62">
        <v>2015</v>
      </c>
      <c r="N72" s="101">
        <v>6</v>
      </c>
      <c r="O72" s="102" t="s">
        <v>6</v>
      </c>
      <c r="P72" s="102" t="s">
        <v>818</v>
      </c>
      <c r="Q72" s="102" t="s">
        <v>820</v>
      </c>
      <c r="R72" s="102" t="s">
        <v>332</v>
      </c>
      <c r="S72" s="103">
        <v>0.308</v>
      </c>
      <c r="U72" s="13">
        <v>9</v>
      </c>
      <c r="V72" s="13">
        <v>2005</v>
      </c>
      <c r="W72" s="13" t="s">
        <v>24</v>
      </c>
      <c r="X72" s="20" t="str">
        <f t="shared" si="9"/>
        <v>92005冷房</v>
      </c>
      <c r="Y72" s="14">
        <f>2*(1-$X$11)</f>
        <v>5.8000000000000052E-2</v>
      </c>
      <c r="Z72" s="14">
        <f>2*$X$11-1</f>
        <v>0.94199999999999995</v>
      </c>
      <c r="AA72" s="14">
        <f>4*($Y$11-$Z$11)</f>
        <v>1</v>
      </c>
      <c r="AB72" s="14">
        <f>$Z$11</f>
        <v>0.70699999999999996</v>
      </c>
      <c r="AC72" s="22">
        <f>VLOOKUP(U72,既存設備・導入予定!$E$34:$V$46,13,0)</f>
        <v>0.372</v>
      </c>
      <c r="AD72" s="23">
        <f t="shared" si="1"/>
        <v>0.96299999999999997</v>
      </c>
      <c r="AF72" s="60"/>
      <c r="AG72" s="60"/>
      <c r="AH72" s="60"/>
      <c r="AI72" s="60"/>
      <c r="AJ72" s="60"/>
      <c r="AK72" s="60"/>
      <c r="AL72" s="60"/>
      <c r="AM72" s="60"/>
    </row>
    <row r="73" spans="7:39">
      <c r="G73" s="62">
        <v>2016</v>
      </c>
      <c r="N73" s="101">
        <v>6</v>
      </c>
      <c r="O73" s="102" t="s">
        <v>7</v>
      </c>
      <c r="P73" s="102" t="s">
        <v>818</v>
      </c>
      <c r="Q73" s="102" t="s">
        <v>820</v>
      </c>
      <c r="R73" s="102" t="s">
        <v>336</v>
      </c>
      <c r="S73" s="103">
        <v>0.29699999999999999</v>
      </c>
      <c r="U73" s="13">
        <v>9</v>
      </c>
      <c r="V73" s="13">
        <v>2005</v>
      </c>
      <c r="W73" s="13" t="s">
        <v>25</v>
      </c>
      <c r="X73" s="20" t="str">
        <f t="shared" si="9"/>
        <v>92005暖房</v>
      </c>
      <c r="Y73" s="14">
        <f>2*(1-$X$12)</f>
        <v>0.12799999999999989</v>
      </c>
      <c r="Z73" s="14">
        <f>2*$X$12-1</f>
        <v>0.87200000000000011</v>
      </c>
      <c r="AA73" s="14">
        <f>4*($Y$12-$Z$12)</f>
        <v>1</v>
      </c>
      <c r="AB73" s="14">
        <f>$Z$12</f>
        <v>0.65300000000000002</v>
      </c>
      <c r="AC73" s="22">
        <f>VLOOKUP(U73,既存設備・導入予定!$E$34:$V$46,13,0)</f>
        <v>0.372</v>
      </c>
      <c r="AD73" s="23">
        <f t="shared" si="1"/>
        <v>0.91900000000000004</v>
      </c>
      <c r="AF73" s="60"/>
      <c r="AG73" s="60"/>
      <c r="AH73" s="60"/>
      <c r="AI73" s="60"/>
      <c r="AJ73" s="60"/>
      <c r="AK73" s="60"/>
      <c r="AL73" s="60"/>
      <c r="AM73" s="60"/>
    </row>
    <row r="74" spans="7:39">
      <c r="G74" s="62">
        <v>2017</v>
      </c>
      <c r="N74" s="101">
        <v>6</v>
      </c>
      <c r="O74" s="102" t="s">
        <v>8</v>
      </c>
      <c r="P74" s="102" t="s">
        <v>818</v>
      </c>
      <c r="Q74" s="102" t="s">
        <v>820</v>
      </c>
      <c r="R74" s="102" t="s">
        <v>340</v>
      </c>
      <c r="S74" s="103">
        <v>0.33800000000000002</v>
      </c>
      <c r="U74" s="13">
        <v>9</v>
      </c>
      <c r="V74" s="13">
        <v>2015</v>
      </c>
      <c r="W74" s="13" t="s">
        <v>24</v>
      </c>
      <c r="X74" s="20" t="str">
        <f t="shared" si="9"/>
        <v>92015冷房</v>
      </c>
      <c r="Y74" s="14">
        <f>2*(1-$X$13)</f>
        <v>-1.8580000000000001</v>
      </c>
      <c r="Z74" s="14">
        <f>2*$X$13-1</f>
        <v>2.8580000000000001</v>
      </c>
      <c r="AA74" s="14">
        <f>4*($Y$13-$Z$13)</f>
        <v>1</v>
      </c>
      <c r="AB74" s="14">
        <f>$Z$13</f>
        <v>2.1429999999999998</v>
      </c>
      <c r="AC74" s="22">
        <f>VLOOKUP(U74,既存設備・導入予定!$E$34:$V$46,13,0)</f>
        <v>0.372</v>
      </c>
      <c r="AD74" s="23">
        <f t="shared" si="1"/>
        <v>2.1659999999999999</v>
      </c>
      <c r="AF74" s="60"/>
      <c r="AG74" s="60"/>
      <c r="AH74" s="60"/>
      <c r="AI74" s="60"/>
      <c r="AJ74" s="60"/>
      <c r="AK74" s="60"/>
      <c r="AL74" s="60"/>
      <c r="AM74" s="60"/>
    </row>
    <row r="75" spans="7:39">
      <c r="G75" s="62">
        <v>2018</v>
      </c>
      <c r="N75" s="101">
        <v>6</v>
      </c>
      <c r="O75" s="102" t="s">
        <v>9</v>
      </c>
      <c r="P75" s="102" t="s">
        <v>818</v>
      </c>
      <c r="Q75" s="102" t="s">
        <v>820</v>
      </c>
      <c r="R75" s="102" t="s">
        <v>344</v>
      </c>
      <c r="S75" s="103">
        <v>0.247</v>
      </c>
      <c r="U75" s="13">
        <v>9</v>
      </c>
      <c r="V75" s="13">
        <v>2015</v>
      </c>
      <c r="W75" s="13" t="s">
        <v>25</v>
      </c>
      <c r="X75" s="20" t="str">
        <f t="shared" si="9"/>
        <v>92015暖房</v>
      </c>
      <c r="Y75" s="14">
        <f>2*(1-$X$14)</f>
        <v>-0.72599999999999998</v>
      </c>
      <c r="Z75" s="14">
        <f>2*$X$14-1</f>
        <v>1.726</v>
      </c>
      <c r="AA75" s="14">
        <f>4*($Y$14-$Z$14)</f>
        <v>1</v>
      </c>
      <c r="AB75" s="14">
        <f>$Z$14</f>
        <v>1.294</v>
      </c>
      <c r="AC75" s="22">
        <f>VLOOKUP(U75,既存設備・導入予定!$E$34:$V$46,13,0)</f>
        <v>0.372</v>
      </c>
      <c r="AD75" s="23">
        <f t="shared" si="1"/>
        <v>1.4550000000000001</v>
      </c>
      <c r="AF75" s="60"/>
      <c r="AG75" s="60"/>
      <c r="AH75" s="60"/>
      <c r="AI75" s="60"/>
      <c r="AJ75" s="60"/>
      <c r="AK75" s="60"/>
      <c r="AL75" s="60"/>
      <c r="AM75" s="60"/>
    </row>
    <row r="76" spans="7:39">
      <c r="N76" s="101">
        <v>6</v>
      </c>
      <c r="O76" s="102" t="s">
        <v>10</v>
      </c>
      <c r="P76" s="102" t="s">
        <v>818</v>
      </c>
      <c r="Q76" s="102" t="s">
        <v>820</v>
      </c>
      <c r="R76" s="102" t="s">
        <v>348</v>
      </c>
      <c r="S76" s="103">
        <v>0.30499999999999999</v>
      </c>
      <c r="U76" s="13">
        <v>10</v>
      </c>
      <c r="V76" s="13">
        <v>1995</v>
      </c>
      <c r="W76" s="13" t="s">
        <v>24</v>
      </c>
      <c r="X76" s="20" t="str">
        <f>U76&amp;V76&amp;W76</f>
        <v>101995冷房</v>
      </c>
      <c r="Y76" s="14">
        <f>2*(1-$X$9)</f>
        <v>-4.9999999999999822E-2</v>
      </c>
      <c r="Z76" s="14">
        <f>2*$X$9-1</f>
        <v>1.0499999999999998</v>
      </c>
      <c r="AA76" s="14">
        <f>4*($Y$9-$Z$9)</f>
        <v>0.99999999999999956</v>
      </c>
      <c r="AB76" s="14">
        <f>$Z$9</f>
        <v>0.78700000000000003</v>
      </c>
      <c r="AC76" s="22">
        <f>VLOOKUP(U76,既存設備・導入予定!$E$34:$V$46,13,0)</f>
        <v>0.14799999999999999</v>
      </c>
      <c r="AD76" s="23">
        <f t="shared" si="1"/>
        <v>0.93500000000000005</v>
      </c>
      <c r="AF76" s="12"/>
      <c r="AG76" s="12"/>
      <c r="AH76" s="60"/>
      <c r="AI76" s="60"/>
      <c r="AJ76" s="60"/>
      <c r="AK76" s="60"/>
      <c r="AL76" s="60"/>
      <c r="AM76" s="60"/>
    </row>
    <row r="77" spans="7:39">
      <c r="N77" s="101">
        <v>6</v>
      </c>
      <c r="O77" s="102" t="s">
        <v>11</v>
      </c>
      <c r="P77" s="102" t="s">
        <v>818</v>
      </c>
      <c r="Q77" s="102" t="s">
        <v>820</v>
      </c>
      <c r="R77" s="102" t="s">
        <v>352</v>
      </c>
      <c r="S77" s="103">
        <v>0.20899999999999999</v>
      </c>
      <c r="U77" s="13">
        <v>10</v>
      </c>
      <c r="V77" s="13">
        <v>1995</v>
      </c>
      <c r="W77" s="13" t="s">
        <v>25</v>
      </c>
      <c r="X77" s="20" t="str">
        <f t="shared" ref="X77:X81" si="10">U77&amp;V77&amp;W77</f>
        <v>101995暖房</v>
      </c>
      <c r="Y77" s="14">
        <f>2*(1-$X$10)</f>
        <v>9.000000000000008E-2</v>
      </c>
      <c r="Z77" s="14">
        <f>2*$X$10-1</f>
        <v>0.90999999999999992</v>
      </c>
      <c r="AA77" s="14">
        <f>4*($Y$10-$Z$10)</f>
        <v>1</v>
      </c>
      <c r="AB77" s="14">
        <f>$Z$10</f>
        <v>0.68200000000000005</v>
      </c>
      <c r="AC77" s="22">
        <f>VLOOKUP(U77,既存設備・導入予定!$E$34:$V$46,13,0)</f>
        <v>0.14799999999999999</v>
      </c>
      <c r="AD77" s="23">
        <f t="shared" si="1"/>
        <v>0.83</v>
      </c>
      <c r="AF77" s="12"/>
      <c r="AG77" s="12"/>
      <c r="AH77" s="60"/>
      <c r="AI77" s="60"/>
      <c r="AJ77" s="60"/>
      <c r="AK77" s="60"/>
      <c r="AL77" s="60"/>
      <c r="AM77" s="60"/>
    </row>
    <row r="78" spans="7:39">
      <c r="N78" s="101">
        <v>6</v>
      </c>
      <c r="O78" s="102" t="s">
        <v>12</v>
      </c>
      <c r="P78" s="102" t="s">
        <v>818</v>
      </c>
      <c r="Q78" s="102" t="s">
        <v>820</v>
      </c>
      <c r="R78" s="102" t="s">
        <v>356</v>
      </c>
      <c r="S78" s="103">
        <v>0.25600000000000001</v>
      </c>
      <c r="U78" s="13">
        <v>10</v>
      </c>
      <c r="V78" s="13">
        <v>2005</v>
      </c>
      <c r="W78" s="13" t="s">
        <v>24</v>
      </c>
      <c r="X78" s="20" t="str">
        <f t="shared" si="10"/>
        <v>102005冷房</v>
      </c>
      <c r="Y78" s="14">
        <f>2*(1-$X$11)</f>
        <v>5.8000000000000052E-2</v>
      </c>
      <c r="Z78" s="14">
        <f>2*$X$11-1</f>
        <v>0.94199999999999995</v>
      </c>
      <c r="AA78" s="14">
        <f>4*($Y$11-$Z$11)</f>
        <v>1</v>
      </c>
      <c r="AB78" s="14">
        <f>$Z$11</f>
        <v>0.70699999999999996</v>
      </c>
      <c r="AC78" s="22">
        <f>VLOOKUP(U78,既存設備・導入予定!$E$34:$V$46,13,0)</f>
        <v>0.14799999999999999</v>
      </c>
      <c r="AD78" s="23">
        <f t="shared" si="1"/>
        <v>0.85499999999999998</v>
      </c>
      <c r="AF78" s="60"/>
      <c r="AG78" s="60"/>
      <c r="AH78" s="60"/>
      <c r="AI78" s="60"/>
      <c r="AJ78" s="60"/>
      <c r="AK78" s="60"/>
      <c r="AL78" s="60"/>
      <c r="AM78" s="60"/>
    </row>
    <row r="79" spans="7:39">
      <c r="N79" s="101">
        <v>6</v>
      </c>
      <c r="O79" s="102" t="s">
        <v>13</v>
      </c>
      <c r="P79" s="102" t="s">
        <v>818</v>
      </c>
      <c r="Q79" s="102" t="s">
        <v>820</v>
      </c>
      <c r="R79" s="102" t="s">
        <v>360</v>
      </c>
      <c r="S79" s="103">
        <v>0.33400000000000002</v>
      </c>
      <c r="U79" s="13">
        <v>10</v>
      </c>
      <c r="V79" s="13">
        <v>2005</v>
      </c>
      <c r="W79" s="13" t="s">
        <v>25</v>
      </c>
      <c r="X79" s="20" t="str">
        <f t="shared" si="10"/>
        <v>102005暖房</v>
      </c>
      <c r="Y79" s="14">
        <f>2*(1-$X$12)</f>
        <v>0.12799999999999989</v>
      </c>
      <c r="Z79" s="14">
        <f>2*$X$12-1</f>
        <v>0.87200000000000011</v>
      </c>
      <c r="AA79" s="14">
        <f>4*($Y$12-$Z$12)</f>
        <v>1</v>
      </c>
      <c r="AB79" s="14">
        <f>$Z$12</f>
        <v>0.65300000000000002</v>
      </c>
      <c r="AC79" s="22">
        <f>VLOOKUP(U79,既存設備・導入予定!$E$34:$V$46,13,0)</f>
        <v>0.14799999999999999</v>
      </c>
      <c r="AD79" s="23">
        <f t="shared" si="1"/>
        <v>0.80100000000000005</v>
      </c>
      <c r="AF79" s="60"/>
      <c r="AG79" s="60"/>
      <c r="AH79" s="60"/>
      <c r="AI79" s="60"/>
      <c r="AJ79" s="60"/>
      <c r="AK79" s="60"/>
      <c r="AL79" s="60"/>
      <c r="AM79" s="60"/>
    </row>
    <row r="80" spans="7:39">
      <c r="N80" s="101">
        <v>7</v>
      </c>
      <c r="O80" s="102" t="s">
        <v>817</v>
      </c>
      <c r="P80" s="102" t="s">
        <v>818</v>
      </c>
      <c r="Q80" s="102" t="s">
        <v>820</v>
      </c>
      <c r="R80" s="102" t="s">
        <v>364</v>
      </c>
      <c r="S80" s="103">
        <v>0.54400000000000004</v>
      </c>
      <c r="U80" s="13">
        <v>10</v>
      </c>
      <c r="V80" s="13">
        <v>2015</v>
      </c>
      <c r="W80" s="13" t="s">
        <v>24</v>
      </c>
      <c r="X80" s="20" t="str">
        <f t="shared" si="10"/>
        <v>102015冷房</v>
      </c>
      <c r="Y80" s="14">
        <f>2*(1-$X$13)</f>
        <v>-1.8580000000000001</v>
      </c>
      <c r="Z80" s="14">
        <f>2*$X$13-1</f>
        <v>2.8580000000000001</v>
      </c>
      <c r="AA80" s="14">
        <f>4*($Y$13-$Z$13)</f>
        <v>1</v>
      </c>
      <c r="AB80" s="14">
        <f>$Z$13</f>
        <v>2.1429999999999998</v>
      </c>
      <c r="AC80" s="22">
        <f>VLOOKUP(U80,既存設備・導入予定!$E$34:$V$46,13,0)</f>
        <v>0.14799999999999999</v>
      </c>
      <c r="AD80" s="23">
        <f t="shared" si="1"/>
        <v>2.2909999999999999</v>
      </c>
      <c r="AF80" s="60"/>
      <c r="AG80" s="60"/>
      <c r="AH80" s="60"/>
      <c r="AI80" s="60"/>
      <c r="AJ80" s="60"/>
      <c r="AK80" s="60"/>
      <c r="AL80" s="60"/>
      <c r="AM80" s="60"/>
    </row>
    <row r="81" spans="14:39">
      <c r="N81" s="101">
        <v>7</v>
      </c>
      <c r="O81" s="102" t="s">
        <v>3</v>
      </c>
      <c r="P81" s="102" t="s">
        <v>818</v>
      </c>
      <c r="Q81" s="102" t="s">
        <v>820</v>
      </c>
      <c r="R81" s="102" t="s">
        <v>368</v>
      </c>
      <c r="S81" s="103">
        <v>0.6</v>
      </c>
      <c r="U81" s="13">
        <v>10</v>
      </c>
      <c r="V81" s="13">
        <v>2015</v>
      </c>
      <c r="W81" s="13" t="s">
        <v>25</v>
      </c>
      <c r="X81" s="20" t="str">
        <f t="shared" si="10"/>
        <v>102015暖房</v>
      </c>
      <c r="Y81" s="14">
        <f>2*(1-$X$14)</f>
        <v>-0.72599999999999998</v>
      </c>
      <c r="Z81" s="14">
        <f>2*$X$14-1</f>
        <v>1.726</v>
      </c>
      <c r="AA81" s="14">
        <f>4*($Y$14-$Z$14)</f>
        <v>1</v>
      </c>
      <c r="AB81" s="14">
        <f>$Z$14</f>
        <v>1.294</v>
      </c>
      <c r="AC81" s="22">
        <f>VLOOKUP(U81,既存設備・導入予定!$E$34:$V$46,13,0)</f>
        <v>0.14799999999999999</v>
      </c>
      <c r="AD81" s="23">
        <f t="shared" si="1"/>
        <v>1.4419999999999999</v>
      </c>
      <c r="AF81" s="60"/>
      <c r="AG81" s="60"/>
      <c r="AH81" s="60"/>
      <c r="AI81" s="60"/>
      <c r="AJ81" s="60"/>
      <c r="AK81" s="60"/>
      <c r="AL81" s="60"/>
      <c r="AM81" s="60"/>
    </row>
    <row r="82" spans="14:39">
      <c r="N82" s="101">
        <v>7</v>
      </c>
      <c r="O82" s="102" t="s">
        <v>4</v>
      </c>
      <c r="P82" s="102" t="s">
        <v>818</v>
      </c>
      <c r="Q82" s="102" t="s">
        <v>820</v>
      </c>
      <c r="R82" s="102" t="s">
        <v>372</v>
      </c>
      <c r="S82" s="103">
        <v>0.52500000000000002</v>
      </c>
      <c r="U82" s="13">
        <v>11</v>
      </c>
      <c r="V82" s="13">
        <v>1995</v>
      </c>
      <c r="W82" s="13" t="s">
        <v>24</v>
      </c>
      <c r="X82" s="20" t="str">
        <f>U82&amp;V82&amp;W82</f>
        <v>111995冷房</v>
      </c>
      <c r="Y82" s="14">
        <f>2*(1-$X$9)</f>
        <v>-4.9999999999999822E-2</v>
      </c>
      <c r="Z82" s="14">
        <f>2*$X$9-1</f>
        <v>1.0499999999999998</v>
      </c>
      <c r="AA82" s="14">
        <f>4*($Y$9-$Z$9)</f>
        <v>0.99999999999999956</v>
      </c>
      <c r="AB82" s="14">
        <f>$Z$9</f>
        <v>0.78700000000000003</v>
      </c>
      <c r="AC82" s="22">
        <f>VLOOKUP(U82,既存設備・導入予定!$E$34:$V$46,13,0)</f>
        <v>0.245</v>
      </c>
      <c r="AD82" s="23">
        <f t="shared" si="1"/>
        <v>1.032</v>
      </c>
      <c r="AF82" s="12"/>
      <c r="AG82" s="12"/>
      <c r="AH82" s="60"/>
      <c r="AI82" s="60"/>
      <c r="AJ82" s="60"/>
      <c r="AK82" s="60"/>
      <c r="AL82" s="60"/>
      <c r="AM82" s="60"/>
    </row>
    <row r="83" spans="14:39">
      <c r="N83" s="101">
        <v>7</v>
      </c>
      <c r="O83" s="102" t="s">
        <v>5</v>
      </c>
      <c r="P83" s="102" t="s">
        <v>818</v>
      </c>
      <c r="Q83" s="102" t="s">
        <v>820</v>
      </c>
      <c r="R83" s="102" t="s">
        <v>376</v>
      </c>
      <c r="S83" s="103">
        <v>0.38800000000000001</v>
      </c>
      <c r="U83" s="13">
        <v>11</v>
      </c>
      <c r="V83" s="13">
        <v>1995</v>
      </c>
      <c r="W83" s="13" t="s">
        <v>25</v>
      </c>
      <c r="X83" s="20" t="str">
        <f t="shared" ref="X83:X87" si="11">U83&amp;V83&amp;W83</f>
        <v>111995暖房</v>
      </c>
      <c r="Y83" s="14">
        <f>2*(1-$X$10)</f>
        <v>9.000000000000008E-2</v>
      </c>
      <c r="Z83" s="14">
        <f>2*$X$10-1</f>
        <v>0.90999999999999992</v>
      </c>
      <c r="AA83" s="14">
        <f>4*($Y$10-$Z$10)</f>
        <v>1</v>
      </c>
      <c r="AB83" s="14">
        <f>$Z$10</f>
        <v>0.68200000000000005</v>
      </c>
      <c r="AC83" s="22">
        <f>VLOOKUP(U83,既存設備・導入予定!$E$34:$V$46,13,0)</f>
        <v>0.245</v>
      </c>
      <c r="AD83" s="23">
        <f t="shared" si="1"/>
        <v>0.92700000000000005</v>
      </c>
      <c r="AF83" s="12"/>
      <c r="AG83" s="12"/>
      <c r="AH83" s="60"/>
      <c r="AI83" s="60"/>
      <c r="AJ83" s="60"/>
      <c r="AK83" s="60"/>
      <c r="AL83" s="60"/>
      <c r="AM83" s="60"/>
    </row>
    <row r="84" spans="14:39">
      <c r="N84" s="101">
        <v>7</v>
      </c>
      <c r="O84" s="102" t="s">
        <v>6</v>
      </c>
      <c r="P84" s="102" t="s">
        <v>818</v>
      </c>
      <c r="Q84" s="102" t="s">
        <v>820</v>
      </c>
      <c r="R84" s="102" t="s">
        <v>380</v>
      </c>
      <c r="S84" s="103">
        <v>0.56599999999999995</v>
      </c>
      <c r="U84" s="13">
        <v>11</v>
      </c>
      <c r="V84" s="13">
        <v>2005</v>
      </c>
      <c r="W84" s="13" t="s">
        <v>24</v>
      </c>
      <c r="X84" s="20" t="str">
        <f t="shared" si="11"/>
        <v>112005冷房</v>
      </c>
      <c r="Y84" s="14">
        <f>2*(1-$X$11)</f>
        <v>5.8000000000000052E-2</v>
      </c>
      <c r="Z84" s="14">
        <f>2*$X$11-1</f>
        <v>0.94199999999999995</v>
      </c>
      <c r="AA84" s="14">
        <f>4*($Y$11-$Z$11)</f>
        <v>1</v>
      </c>
      <c r="AB84" s="14">
        <f>$Z$11</f>
        <v>0.70699999999999996</v>
      </c>
      <c r="AC84" s="22">
        <f>VLOOKUP(U84,既存設備・導入予定!$E$34:$V$46,13,0)</f>
        <v>0.245</v>
      </c>
      <c r="AD84" s="23">
        <f t="shared" si="1"/>
        <v>0.95199999999999996</v>
      </c>
      <c r="AF84" s="60"/>
      <c r="AG84" s="60"/>
      <c r="AH84" s="60"/>
      <c r="AI84" s="60"/>
      <c r="AJ84" s="60"/>
      <c r="AK84" s="60"/>
      <c r="AL84" s="60"/>
      <c r="AM84" s="60"/>
    </row>
    <row r="85" spans="14:39">
      <c r="N85" s="101">
        <v>7</v>
      </c>
      <c r="O85" s="102" t="s">
        <v>7</v>
      </c>
      <c r="P85" s="102" t="s">
        <v>818</v>
      </c>
      <c r="Q85" s="102" t="s">
        <v>820</v>
      </c>
      <c r="R85" s="102" t="s">
        <v>384</v>
      </c>
      <c r="S85" s="103">
        <v>0.55800000000000005</v>
      </c>
      <c r="U85" s="13">
        <v>11</v>
      </c>
      <c r="V85" s="13">
        <v>2005</v>
      </c>
      <c r="W85" s="13" t="s">
        <v>25</v>
      </c>
      <c r="X85" s="20" t="str">
        <f t="shared" si="11"/>
        <v>112005暖房</v>
      </c>
      <c r="Y85" s="14">
        <f>2*(1-$X$12)</f>
        <v>0.12799999999999989</v>
      </c>
      <c r="Z85" s="14">
        <f>2*$X$12-1</f>
        <v>0.87200000000000011</v>
      </c>
      <c r="AA85" s="14">
        <f>4*($Y$12-$Z$12)</f>
        <v>1</v>
      </c>
      <c r="AB85" s="14">
        <f>$Z$12</f>
        <v>0.65300000000000002</v>
      </c>
      <c r="AC85" s="22">
        <f>VLOOKUP(U85,既存設備・導入予定!$E$34:$V$46,13,0)</f>
        <v>0.245</v>
      </c>
      <c r="AD85" s="23">
        <f t="shared" si="1"/>
        <v>0.89800000000000002</v>
      </c>
      <c r="AF85" s="60"/>
      <c r="AG85" s="60"/>
      <c r="AH85" s="60"/>
      <c r="AI85" s="60"/>
      <c r="AJ85" s="60"/>
      <c r="AK85" s="60"/>
      <c r="AL85" s="60"/>
      <c r="AM85" s="60"/>
    </row>
    <row r="86" spans="14:39">
      <c r="N86" s="101">
        <v>7</v>
      </c>
      <c r="O86" s="102" t="s">
        <v>8</v>
      </c>
      <c r="P86" s="102" t="s">
        <v>818</v>
      </c>
      <c r="Q86" s="102" t="s">
        <v>820</v>
      </c>
      <c r="R86" s="102" t="s">
        <v>388</v>
      </c>
      <c r="S86" s="103">
        <v>0.59799999999999998</v>
      </c>
      <c r="U86" s="13">
        <v>11</v>
      </c>
      <c r="V86" s="13">
        <v>2015</v>
      </c>
      <c r="W86" s="13" t="s">
        <v>24</v>
      </c>
      <c r="X86" s="20" t="str">
        <f t="shared" si="11"/>
        <v>112015冷房</v>
      </c>
      <c r="Y86" s="14">
        <f>2*(1-$X$13)</f>
        <v>-1.8580000000000001</v>
      </c>
      <c r="Z86" s="14">
        <f>2*$X$13-1</f>
        <v>2.8580000000000001</v>
      </c>
      <c r="AA86" s="14">
        <f>4*($Y$13-$Z$13)</f>
        <v>1</v>
      </c>
      <c r="AB86" s="14">
        <f>$Z$13</f>
        <v>2.1429999999999998</v>
      </c>
      <c r="AC86" s="22">
        <f>VLOOKUP(U86,既存設備・導入予定!$E$34:$V$46,13,0)</f>
        <v>0.245</v>
      </c>
      <c r="AD86" s="23">
        <f t="shared" si="1"/>
        <v>2.3879999999999999</v>
      </c>
      <c r="AF86" s="60"/>
      <c r="AG86" s="60"/>
      <c r="AH86" s="60"/>
      <c r="AI86" s="60"/>
      <c r="AJ86" s="60"/>
      <c r="AK86" s="60"/>
      <c r="AL86" s="60"/>
      <c r="AM86" s="60"/>
    </row>
    <row r="87" spans="14:39">
      <c r="N87" s="101">
        <v>7</v>
      </c>
      <c r="O87" s="102" t="s">
        <v>9</v>
      </c>
      <c r="P87" s="102" t="s">
        <v>818</v>
      </c>
      <c r="Q87" s="102" t="s">
        <v>820</v>
      </c>
      <c r="R87" s="102" t="s">
        <v>392</v>
      </c>
      <c r="S87" s="103">
        <v>0.41599999999999998</v>
      </c>
      <c r="U87" s="13">
        <v>11</v>
      </c>
      <c r="V87" s="13">
        <v>2015</v>
      </c>
      <c r="W87" s="13" t="s">
        <v>25</v>
      </c>
      <c r="X87" s="20" t="str">
        <f t="shared" si="11"/>
        <v>112015暖房</v>
      </c>
      <c r="Y87" s="14">
        <f>2*(1-$X$14)</f>
        <v>-0.72599999999999998</v>
      </c>
      <c r="Z87" s="14">
        <f>2*$X$14-1</f>
        <v>1.726</v>
      </c>
      <c r="AA87" s="14">
        <f>4*($Y$14-$Z$14)</f>
        <v>1</v>
      </c>
      <c r="AB87" s="14">
        <f>$Z$14</f>
        <v>1.294</v>
      </c>
      <c r="AC87" s="22">
        <f>VLOOKUP(U87,既存設備・導入予定!$E$34:$V$46,13,0)</f>
        <v>0.245</v>
      </c>
      <c r="AD87" s="23">
        <f t="shared" ref="AD87:AD93" si="12">ROUNDDOWN(IF(AC87&gt;=0.25,Y87*AC87+Z87,AA87*AC87+AB87),3)</f>
        <v>1.5389999999999999</v>
      </c>
      <c r="AF87" s="60"/>
      <c r="AG87" s="60"/>
      <c r="AH87" s="60"/>
      <c r="AI87" s="60"/>
      <c r="AJ87" s="60"/>
      <c r="AK87" s="60"/>
      <c r="AL87" s="60"/>
      <c r="AM87" s="60"/>
    </row>
    <row r="88" spans="14:39">
      <c r="N88" s="101">
        <v>7</v>
      </c>
      <c r="O88" s="102" t="s">
        <v>10</v>
      </c>
      <c r="P88" s="102" t="s">
        <v>818</v>
      </c>
      <c r="Q88" s="102" t="s">
        <v>820</v>
      </c>
      <c r="R88" s="102" t="s">
        <v>396</v>
      </c>
      <c r="S88" s="103">
        <v>0.54600000000000004</v>
      </c>
      <c r="U88" s="13">
        <v>12</v>
      </c>
      <c r="V88" s="13">
        <v>1995</v>
      </c>
      <c r="W88" s="13" t="s">
        <v>24</v>
      </c>
      <c r="X88" s="20" t="str">
        <f>U88&amp;V88&amp;W88</f>
        <v>121995冷房</v>
      </c>
      <c r="Y88" s="14">
        <f>2*(1-$X$9)</f>
        <v>-4.9999999999999822E-2</v>
      </c>
      <c r="Z88" s="14">
        <f>2*$X$9-1</f>
        <v>1.0499999999999998</v>
      </c>
      <c r="AA88" s="14">
        <f>4*($Y$9-$Z$9)</f>
        <v>0.99999999999999956</v>
      </c>
      <c r="AB88" s="14">
        <f>$Z$9</f>
        <v>0.78700000000000003</v>
      </c>
      <c r="AC88" s="22">
        <f>VLOOKUP(U88,既存設備・導入予定!$E$34:$V$46,13,0)</f>
        <v>0.45</v>
      </c>
      <c r="AD88" s="23">
        <f t="shared" si="12"/>
        <v>1.0269999999999999</v>
      </c>
      <c r="AF88" s="12"/>
      <c r="AG88" s="12"/>
      <c r="AH88" s="60"/>
      <c r="AI88" s="60"/>
      <c r="AJ88" s="60"/>
      <c r="AK88" s="60"/>
      <c r="AL88" s="60"/>
      <c r="AM88" s="60"/>
    </row>
    <row r="89" spans="14:39">
      <c r="N89" s="101">
        <v>7</v>
      </c>
      <c r="O89" s="102" t="s">
        <v>11</v>
      </c>
      <c r="P89" s="102" t="s">
        <v>818</v>
      </c>
      <c r="Q89" s="102" t="s">
        <v>820</v>
      </c>
      <c r="R89" s="102" t="s">
        <v>400</v>
      </c>
      <c r="S89" s="103">
        <v>0.34300000000000003</v>
      </c>
      <c r="U89" s="13">
        <v>12</v>
      </c>
      <c r="V89" s="13">
        <v>1995</v>
      </c>
      <c r="W89" s="13" t="s">
        <v>25</v>
      </c>
      <c r="X89" s="20" t="str">
        <f t="shared" ref="X89:X93" si="13">U89&amp;V89&amp;W89</f>
        <v>121995暖房</v>
      </c>
      <c r="Y89" s="14">
        <f>2*(1-$X$10)</f>
        <v>9.000000000000008E-2</v>
      </c>
      <c r="Z89" s="14">
        <f>2*$X$10-1</f>
        <v>0.90999999999999992</v>
      </c>
      <c r="AA89" s="14">
        <f>4*($Y$10-$Z$10)</f>
        <v>1</v>
      </c>
      <c r="AB89" s="14">
        <f>$Z$10</f>
        <v>0.68200000000000005</v>
      </c>
      <c r="AC89" s="22">
        <f>VLOOKUP(U89,既存設備・導入予定!$E$34:$V$46,13,0)</f>
        <v>0.45</v>
      </c>
      <c r="AD89" s="23">
        <f t="shared" si="12"/>
        <v>0.95</v>
      </c>
      <c r="AF89" s="12"/>
      <c r="AG89" s="12"/>
      <c r="AH89" s="60"/>
      <c r="AI89" s="60"/>
      <c r="AJ89" s="60"/>
      <c r="AK89" s="60"/>
      <c r="AL89" s="60"/>
      <c r="AM89" s="60"/>
    </row>
    <row r="90" spans="14:39">
      <c r="N90" s="101">
        <v>7</v>
      </c>
      <c r="O90" s="102" t="s">
        <v>12</v>
      </c>
      <c r="P90" s="102" t="s">
        <v>818</v>
      </c>
      <c r="Q90" s="102" t="s">
        <v>820</v>
      </c>
      <c r="R90" s="102" t="s">
        <v>404</v>
      </c>
      <c r="S90" s="103">
        <v>0.24099999999999999</v>
      </c>
      <c r="U90" s="13">
        <v>12</v>
      </c>
      <c r="V90" s="13">
        <v>2005</v>
      </c>
      <c r="W90" s="13" t="s">
        <v>24</v>
      </c>
      <c r="X90" s="20" t="str">
        <f t="shared" si="13"/>
        <v>122005冷房</v>
      </c>
      <c r="Y90" s="14">
        <f>2*(1-$X$11)</f>
        <v>5.8000000000000052E-2</v>
      </c>
      <c r="Z90" s="14">
        <f>2*$X$11-1</f>
        <v>0.94199999999999995</v>
      </c>
      <c r="AA90" s="14">
        <f>4*($Y$11-$Z$11)</f>
        <v>1</v>
      </c>
      <c r="AB90" s="14">
        <f>$Z$11</f>
        <v>0.70699999999999996</v>
      </c>
      <c r="AC90" s="22">
        <f>VLOOKUP(U90,既存設備・導入予定!$E$34:$V$46,13,0)</f>
        <v>0.45</v>
      </c>
      <c r="AD90" s="23">
        <f t="shared" si="12"/>
        <v>0.96799999999999997</v>
      </c>
      <c r="AF90" s="60"/>
      <c r="AG90" s="60"/>
      <c r="AH90" s="60"/>
      <c r="AI90" s="60"/>
      <c r="AJ90" s="60"/>
      <c r="AK90" s="60"/>
      <c r="AL90" s="60"/>
      <c r="AM90" s="60"/>
    </row>
    <row r="91" spans="14:39">
      <c r="N91" s="101">
        <v>7</v>
      </c>
      <c r="O91" s="102" t="s">
        <v>13</v>
      </c>
      <c r="P91" s="102" t="s">
        <v>818</v>
      </c>
      <c r="Q91" s="102" t="s">
        <v>820</v>
      </c>
      <c r="R91" s="102" t="s">
        <v>408</v>
      </c>
      <c r="S91" s="103">
        <v>0.58399999999999996</v>
      </c>
      <c r="U91" s="13">
        <v>12</v>
      </c>
      <c r="V91" s="13">
        <v>2005</v>
      </c>
      <c r="W91" s="13" t="s">
        <v>25</v>
      </c>
      <c r="X91" s="20" t="str">
        <f t="shared" si="13"/>
        <v>122005暖房</v>
      </c>
      <c r="Y91" s="14">
        <f>2*(1-$X$12)</f>
        <v>0.12799999999999989</v>
      </c>
      <c r="Z91" s="14">
        <f>2*$X$12-1</f>
        <v>0.87200000000000011</v>
      </c>
      <c r="AA91" s="14">
        <f>4*($Y$12-$Z$12)</f>
        <v>1</v>
      </c>
      <c r="AB91" s="14">
        <f>$Z$12</f>
        <v>0.65300000000000002</v>
      </c>
      <c r="AC91" s="22">
        <f>VLOOKUP(U91,既存設備・導入予定!$E$34:$V$46,13,0)</f>
        <v>0.45</v>
      </c>
      <c r="AD91" s="23">
        <f t="shared" si="12"/>
        <v>0.92900000000000005</v>
      </c>
      <c r="AF91" s="60"/>
      <c r="AG91" s="60"/>
      <c r="AH91" s="60"/>
      <c r="AI91" s="60"/>
      <c r="AJ91" s="60"/>
      <c r="AK91" s="60"/>
      <c r="AL91" s="60"/>
      <c r="AM91" s="60"/>
    </row>
    <row r="92" spans="14:39">
      <c r="N92" s="101">
        <v>8</v>
      </c>
      <c r="O92" s="102" t="s">
        <v>817</v>
      </c>
      <c r="P92" s="102" t="s">
        <v>818</v>
      </c>
      <c r="Q92" s="102" t="s">
        <v>820</v>
      </c>
      <c r="R92" s="102" t="s">
        <v>412</v>
      </c>
      <c r="S92" s="103">
        <v>0.53400000000000003</v>
      </c>
      <c r="U92" s="13">
        <v>12</v>
      </c>
      <c r="V92" s="13">
        <v>2015</v>
      </c>
      <c r="W92" s="13" t="s">
        <v>24</v>
      </c>
      <c r="X92" s="20" t="str">
        <f t="shared" si="13"/>
        <v>122015冷房</v>
      </c>
      <c r="Y92" s="14">
        <f>2*(1-$X$13)</f>
        <v>-1.8580000000000001</v>
      </c>
      <c r="Z92" s="14">
        <f>2*$X$13-1</f>
        <v>2.8580000000000001</v>
      </c>
      <c r="AA92" s="14">
        <f>4*($Y$13-$Z$13)</f>
        <v>1</v>
      </c>
      <c r="AB92" s="14">
        <f>$Z$13</f>
        <v>2.1429999999999998</v>
      </c>
      <c r="AC92" s="22">
        <f>VLOOKUP(U92,既存設備・導入予定!$E$34:$V$46,13,0)</f>
        <v>0.45</v>
      </c>
      <c r="AD92" s="23">
        <f t="shared" si="12"/>
        <v>2.0209999999999999</v>
      </c>
      <c r="AF92" s="60"/>
      <c r="AG92" s="60"/>
      <c r="AH92" s="60"/>
      <c r="AI92" s="60"/>
      <c r="AJ92" s="60"/>
      <c r="AK92" s="60"/>
      <c r="AL92" s="60"/>
      <c r="AM92" s="60"/>
    </row>
    <row r="93" spans="14:39">
      <c r="N93" s="101">
        <v>8</v>
      </c>
      <c r="O93" s="102" t="s">
        <v>3</v>
      </c>
      <c r="P93" s="102" t="s">
        <v>818</v>
      </c>
      <c r="Q93" s="102" t="s">
        <v>820</v>
      </c>
      <c r="R93" s="102" t="s">
        <v>416</v>
      </c>
      <c r="S93" s="103">
        <v>0.66</v>
      </c>
      <c r="U93" s="13">
        <v>12</v>
      </c>
      <c r="V93" s="13">
        <v>2015</v>
      </c>
      <c r="W93" s="13" t="s">
        <v>25</v>
      </c>
      <c r="X93" s="20" t="str">
        <f t="shared" si="13"/>
        <v>122015暖房</v>
      </c>
      <c r="Y93" s="14">
        <f>2*(1-$X$14)</f>
        <v>-0.72599999999999998</v>
      </c>
      <c r="Z93" s="14">
        <f>2*$X$14-1</f>
        <v>1.726</v>
      </c>
      <c r="AA93" s="14">
        <f>4*($Y$14-$Z$14)</f>
        <v>1</v>
      </c>
      <c r="AB93" s="14">
        <f>$Z$14</f>
        <v>1.294</v>
      </c>
      <c r="AC93" s="22">
        <f>VLOOKUP(U93,既存設備・導入予定!$E$34:$V$46,13,0)</f>
        <v>0.45</v>
      </c>
      <c r="AD93" s="23">
        <f t="shared" si="12"/>
        <v>1.399</v>
      </c>
      <c r="AF93" s="60"/>
      <c r="AG93" s="60"/>
      <c r="AH93" s="60"/>
      <c r="AI93" s="60"/>
      <c r="AJ93" s="60"/>
      <c r="AK93" s="60"/>
      <c r="AL93" s="60"/>
      <c r="AM93" s="60"/>
    </row>
    <row r="94" spans="14:39">
      <c r="N94" s="101">
        <v>8</v>
      </c>
      <c r="O94" s="102" t="s">
        <v>4</v>
      </c>
      <c r="P94" s="102" t="s">
        <v>818</v>
      </c>
      <c r="Q94" s="102" t="s">
        <v>820</v>
      </c>
      <c r="R94" s="102" t="s">
        <v>420</v>
      </c>
      <c r="S94" s="103">
        <v>0.59</v>
      </c>
    </row>
    <row r="95" spans="14:39">
      <c r="N95" s="101">
        <v>8</v>
      </c>
      <c r="O95" s="102" t="s">
        <v>5</v>
      </c>
      <c r="P95" s="102" t="s">
        <v>818</v>
      </c>
      <c r="Q95" s="102" t="s">
        <v>820</v>
      </c>
      <c r="R95" s="102" t="s">
        <v>424</v>
      </c>
      <c r="S95" s="103">
        <v>0.374</v>
      </c>
    </row>
    <row r="96" spans="14:39">
      <c r="N96" s="101">
        <v>8</v>
      </c>
      <c r="O96" s="102" t="s">
        <v>6</v>
      </c>
      <c r="P96" s="102" t="s">
        <v>818</v>
      </c>
      <c r="Q96" s="102" t="s">
        <v>820</v>
      </c>
      <c r="R96" s="102" t="s">
        <v>428</v>
      </c>
      <c r="S96" s="103">
        <v>0.60499999999999998</v>
      </c>
    </row>
    <row r="97" spans="14:19">
      <c r="N97" s="101">
        <v>8</v>
      </c>
      <c r="O97" s="102" t="s">
        <v>7</v>
      </c>
      <c r="P97" s="102" t="s">
        <v>818</v>
      </c>
      <c r="Q97" s="102" t="s">
        <v>820</v>
      </c>
      <c r="R97" s="102" t="s">
        <v>432</v>
      </c>
      <c r="S97" s="103">
        <v>0.64700000000000002</v>
      </c>
    </row>
    <row r="98" spans="14:19">
      <c r="N98" s="101">
        <v>8</v>
      </c>
      <c r="O98" s="102" t="s">
        <v>8</v>
      </c>
      <c r="P98" s="102" t="s">
        <v>818</v>
      </c>
      <c r="Q98" s="102" t="s">
        <v>820</v>
      </c>
      <c r="R98" s="102" t="s">
        <v>436</v>
      </c>
      <c r="S98" s="103">
        <v>0.63700000000000001</v>
      </c>
    </row>
    <row r="99" spans="14:19">
      <c r="N99" s="101">
        <v>8</v>
      </c>
      <c r="O99" s="102" t="s">
        <v>9</v>
      </c>
      <c r="P99" s="102" t="s">
        <v>818</v>
      </c>
      <c r="Q99" s="102" t="s">
        <v>820</v>
      </c>
      <c r="R99" s="102" t="s">
        <v>440</v>
      </c>
      <c r="S99" s="103">
        <v>0.50600000000000001</v>
      </c>
    </row>
    <row r="100" spans="14:19">
      <c r="N100" s="101">
        <v>8</v>
      </c>
      <c r="O100" s="102" t="s">
        <v>10</v>
      </c>
      <c r="P100" s="102" t="s">
        <v>818</v>
      </c>
      <c r="Q100" s="102" t="s">
        <v>820</v>
      </c>
      <c r="R100" s="102" t="s">
        <v>444</v>
      </c>
      <c r="S100" s="103">
        <v>0.58699999999999997</v>
      </c>
    </row>
    <row r="101" spans="14:19">
      <c r="N101" s="101">
        <v>8</v>
      </c>
      <c r="O101" s="102" t="s">
        <v>11</v>
      </c>
      <c r="P101" s="102" t="s">
        <v>818</v>
      </c>
      <c r="Q101" s="102" t="s">
        <v>820</v>
      </c>
      <c r="R101" s="102" t="s">
        <v>448</v>
      </c>
      <c r="S101" s="103">
        <v>0.32800000000000001</v>
      </c>
    </row>
    <row r="102" spans="14:19">
      <c r="N102" s="101">
        <v>8</v>
      </c>
      <c r="O102" s="102" t="s">
        <v>12</v>
      </c>
      <c r="P102" s="102" t="s">
        <v>818</v>
      </c>
      <c r="Q102" s="102" t="s">
        <v>820</v>
      </c>
      <c r="R102" s="102" t="s">
        <v>452</v>
      </c>
      <c r="S102" s="103">
        <v>0.25600000000000001</v>
      </c>
    </row>
    <row r="103" spans="14:19">
      <c r="N103" s="101">
        <v>8</v>
      </c>
      <c r="O103" s="102" t="s">
        <v>13</v>
      </c>
      <c r="P103" s="102" t="s">
        <v>818</v>
      </c>
      <c r="Q103" s="102" t="s">
        <v>820</v>
      </c>
      <c r="R103" s="102" t="s">
        <v>456</v>
      </c>
      <c r="S103" s="103">
        <v>0.626</v>
      </c>
    </row>
    <row r="104" spans="14:19">
      <c r="N104" s="101">
        <v>9</v>
      </c>
      <c r="O104" s="102" t="s">
        <v>817</v>
      </c>
      <c r="P104" s="102" t="s">
        <v>818</v>
      </c>
      <c r="Q104" s="102" t="s">
        <v>820</v>
      </c>
      <c r="R104" s="102" t="s">
        <v>460</v>
      </c>
      <c r="S104" s="103">
        <v>0.432</v>
      </c>
    </row>
    <row r="105" spans="14:19">
      <c r="N105" s="101">
        <v>9</v>
      </c>
      <c r="O105" s="102" t="s">
        <v>3</v>
      </c>
      <c r="P105" s="102" t="s">
        <v>818</v>
      </c>
      <c r="Q105" s="102" t="s">
        <v>820</v>
      </c>
      <c r="R105" s="102" t="s">
        <v>464</v>
      </c>
      <c r="S105" s="103">
        <v>0.46200000000000002</v>
      </c>
    </row>
    <row r="106" spans="14:19">
      <c r="N106" s="101">
        <v>9</v>
      </c>
      <c r="O106" s="102" t="s">
        <v>4</v>
      </c>
      <c r="P106" s="102" t="s">
        <v>818</v>
      </c>
      <c r="Q106" s="102" t="s">
        <v>820</v>
      </c>
      <c r="R106" s="102" t="s">
        <v>468</v>
      </c>
      <c r="S106" s="103">
        <v>0.40500000000000003</v>
      </c>
    </row>
    <row r="107" spans="14:19">
      <c r="N107" s="101">
        <v>9</v>
      </c>
      <c r="O107" s="102" t="s">
        <v>5</v>
      </c>
      <c r="P107" s="102" t="s">
        <v>818</v>
      </c>
      <c r="Q107" s="102" t="s">
        <v>820</v>
      </c>
      <c r="R107" s="102" t="s">
        <v>472</v>
      </c>
      <c r="S107" s="103">
        <v>0.26300000000000001</v>
      </c>
    </row>
    <row r="108" spans="14:19">
      <c r="N108" s="101">
        <v>9</v>
      </c>
      <c r="O108" s="102" t="s">
        <v>6</v>
      </c>
      <c r="P108" s="102" t="s">
        <v>818</v>
      </c>
      <c r="Q108" s="102" t="s">
        <v>820</v>
      </c>
      <c r="R108" s="102" t="s">
        <v>476</v>
      </c>
      <c r="S108" s="103">
        <v>0.36199999999999999</v>
      </c>
    </row>
    <row r="109" spans="14:19">
      <c r="N109" s="101">
        <v>9</v>
      </c>
      <c r="O109" s="102" t="s">
        <v>7</v>
      </c>
      <c r="P109" s="102" t="s">
        <v>818</v>
      </c>
      <c r="Q109" s="102" t="s">
        <v>820</v>
      </c>
      <c r="R109" s="102" t="s">
        <v>480</v>
      </c>
      <c r="S109" s="103">
        <v>0.41199999999999998</v>
      </c>
    </row>
    <row r="110" spans="14:19">
      <c r="N110" s="101">
        <v>9</v>
      </c>
      <c r="O110" s="102" t="s">
        <v>8</v>
      </c>
      <c r="P110" s="102" t="s">
        <v>818</v>
      </c>
      <c r="Q110" s="102" t="s">
        <v>820</v>
      </c>
      <c r="R110" s="102" t="s">
        <v>484</v>
      </c>
      <c r="S110" s="103">
        <v>0.39800000000000002</v>
      </c>
    </row>
    <row r="111" spans="14:19">
      <c r="N111" s="101">
        <v>9</v>
      </c>
      <c r="O111" s="102" t="s">
        <v>9</v>
      </c>
      <c r="P111" s="102" t="s">
        <v>818</v>
      </c>
      <c r="Q111" s="102" t="s">
        <v>820</v>
      </c>
      <c r="R111" s="102" t="s">
        <v>488</v>
      </c>
      <c r="S111" s="103">
        <v>0.29599999999999999</v>
      </c>
    </row>
    <row r="112" spans="14:19">
      <c r="N112" s="101">
        <v>9</v>
      </c>
      <c r="O112" s="102" t="s">
        <v>10</v>
      </c>
      <c r="P112" s="102" t="s">
        <v>818</v>
      </c>
      <c r="Q112" s="102" t="s">
        <v>820</v>
      </c>
      <c r="R112" s="102" t="s">
        <v>492</v>
      </c>
      <c r="S112" s="103">
        <v>0.372</v>
      </c>
    </row>
    <row r="113" spans="14:19">
      <c r="N113" s="101">
        <v>9</v>
      </c>
      <c r="O113" s="102" t="s">
        <v>11</v>
      </c>
      <c r="P113" s="102" t="s">
        <v>818</v>
      </c>
      <c r="Q113" s="102" t="s">
        <v>820</v>
      </c>
      <c r="R113" s="102" t="s">
        <v>496</v>
      </c>
      <c r="S113" s="103">
        <v>0.23300000000000001</v>
      </c>
    </row>
    <row r="114" spans="14:19">
      <c r="N114" s="101">
        <v>9</v>
      </c>
      <c r="O114" s="102" t="s">
        <v>12</v>
      </c>
      <c r="P114" s="102" t="s">
        <v>818</v>
      </c>
      <c r="Q114" s="102" t="s">
        <v>820</v>
      </c>
      <c r="R114" s="102" t="s">
        <v>500</v>
      </c>
      <c r="S114" s="103">
        <v>0.129</v>
      </c>
    </row>
    <row r="115" spans="14:19">
      <c r="N115" s="101">
        <v>9</v>
      </c>
      <c r="O115" s="102" t="s">
        <v>13</v>
      </c>
      <c r="P115" s="102" t="s">
        <v>818</v>
      </c>
      <c r="Q115" s="102" t="s">
        <v>820</v>
      </c>
      <c r="R115" s="102" t="s">
        <v>504</v>
      </c>
      <c r="S115" s="103">
        <v>0.46600000000000003</v>
      </c>
    </row>
    <row r="116" spans="14:19">
      <c r="N116" s="101">
        <v>10</v>
      </c>
      <c r="O116" s="102" t="s">
        <v>817</v>
      </c>
      <c r="P116" s="102" t="s">
        <v>818</v>
      </c>
      <c r="Q116" s="102" t="s">
        <v>820</v>
      </c>
      <c r="R116" s="102" t="s">
        <v>508</v>
      </c>
      <c r="S116" s="103">
        <v>0.20599999999999999</v>
      </c>
    </row>
    <row r="117" spans="14:19">
      <c r="N117" s="101">
        <v>10</v>
      </c>
      <c r="O117" s="102" t="s">
        <v>3</v>
      </c>
      <c r="P117" s="102" t="s">
        <v>818</v>
      </c>
      <c r="Q117" s="102" t="s">
        <v>820</v>
      </c>
      <c r="R117" s="102" t="s">
        <v>512</v>
      </c>
      <c r="S117" s="103">
        <v>0.214</v>
      </c>
    </row>
    <row r="118" spans="14:19">
      <c r="N118" s="101">
        <v>10</v>
      </c>
      <c r="O118" s="102" t="s">
        <v>4</v>
      </c>
      <c r="P118" s="102" t="s">
        <v>818</v>
      </c>
      <c r="Q118" s="102" t="s">
        <v>820</v>
      </c>
      <c r="R118" s="102" t="s">
        <v>516</v>
      </c>
      <c r="S118" s="103">
        <v>0.216</v>
      </c>
    </row>
    <row r="119" spans="14:19">
      <c r="N119" s="101">
        <v>10</v>
      </c>
      <c r="O119" s="102" t="s">
        <v>5</v>
      </c>
      <c r="P119" s="102" t="s">
        <v>818</v>
      </c>
      <c r="Q119" s="102" t="s">
        <v>820</v>
      </c>
      <c r="R119" s="102" t="s">
        <v>520</v>
      </c>
      <c r="S119" s="103">
        <v>9.6000000000000002E-2</v>
      </c>
    </row>
    <row r="120" spans="14:19">
      <c r="N120" s="101">
        <v>10</v>
      </c>
      <c r="O120" s="102" t="s">
        <v>6</v>
      </c>
      <c r="P120" s="102" t="s">
        <v>818</v>
      </c>
      <c r="Q120" s="102" t="s">
        <v>820</v>
      </c>
      <c r="R120" s="102" t="s">
        <v>524</v>
      </c>
      <c r="S120" s="103">
        <v>0.17</v>
      </c>
    </row>
    <row r="121" spans="14:19">
      <c r="N121" s="101">
        <v>10</v>
      </c>
      <c r="O121" s="102" t="s">
        <v>7</v>
      </c>
      <c r="P121" s="102" t="s">
        <v>818</v>
      </c>
      <c r="Q121" s="102" t="s">
        <v>820</v>
      </c>
      <c r="R121" s="102" t="s">
        <v>528</v>
      </c>
      <c r="S121" s="103">
        <v>0.20699999999999999</v>
      </c>
    </row>
    <row r="122" spans="14:19">
      <c r="N122" s="101">
        <v>10</v>
      </c>
      <c r="O122" s="102" t="s">
        <v>8</v>
      </c>
      <c r="P122" s="102" t="s">
        <v>818</v>
      </c>
      <c r="Q122" s="102" t="s">
        <v>820</v>
      </c>
      <c r="R122" s="102" t="s">
        <v>532</v>
      </c>
      <c r="S122" s="103">
        <v>0.18</v>
      </c>
    </row>
    <row r="123" spans="14:19">
      <c r="N123" s="101">
        <v>10</v>
      </c>
      <c r="O123" s="102" t="s">
        <v>9</v>
      </c>
      <c r="P123" s="102" t="s">
        <v>818</v>
      </c>
      <c r="Q123" s="102" t="s">
        <v>820</v>
      </c>
      <c r="R123" s="102" t="s">
        <v>536</v>
      </c>
      <c r="S123" s="103">
        <v>0.154</v>
      </c>
    </row>
    <row r="124" spans="14:19">
      <c r="N124" s="101">
        <v>10</v>
      </c>
      <c r="O124" s="102" t="s">
        <v>10</v>
      </c>
      <c r="P124" s="102" t="s">
        <v>818</v>
      </c>
      <c r="Q124" s="102" t="s">
        <v>820</v>
      </c>
      <c r="R124" s="102" t="s">
        <v>540</v>
      </c>
      <c r="S124" s="103">
        <v>0.18</v>
      </c>
    </row>
    <row r="125" spans="14:19">
      <c r="N125" s="101">
        <v>10</v>
      </c>
      <c r="O125" s="102" t="s">
        <v>11</v>
      </c>
      <c r="P125" s="102" t="s">
        <v>818</v>
      </c>
      <c r="Q125" s="102" t="s">
        <v>820</v>
      </c>
      <c r="R125" s="102" t="s">
        <v>544</v>
      </c>
      <c r="S125" s="103">
        <v>0.107</v>
      </c>
    </row>
    <row r="126" spans="14:19">
      <c r="N126" s="101">
        <v>10</v>
      </c>
      <c r="O126" s="102" t="s">
        <v>12</v>
      </c>
      <c r="P126" s="102" t="s">
        <v>818</v>
      </c>
      <c r="Q126" s="102" t="s">
        <v>820</v>
      </c>
      <c r="R126" s="102" t="s">
        <v>548</v>
      </c>
      <c r="S126" s="103">
        <v>0</v>
      </c>
    </row>
    <row r="127" spans="14:19">
      <c r="N127" s="101">
        <v>10</v>
      </c>
      <c r="O127" s="102" t="s">
        <v>13</v>
      </c>
      <c r="P127" s="102" t="s">
        <v>818</v>
      </c>
      <c r="Q127" s="102" t="s">
        <v>820</v>
      </c>
      <c r="R127" s="102" t="s">
        <v>552</v>
      </c>
      <c r="S127" s="103">
        <v>0.224</v>
      </c>
    </row>
    <row r="128" spans="14:19">
      <c r="N128" s="101">
        <v>11</v>
      </c>
      <c r="O128" s="102" t="s">
        <v>817</v>
      </c>
      <c r="P128" s="102" t="s">
        <v>818</v>
      </c>
      <c r="Q128" s="102" t="s">
        <v>820</v>
      </c>
      <c r="R128" s="102" t="s">
        <v>556</v>
      </c>
      <c r="S128" s="103">
        <v>0.129</v>
      </c>
    </row>
    <row r="129" spans="14:19">
      <c r="N129" s="101">
        <v>11</v>
      </c>
      <c r="O129" s="102" t="s">
        <v>3</v>
      </c>
      <c r="P129" s="102" t="s">
        <v>818</v>
      </c>
      <c r="Q129" s="102" t="s">
        <v>820</v>
      </c>
      <c r="R129" s="102" t="s">
        <v>560</v>
      </c>
      <c r="S129" s="103">
        <v>9.1999999999999998E-2</v>
      </c>
    </row>
    <row r="130" spans="14:19">
      <c r="N130" s="101">
        <v>11</v>
      </c>
      <c r="O130" s="102" t="s">
        <v>4</v>
      </c>
      <c r="P130" s="102" t="s">
        <v>818</v>
      </c>
      <c r="Q130" s="102" t="s">
        <v>820</v>
      </c>
      <c r="R130" s="102" t="s">
        <v>564</v>
      </c>
      <c r="S130" s="103">
        <v>0</v>
      </c>
    </row>
    <row r="131" spans="14:19">
      <c r="N131" s="101">
        <v>11</v>
      </c>
      <c r="O131" s="102" t="s">
        <v>5</v>
      </c>
      <c r="P131" s="102" t="s">
        <v>818</v>
      </c>
      <c r="Q131" s="102" t="s">
        <v>820</v>
      </c>
      <c r="R131" s="102" t="s">
        <v>568</v>
      </c>
      <c r="S131" s="103">
        <v>0</v>
      </c>
    </row>
    <row r="132" spans="14:19">
      <c r="N132" s="101">
        <v>11</v>
      </c>
      <c r="O132" s="102" t="s">
        <v>6</v>
      </c>
      <c r="P132" s="102" t="s">
        <v>818</v>
      </c>
      <c r="Q132" s="102" t="s">
        <v>820</v>
      </c>
      <c r="R132" s="102" t="s">
        <v>572</v>
      </c>
      <c r="S132" s="103">
        <v>0.107</v>
      </c>
    </row>
    <row r="133" spans="14:19">
      <c r="N133" s="101">
        <v>11</v>
      </c>
      <c r="O133" s="102" t="s">
        <v>7</v>
      </c>
      <c r="P133" s="102" t="s">
        <v>818</v>
      </c>
      <c r="Q133" s="102" t="s">
        <v>820</v>
      </c>
      <c r="R133" s="102" t="s">
        <v>576</v>
      </c>
      <c r="S133" s="103">
        <v>7.0999999999999994E-2</v>
      </c>
    </row>
    <row r="134" spans="14:19">
      <c r="N134" s="101">
        <v>11</v>
      </c>
      <c r="O134" s="102" t="s">
        <v>8</v>
      </c>
      <c r="P134" s="102" t="s">
        <v>818</v>
      </c>
      <c r="Q134" s="102" t="s">
        <v>820</v>
      </c>
      <c r="R134" s="102" t="s">
        <v>580</v>
      </c>
      <c r="S134" s="103">
        <v>0.14799999999999999</v>
      </c>
    </row>
    <row r="135" spans="14:19">
      <c r="N135" s="101">
        <v>11</v>
      </c>
      <c r="O135" s="102" t="s">
        <v>9</v>
      </c>
      <c r="P135" s="102" t="s">
        <v>818</v>
      </c>
      <c r="Q135" s="102" t="s">
        <v>820</v>
      </c>
      <c r="R135" s="102" t="s">
        <v>584</v>
      </c>
      <c r="S135" s="103">
        <v>7.0999999999999994E-2</v>
      </c>
    </row>
    <row r="136" spans="14:19">
      <c r="N136" s="101">
        <v>11</v>
      </c>
      <c r="O136" s="102" t="s">
        <v>10</v>
      </c>
      <c r="P136" s="102" t="s">
        <v>818</v>
      </c>
      <c r="Q136" s="102" t="s">
        <v>820</v>
      </c>
      <c r="R136" s="102" t="s">
        <v>588</v>
      </c>
      <c r="S136" s="103">
        <v>8.5000000000000006E-2</v>
      </c>
    </row>
    <row r="137" spans="14:19">
      <c r="N137" s="101">
        <v>11</v>
      </c>
      <c r="O137" s="102" t="s">
        <v>11</v>
      </c>
      <c r="P137" s="102" t="s">
        <v>818</v>
      </c>
      <c r="Q137" s="102" t="s">
        <v>820</v>
      </c>
      <c r="R137" s="102" t="s">
        <v>592</v>
      </c>
      <c r="S137" s="103">
        <v>0</v>
      </c>
    </row>
    <row r="138" spans="14:19">
      <c r="N138" s="101">
        <v>11</v>
      </c>
      <c r="O138" s="102" t="s">
        <v>12</v>
      </c>
      <c r="P138" s="102" t="s">
        <v>818</v>
      </c>
      <c r="Q138" s="102" t="s">
        <v>820</v>
      </c>
      <c r="R138" s="102" t="s">
        <v>596</v>
      </c>
      <c r="S138" s="103">
        <v>0</v>
      </c>
    </row>
    <row r="139" spans="14:19">
      <c r="N139" s="101">
        <v>11</v>
      </c>
      <c r="O139" s="102" t="s">
        <v>13</v>
      </c>
      <c r="P139" s="102" t="s">
        <v>818</v>
      </c>
      <c r="Q139" s="102" t="s">
        <v>820</v>
      </c>
      <c r="R139" s="102" t="s">
        <v>600</v>
      </c>
      <c r="S139" s="103">
        <v>0.13700000000000001</v>
      </c>
    </row>
    <row r="140" spans="14:19">
      <c r="N140" s="101">
        <v>12</v>
      </c>
      <c r="O140" s="102" t="s">
        <v>817</v>
      </c>
      <c r="P140" s="102" t="s">
        <v>818</v>
      </c>
      <c r="Q140" s="102" t="s">
        <v>820</v>
      </c>
      <c r="R140" s="102" t="s">
        <v>604</v>
      </c>
      <c r="S140" s="103">
        <v>0</v>
      </c>
    </row>
    <row r="141" spans="14:19">
      <c r="N141" s="101">
        <v>12</v>
      </c>
      <c r="O141" s="102" t="s">
        <v>3</v>
      </c>
      <c r="P141" s="102" t="s">
        <v>818</v>
      </c>
      <c r="Q141" s="102" t="s">
        <v>820</v>
      </c>
      <c r="R141" s="102" t="s">
        <v>608</v>
      </c>
      <c r="S141" s="103">
        <v>0</v>
      </c>
    </row>
    <row r="142" spans="14:19">
      <c r="N142" s="101">
        <v>12</v>
      </c>
      <c r="O142" s="102" t="s">
        <v>4</v>
      </c>
      <c r="P142" s="102" t="s">
        <v>818</v>
      </c>
      <c r="Q142" s="102" t="s">
        <v>820</v>
      </c>
      <c r="R142" s="102" t="s">
        <v>612</v>
      </c>
      <c r="S142" s="103">
        <v>0</v>
      </c>
    </row>
    <row r="143" spans="14:19">
      <c r="N143" s="101">
        <v>12</v>
      </c>
      <c r="O143" s="102" t="s">
        <v>5</v>
      </c>
      <c r="P143" s="102" t="s">
        <v>818</v>
      </c>
      <c r="Q143" s="102" t="s">
        <v>820</v>
      </c>
      <c r="R143" s="102" t="s">
        <v>616</v>
      </c>
      <c r="S143" s="103">
        <v>0</v>
      </c>
    </row>
    <row r="144" spans="14:19">
      <c r="N144" s="101">
        <v>12</v>
      </c>
      <c r="O144" s="102" t="s">
        <v>6</v>
      </c>
      <c r="P144" s="102" t="s">
        <v>818</v>
      </c>
      <c r="Q144" s="102" t="s">
        <v>820</v>
      </c>
      <c r="R144" s="102" t="s">
        <v>620</v>
      </c>
      <c r="S144" s="103">
        <v>0</v>
      </c>
    </row>
    <row r="145" spans="14:19">
      <c r="N145" s="101">
        <v>12</v>
      </c>
      <c r="O145" s="102" t="s">
        <v>7</v>
      </c>
      <c r="P145" s="102" t="s">
        <v>818</v>
      </c>
      <c r="Q145" s="102" t="s">
        <v>820</v>
      </c>
      <c r="R145" s="102" t="s">
        <v>624</v>
      </c>
      <c r="S145" s="103">
        <v>0</v>
      </c>
    </row>
    <row r="146" spans="14:19">
      <c r="N146" s="101">
        <v>12</v>
      </c>
      <c r="O146" s="102" t="s">
        <v>8</v>
      </c>
      <c r="P146" s="102" t="s">
        <v>818</v>
      </c>
      <c r="Q146" s="102" t="s">
        <v>820</v>
      </c>
      <c r="R146" s="102" t="s">
        <v>628</v>
      </c>
      <c r="S146" s="103">
        <v>0</v>
      </c>
    </row>
    <row r="147" spans="14:19">
      <c r="N147" s="101">
        <v>12</v>
      </c>
      <c r="O147" s="102" t="s">
        <v>9</v>
      </c>
      <c r="P147" s="102" t="s">
        <v>818</v>
      </c>
      <c r="Q147" s="102" t="s">
        <v>820</v>
      </c>
      <c r="R147" s="102" t="s">
        <v>632</v>
      </c>
      <c r="S147" s="103">
        <v>0</v>
      </c>
    </row>
    <row r="148" spans="14:19">
      <c r="N148" s="101">
        <v>12</v>
      </c>
      <c r="O148" s="102" t="s">
        <v>10</v>
      </c>
      <c r="P148" s="102" t="s">
        <v>818</v>
      </c>
      <c r="Q148" s="102" t="s">
        <v>820</v>
      </c>
      <c r="R148" s="102" t="s">
        <v>636</v>
      </c>
      <c r="S148" s="103">
        <v>0</v>
      </c>
    </row>
    <row r="149" spans="14:19">
      <c r="N149" s="101">
        <v>12</v>
      </c>
      <c r="O149" s="102" t="s">
        <v>11</v>
      </c>
      <c r="P149" s="102" t="s">
        <v>818</v>
      </c>
      <c r="Q149" s="102" t="s">
        <v>820</v>
      </c>
      <c r="R149" s="102" t="s">
        <v>640</v>
      </c>
      <c r="S149" s="103">
        <v>0</v>
      </c>
    </row>
    <row r="150" spans="14:19">
      <c r="N150" s="101">
        <v>12</v>
      </c>
      <c r="O150" s="102" t="s">
        <v>12</v>
      </c>
      <c r="P150" s="102" t="s">
        <v>818</v>
      </c>
      <c r="Q150" s="102" t="s">
        <v>820</v>
      </c>
      <c r="R150" s="102" t="s">
        <v>644</v>
      </c>
      <c r="S150" s="103">
        <v>0</v>
      </c>
    </row>
    <row r="151" spans="14:19">
      <c r="N151" s="101">
        <v>12</v>
      </c>
      <c r="O151" s="102" t="s">
        <v>13</v>
      </c>
      <c r="P151" s="102" t="s">
        <v>818</v>
      </c>
      <c r="Q151" s="102" t="s">
        <v>820</v>
      </c>
      <c r="R151" s="102" t="s">
        <v>648</v>
      </c>
      <c r="S151" s="103">
        <v>0</v>
      </c>
    </row>
    <row r="152" spans="14:19">
      <c r="N152" s="101">
        <v>1</v>
      </c>
      <c r="O152" s="102" t="s">
        <v>817</v>
      </c>
      <c r="P152" s="102" t="s">
        <v>818</v>
      </c>
      <c r="Q152" s="102" t="s">
        <v>821</v>
      </c>
      <c r="R152" s="102" t="s">
        <v>77</v>
      </c>
      <c r="S152" s="103">
        <v>0.44600000000000001</v>
      </c>
    </row>
    <row r="153" spans="14:19">
      <c r="N153" s="101">
        <v>1</v>
      </c>
      <c r="O153" s="102" t="s">
        <v>3</v>
      </c>
      <c r="P153" s="102" t="s">
        <v>818</v>
      </c>
      <c r="Q153" s="102" t="s">
        <v>821</v>
      </c>
      <c r="R153" s="102" t="s">
        <v>81</v>
      </c>
      <c r="S153" s="103">
        <v>0.45800000000000002</v>
      </c>
    </row>
    <row r="154" spans="14:19">
      <c r="N154" s="101">
        <v>1</v>
      </c>
      <c r="O154" s="102" t="s">
        <v>4</v>
      </c>
      <c r="P154" s="102" t="s">
        <v>818</v>
      </c>
      <c r="Q154" s="102" t="s">
        <v>821</v>
      </c>
      <c r="R154" s="102" t="s">
        <v>85</v>
      </c>
      <c r="S154" s="103">
        <v>0.53300000000000003</v>
      </c>
    </row>
    <row r="155" spans="14:19">
      <c r="N155" s="101">
        <v>1</v>
      </c>
      <c r="O155" s="102" t="s">
        <v>5</v>
      </c>
      <c r="P155" s="102" t="s">
        <v>818</v>
      </c>
      <c r="Q155" s="102" t="s">
        <v>821</v>
      </c>
      <c r="R155" s="102" t="s">
        <v>89</v>
      </c>
      <c r="S155" s="103">
        <v>0.752</v>
      </c>
    </row>
    <row r="156" spans="14:19">
      <c r="N156" s="101">
        <v>1</v>
      </c>
      <c r="O156" s="102" t="s">
        <v>6</v>
      </c>
      <c r="P156" s="102" t="s">
        <v>818</v>
      </c>
      <c r="Q156" s="102" t="s">
        <v>821</v>
      </c>
      <c r="R156" s="102" t="s">
        <v>93</v>
      </c>
      <c r="S156" s="103">
        <v>0.41699999999999998</v>
      </c>
    </row>
    <row r="157" spans="14:19">
      <c r="N157" s="101">
        <v>1</v>
      </c>
      <c r="O157" s="102" t="s">
        <v>7</v>
      </c>
      <c r="P157" s="102" t="s">
        <v>818</v>
      </c>
      <c r="Q157" s="102" t="s">
        <v>821</v>
      </c>
      <c r="R157" s="102" t="s">
        <v>97</v>
      </c>
      <c r="S157" s="103">
        <v>0.48299999999999998</v>
      </c>
    </row>
    <row r="158" spans="14:19">
      <c r="N158" s="101">
        <v>1</v>
      </c>
      <c r="O158" s="102" t="s">
        <v>8</v>
      </c>
      <c r="P158" s="102" t="s">
        <v>818</v>
      </c>
      <c r="Q158" s="102" t="s">
        <v>821</v>
      </c>
      <c r="R158" s="102" t="s">
        <v>101</v>
      </c>
      <c r="S158" s="103">
        <v>0.496</v>
      </c>
    </row>
    <row r="159" spans="14:19">
      <c r="N159" s="101">
        <v>1</v>
      </c>
      <c r="O159" s="102" t="s">
        <v>9</v>
      </c>
      <c r="P159" s="102" t="s">
        <v>818</v>
      </c>
      <c r="Q159" s="102" t="s">
        <v>821</v>
      </c>
      <c r="R159" s="102" t="s">
        <v>105</v>
      </c>
      <c r="S159" s="103">
        <v>0.68300000000000005</v>
      </c>
    </row>
    <row r="160" spans="14:19">
      <c r="N160" s="101">
        <v>1</v>
      </c>
      <c r="O160" s="102" t="s">
        <v>10</v>
      </c>
      <c r="P160" s="102" t="s">
        <v>818</v>
      </c>
      <c r="Q160" s="102" t="s">
        <v>821</v>
      </c>
      <c r="R160" s="102" t="s">
        <v>109</v>
      </c>
      <c r="S160" s="103">
        <v>0.56499999999999995</v>
      </c>
    </row>
    <row r="161" spans="14:19">
      <c r="N161" s="101">
        <v>1</v>
      </c>
      <c r="O161" s="102" t="s">
        <v>11</v>
      </c>
      <c r="P161" s="102" t="s">
        <v>818</v>
      </c>
      <c r="Q161" s="102" t="s">
        <v>821</v>
      </c>
      <c r="R161" s="102" t="s">
        <v>113</v>
      </c>
      <c r="S161" s="103">
        <v>0.95199999999999996</v>
      </c>
    </row>
    <row r="162" spans="14:19">
      <c r="N162" s="101">
        <v>1</v>
      </c>
      <c r="O162" s="102" t="s">
        <v>12</v>
      </c>
      <c r="P162" s="102" t="s">
        <v>818</v>
      </c>
      <c r="Q162" s="102" t="s">
        <v>821</v>
      </c>
      <c r="R162" s="102" t="s">
        <v>117</v>
      </c>
      <c r="S162" s="103">
        <v>1</v>
      </c>
    </row>
    <row r="163" spans="14:19">
      <c r="N163" s="101">
        <v>1</v>
      </c>
      <c r="O163" s="102" t="s">
        <v>13</v>
      </c>
      <c r="P163" s="102" t="s">
        <v>818</v>
      </c>
      <c r="Q163" s="102" t="s">
        <v>821</v>
      </c>
      <c r="R163" s="102" t="s">
        <v>121</v>
      </c>
      <c r="S163" s="103">
        <v>0.32</v>
      </c>
    </row>
    <row r="164" spans="14:19">
      <c r="N164" s="101">
        <v>2</v>
      </c>
      <c r="O164" s="102" t="s">
        <v>817</v>
      </c>
      <c r="P164" s="102" t="s">
        <v>818</v>
      </c>
      <c r="Q164" s="102" t="s">
        <v>821</v>
      </c>
      <c r="R164" s="102" t="s">
        <v>125</v>
      </c>
      <c r="S164" s="103">
        <v>0.432</v>
      </c>
    </row>
    <row r="165" spans="14:19">
      <c r="N165" s="101">
        <v>2</v>
      </c>
      <c r="O165" s="102" t="s">
        <v>3</v>
      </c>
      <c r="P165" s="102" t="s">
        <v>818</v>
      </c>
      <c r="Q165" s="102" t="s">
        <v>821</v>
      </c>
      <c r="R165" s="102" t="s">
        <v>129</v>
      </c>
      <c r="S165" s="103">
        <v>0.46300000000000002</v>
      </c>
    </row>
    <row r="166" spans="14:19">
      <c r="N166" s="101">
        <v>2</v>
      </c>
      <c r="O166" s="102" t="s">
        <v>4</v>
      </c>
      <c r="P166" s="102" t="s">
        <v>818</v>
      </c>
      <c r="Q166" s="102" t="s">
        <v>821</v>
      </c>
      <c r="R166" s="102" t="s">
        <v>133</v>
      </c>
      <c r="S166" s="103">
        <v>0.496</v>
      </c>
    </row>
    <row r="167" spans="14:19">
      <c r="N167" s="101">
        <v>2</v>
      </c>
      <c r="O167" s="102" t="s">
        <v>5</v>
      </c>
      <c r="P167" s="102" t="s">
        <v>818</v>
      </c>
      <c r="Q167" s="102" t="s">
        <v>821</v>
      </c>
      <c r="R167" s="102" t="s">
        <v>137</v>
      </c>
      <c r="S167" s="103">
        <v>0.68500000000000005</v>
      </c>
    </row>
    <row r="168" spans="14:19">
      <c r="N168" s="101">
        <v>2</v>
      </c>
      <c r="O168" s="102" t="s">
        <v>6</v>
      </c>
      <c r="P168" s="102" t="s">
        <v>818</v>
      </c>
      <c r="Q168" s="102" t="s">
        <v>821</v>
      </c>
      <c r="R168" s="102" t="s">
        <v>141</v>
      </c>
      <c r="S168" s="103">
        <v>0.41899999999999998</v>
      </c>
    </row>
    <row r="169" spans="14:19">
      <c r="N169" s="101">
        <v>2</v>
      </c>
      <c r="O169" s="102" t="s">
        <v>7</v>
      </c>
      <c r="P169" s="102" t="s">
        <v>818</v>
      </c>
      <c r="Q169" s="102" t="s">
        <v>821</v>
      </c>
      <c r="R169" s="102" t="s">
        <v>145</v>
      </c>
      <c r="S169" s="103">
        <v>0.47499999999999998</v>
      </c>
    </row>
    <row r="170" spans="14:19">
      <c r="N170" s="101">
        <v>2</v>
      </c>
      <c r="O170" s="102" t="s">
        <v>8</v>
      </c>
      <c r="P170" s="102" t="s">
        <v>818</v>
      </c>
      <c r="Q170" s="102" t="s">
        <v>821</v>
      </c>
      <c r="R170" s="102" t="s">
        <v>149</v>
      </c>
      <c r="S170" s="103">
        <v>0.45700000000000002</v>
      </c>
    </row>
    <row r="171" spans="14:19">
      <c r="N171" s="101">
        <v>2</v>
      </c>
      <c r="O171" s="102" t="s">
        <v>9</v>
      </c>
      <c r="P171" s="102" t="s">
        <v>818</v>
      </c>
      <c r="Q171" s="102" t="s">
        <v>821</v>
      </c>
      <c r="R171" s="102" t="s">
        <v>153</v>
      </c>
      <c r="S171" s="103">
        <v>0.68200000000000005</v>
      </c>
    </row>
    <row r="172" spans="14:19">
      <c r="N172" s="101">
        <v>2</v>
      </c>
      <c r="O172" s="102" t="s">
        <v>10</v>
      </c>
      <c r="P172" s="102" t="s">
        <v>818</v>
      </c>
      <c r="Q172" s="102" t="s">
        <v>821</v>
      </c>
      <c r="R172" s="102" t="s">
        <v>157</v>
      </c>
      <c r="S172" s="103">
        <v>0.52900000000000003</v>
      </c>
    </row>
    <row r="173" spans="14:19">
      <c r="N173" s="101">
        <v>2</v>
      </c>
      <c r="O173" s="102" t="s">
        <v>11</v>
      </c>
      <c r="P173" s="102" t="s">
        <v>818</v>
      </c>
      <c r="Q173" s="102" t="s">
        <v>821</v>
      </c>
      <c r="R173" s="102" t="s">
        <v>161</v>
      </c>
      <c r="S173" s="103">
        <v>0.90300000000000002</v>
      </c>
    </row>
    <row r="174" spans="14:19">
      <c r="N174" s="101">
        <v>2</v>
      </c>
      <c r="O174" s="102" t="s">
        <v>12</v>
      </c>
      <c r="P174" s="102" t="s">
        <v>818</v>
      </c>
      <c r="Q174" s="102" t="s">
        <v>821</v>
      </c>
      <c r="R174" s="102" t="s">
        <v>165</v>
      </c>
      <c r="S174" s="103">
        <v>1</v>
      </c>
    </row>
    <row r="175" spans="14:19">
      <c r="N175" s="101">
        <v>2</v>
      </c>
      <c r="O175" s="102" t="s">
        <v>13</v>
      </c>
      <c r="P175" s="102" t="s">
        <v>818</v>
      </c>
      <c r="Q175" s="102" t="s">
        <v>821</v>
      </c>
      <c r="R175" s="102" t="s">
        <v>169</v>
      </c>
      <c r="S175" s="103">
        <v>0.28899999999999998</v>
      </c>
    </row>
    <row r="176" spans="14:19">
      <c r="N176" s="101">
        <v>3</v>
      </c>
      <c r="O176" s="102" t="s">
        <v>817</v>
      </c>
      <c r="P176" s="102" t="s">
        <v>818</v>
      </c>
      <c r="Q176" s="102" t="s">
        <v>821</v>
      </c>
      <c r="R176" s="102" t="s">
        <v>173</v>
      </c>
      <c r="S176" s="103">
        <v>0.32500000000000001</v>
      </c>
    </row>
    <row r="177" spans="14:19">
      <c r="N177" s="101">
        <v>3</v>
      </c>
      <c r="O177" s="102" t="s">
        <v>3</v>
      </c>
      <c r="P177" s="102" t="s">
        <v>818</v>
      </c>
      <c r="Q177" s="102" t="s">
        <v>821</v>
      </c>
      <c r="R177" s="102" t="s">
        <v>177</v>
      </c>
      <c r="S177" s="103">
        <v>0.254</v>
      </c>
    </row>
    <row r="178" spans="14:19">
      <c r="N178" s="101">
        <v>3</v>
      </c>
      <c r="O178" s="102" t="s">
        <v>4</v>
      </c>
      <c r="P178" s="102" t="s">
        <v>818</v>
      </c>
      <c r="Q178" s="102" t="s">
        <v>821</v>
      </c>
      <c r="R178" s="102" t="s">
        <v>181</v>
      </c>
      <c r="S178" s="103">
        <v>0.30299999999999999</v>
      </c>
    </row>
    <row r="179" spans="14:19">
      <c r="N179" s="101">
        <v>3</v>
      </c>
      <c r="O179" s="102" t="s">
        <v>5</v>
      </c>
      <c r="P179" s="102" t="s">
        <v>818</v>
      </c>
      <c r="Q179" s="102" t="s">
        <v>821</v>
      </c>
      <c r="R179" s="102" t="s">
        <v>185</v>
      </c>
      <c r="S179" s="103">
        <v>0.54800000000000004</v>
      </c>
    </row>
    <row r="180" spans="14:19">
      <c r="N180" s="101">
        <v>3</v>
      </c>
      <c r="O180" s="102" t="s">
        <v>6</v>
      </c>
      <c r="P180" s="102" t="s">
        <v>818</v>
      </c>
      <c r="Q180" s="102" t="s">
        <v>821</v>
      </c>
      <c r="R180" s="102" t="s">
        <v>189</v>
      </c>
      <c r="S180" s="103">
        <v>0.27400000000000002</v>
      </c>
    </row>
    <row r="181" spans="14:19">
      <c r="N181" s="101">
        <v>3</v>
      </c>
      <c r="O181" s="102" t="s">
        <v>7</v>
      </c>
      <c r="P181" s="102" t="s">
        <v>818</v>
      </c>
      <c r="Q181" s="102" t="s">
        <v>821</v>
      </c>
      <c r="R181" s="102" t="s">
        <v>193</v>
      </c>
      <c r="S181" s="103">
        <v>0.27700000000000002</v>
      </c>
    </row>
    <row r="182" spans="14:19">
      <c r="N182" s="101">
        <v>3</v>
      </c>
      <c r="O182" s="102" t="s">
        <v>8</v>
      </c>
      <c r="P182" s="102" t="s">
        <v>818</v>
      </c>
      <c r="Q182" s="102" t="s">
        <v>821</v>
      </c>
      <c r="R182" s="102" t="s">
        <v>197</v>
      </c>
      <c r="S182" s="103">
        <v>0.29199999999999998</v>
      </c>
    </row>
    <row r="183" spans="14:19">
      <c r="N183" s="101">
        <v>3</v>
      </c>
      <c r="O183" s="102" t="s">
        <v>9</v>
      </c>
      <c r="P183" s="102" t="s">
        <v>818</v>
      </c>
      <c r="Q183" s="102" t="s">
        <v>821</v>
      </c>
      <c r="R183" s="102" t="s">
        <v>201</v>
      </c>
      <c r="S183" s="103">
        <v>0.434</v>
      </c>
    </row>
    <row r="184" spans="14:19">
      <c r="N184" s="101">
        <v>3</v>
      </c>
      <c r="O184" s="102" t="s">
        <v>10</v>
      </c>
      <c r="P184" s="102" t="s">
        <v>818</v>
      </c>
      <c r="Q184" s="102" t="s">
        <v>821</v>
      </c>
      <c r="R184" s="102" t="s">
        <v>205</v>
      </c>
      <c r="S184" s="103">
        <v>0.38900000000000001</v>
      </c>
    </row>
    <row r="185" spans="14:19">
      <c r="N185" s="101">
        <v>3</v>
      </c>
      <c r="O185" s="102" t="s">
        <v>11</v>
      </c>
      <c r="P185" s="102" t="s">
        <v>818</v>
      </c>
      <c r="Q185" s="102" t="s">
        <v>821</v>
      </c>
      <c r="R185" s="102" t="s">
        <v>209</v>
      </c>
      <c r="S185" s="103">
        <v>0.66100000000000003</v>
      </c>
    </row>
    <row r="186" spans="14:19">
      <c r="N186" s="101">
        <v>3</v>
      </c>
      <c r="O186" s="102" t="s">
        <v>12</v>
      </c>
      <c r="P186" s="102" t="s">
        <v>818</v>
      </c>
      <c r="Q186" s="102" t="s">
        <v>821</v>
      </c>
      <c r="R186" s="102" t="s">
        <v>213</v>
      </c>
      <c r="S186" s="103">
        <v>0.84599999999999997</v>
      </c>
    </row>
    <row r="187" spans="14:19">
      <c r="N187" s="101">
        <v>3</v>
      </c>
      <c r="O187" s="102" t="s">
        <v>13</v>
      </c>
      <c r="P187" s="102" t="s">
        <v>818</v>
      </c>
      <c r="Q187" s="102" t="s">
        <v>821</v>
      </c>
      <c r="R187" s="102" t="s">
        <v>217</v>
      </c>
      <c r="S187" s="103">
        <v>0.185</v>
      </c>
    </row>
    <row r="188" spans="14:19">
      <c r="N188" s="101">
        <v>4</v>
      </c>
      <c r="O188" s="102" t="s">
        <v>817</v>
      </c>
      <c r="P188" s="102" t="s">
        <v>818</v>
      </c>
      <c r="Q188" s="102" t="s">
        <v>821</v>
      </c>
      <c r="R188" s="102" t="s">
        <v>221</v>
      </c>
      <c r="S188" s="103">
        <v>0.151</v>
      </c>
    </row>
    <row r="189" spans="14:19">
      <c r="N189" s="101">
        <v>4</v>
      </c>
      <c r="O189" s="102" t="s">
        <v>3</v>
      </c>
      <c r="P189" s="102" t="s">
        <v>818</v>
      </c>
      <c r="Q189" s="102" t="s">
        <v>821</v>
      </c>
      <c r="R189" s="102" t="s">
        <v>225</v>
      </c>
      <c r="S189" s="103">
        <v>0.151</v>
      </c>
    </row>
    <row r="190" spans="14:19">
      <c r="N190" s="101">
        <v>4</v>
      </c>
      <c r="O190" s="102" t="s">
        <v>4</v>
      </c>
      <c r="P190" s="102" t="s">
        <v>818</v>
      </c>
      <c r="Q190" s="102" t="s">
        <v>821</v>
      </c>
      <c r="R190" s="102" t="s">
        <v>229</v>
      </c>
      <c r="S190" s="103">
        <v>0.20100000000000001</v>
      </c>
    </row>
    <row r="191" spans="14:19">
      <c r="N191" s="101">
        <v>4</v>
      </c>
      <c r="O191" s="102" t="s">
        <v>5</v>
      </c>
      <c r="P191" s="102" t="s">
        <v>818</v>
      </c>
      <c r="Q191" s="102" t="s">
        <v>821</v>
      </c>
      <c r="R191" s="102" t="s">
        <v>233</v>
      </c>
      <c r="S191" s="103">
        <v>0.28399999999999997</v>
      </c>
    </row>
    <row r="192" spans="14:19">
      <c r="N192" s="101">
        <v>4</v>
      </c>
      <c r="O192" s="102" t="s">
        <v>6</v>
      </c>
      <c r="P192" s="102" t="s">
        <v>818</v>
      </c>
      <c r="Q192" s="102" t="s">
        <v>821</v>
      </c>
      <c r="R192" s="102" t="s">
        <v>237</v>
      </c>
      <c r="S192" s="103">
        <v>8.8999999999999996E-2</v>
      </c>
    </row>
    <row r="193" spans="14:19">
      <c r="N193" s="101">
        <v>4</v>
      </c>
      <c r="O193" s="102" t="s">
        <v>7</v>
      </c>
      <c r="P193" s="102" t="s">
        <v>818</v>
      </c>
      <c r="Q193" s="102" t="s">
        <v>821</v>
      </c>
      <c r="R193" s="102" t="s">
        <v>241</v>
      </c>
      <c r="S193" s="103">
        <v>0.115</v>
      </c>
    </row>
    <row r="194" spans="14:19">
      <c r="N194" s="101">
        <v>4</v>
      </c>
      <c r="O194" s="102" t="s">
        <v>8</v>
      </c>
      <c r="P194" s="102" t="s">
        <v>818</v>
      </c>
      <c r="Q194" s="102" t="s">
        <v>821</v>
      </c>
      <c r="R194" s="102" t="s">
        <v>245</v>
      </c>
      <c r="S194" s="103">
        <v>0.13400000000000001</v>
      </c>
    </row>
    <row r="195" spans="14:19">
      <c r="N195" s="101">
        <v>4</v>
      </c>
      <c r="O195" s="102" t="s">
        <v>9</v>
      </c>
      <c r="P195" s="102" t="s">
        <v>818</v>
      </c>
      <c r="Q195" s="102" t="s">
        <v>821</v>
      </c>
      <c r="R195" s="102" t="s">
        <v>249</v>
      </c>
      <c r="S195" s="103">
        <v>0.246</v>
      </c>
    </row>
    <row r="196" spans="14:19">
      <c r="N196" s="101">
        <v>4</v>
      </c>
      <c r="O196" s="102" t="s">
        <v>10</v>
      </c>
      <c r="P196" s="102" t="s">
        <v>818</v>
      </c>
      <c r="Q196" s="102" t="s">
        <v>821</v>
      </c>
      <c r="R196" s="102" t="s">
        <v>253</v>
      </c>
      <c r="S196" s="103">
        <v>0.20799999999999999</v>
      </c>
    </row>
    <row r="197" spans="14:19">
      <c r="N197" s="101">
        <v>4</v>
      </c>
      <c r="O197" s="102" t="s">
        <v>11</v>
      </c>
      <c r="P197" s="102" t="s">
        <v>818</v>
      </c>
      <c r="Q197" s="102" t="s">
        <v>821</v>
      </c>
      <c r="R197" s="102" t="s">
        <v>257</v>
      </c>
      <c r="S197" s="103">
        <v>0.33800000000000002</v>
      </c>
    </row>
    <row r="198" spans="14:19">
      <c r="N198" s="101">
        <v>4</v>
      </c>
      <c r="O198" s="102" t="s">
        <v>12</v>
      </c>
      <c r="P198" s="102" t="s">
        <v>818</v>
      </c>
      <c r="Q198" s="102" t="s">
        <v>821</v>
      </c>
      <c r="R198" s="102" t="s">
        <v>261</v>
      </c>
      <c r="S198" s="103">
        <v>0.51400000000000001</v>
      </c>
    </row>
    <row r="199" spans="14:19">
      <c r="N199" s="101">
        <v>4</v>
      </c>
      <c r="O199" s="102" t="s">
        <v>13</v>
      </c>
      <c r="P199" s="102" t="s">
        <v>818</v>
      </c>
      <c r="Q199" s="102" t="s">
        <v>821</v>
      </c>
      <c r="R199" s="102" t="s">
        <v>265</v>
      </c>
      <c r="S199" s="103">
        <v>0.115</v>
      </c>
    </row>
    <row r="200" spans="14:19">
      <c r="N200" s="101">
        <v>5</v>
      </c>
      <c r="O200" s="102" t="s">
        <v>817</v>
      </c>
      <c r="P200" s="102" t="s">
        <v>818</v>
      </c>
      <c r="Q200" s="102" t="s">
        <v>821</v>
      </c>
      <c r="R200" s="102" t="s">
        <v>269</v>
      </c>
      <c r="S200" s="103">
        <v>0.13200000000000001</v>
      </c>
    </row>
    <row r="201" spans="14:19">
      <c r="N201" s="101">
        <v>5</v>
      </c>
      <c r="O201" s="102" t="s">
        <v>3</v>
      </c>
      <c r="P201" s="102" t="s">
        <v>818</v>
      </c>
      <c r="Q201" s="102" t="s">
        <v>821</v>
      </c>
      <c r="R201" s="102" t="s">
        <v>273</v>
      </c>
      <c r="S201" s="103">
        <v>8.2000000000000003E-2</v>
      </c>
    </row>
    <row r="202" spans="14:19">
      <c r="N202" s="101">
        <v>5</v>
      </c>
      <c r="O202" s="102" t="s">
        <v>4</v>
      </c>
      <c r="P202" s="102" t="s">
        <v>818</v>
      </c>
      <c r="Q202" s="102" t="s">
        <v>821</v>
      </c>
      <c r="R202" s="102" t="s">
        <v>277</v>
      </c>
      <c r="S202" s="103">
        <v>6.8000000000000005E-2</v>
      </c>
    </row>
    <row r="203" spans="14:19">
      <c r="N203" s="101">
        <v>5</v>
      </c>
      <c r="O203" s="102" t="s">
        <v>5</v>
      </c>
      <c r="P203" s="102" t="s">
        <v>818</v>
      </c>
      <c r="Q203" s="102" t="s">
        <v>821</v>
      </c>
      <c r="R203" s="102" t="s">
        <v>281</v>
      </c>
      <c r="S203" s="103">
        <v>0.247</v>
      </c>
    </row>
    <row r="204" spans="14:19">
      <c r="N204" s="101">
        <v>5</v>
      </c>
      <c r="O204" s="102" t="s">
        <v>6</v>
      </c>
      <c r="P204" s="102" t="s">
        <v>818</v>
      </c>
      <c r="Q204" s="102" t="s">
        <v>821</v>
      </c>
      <c r="R204" s="102" t="s">
        <v>285</v>
      </c>
      <c r="S204" s="103">
        <v>6.2E-2</v>
      </c>
    </row>
    <row r="205" spans="14:19">
      <c r="N205" s="101">
        <v>5</v>
      </c>
      <c r="O205" s="102" t="s">
        <v>7</v>
      </c>
      <c r="P205" s="102" t="s">
        <v>818</v>
      </c>
      <c r="Q205" s="102" t="s">
        <v>821</v>
      </c>
      <c r="R205" s="102" t="s">
        <v>289</v>
      </c>
      <c r="S205" s="103">
        <v>0</v>
      </c>
    </row>
    <row r="206" spans="14:19">
      <c r="N206" s="101">
        <v>5</v>
      </c>
      <c r="O206" s="102" t="s">
        <v>8</v>
      </c>
      <c r="P206" s="102" t="s">
        <v>818</v>
      </c>
      <c r="Q206" s="102" t="s">
        <v>821</v>
      </c>
      <c r="R206" s="102" t="s">
        <v>293</v>
      </c>
      <c r="S206" s="103">
        <v>0.08</v>
      </c>
    </row>
    <row r="207" spans="14:19">
      <c r="N207" s="101">
        <v>5</v>
      </c>
      <c r="O207" s="102" t="s">
        <v>9</v>
      </c>
      <c r="P207" s="102" t="s">
        <v>818</v>
      </c>
      <c r="Q207" s="102" t="s">
        <v>821</v>
      </c>
      <c r="R207" s="102" t="s">
        <v>297</v>
      </c>
      <c r="S207" s="103">
        <v>9.2999999999999999E-2</v>
      </c>
    </row>
    <row r="208" spans="14:19">
      <c r="N208" s="101">
        <v>5</v>
      </c>
      <c r="O208" s="102" t="s">
        <v>10</v>
      </c>
      <c r="P208" s="102" t="s">
        <v>818</v>
      </c>
      <c r="Q208" s="102" t="s">
        <v>821</v>
      </c>
      <c r="R208" s="102" t="s">
        <v>301</v>
      </c>
      <c r="S208" s="103">
        <v>0.14399999999999999</v>
      </c>
    </row>
    <row r="209" spans="14:19">
      <c r="N209" s="101">
        <v>5</v>
      </c>
      <c r="O209" s="102" t="s">
        <v>11</v>
      </c>
      <c r="P209" s="102" t="s">
        <v>818</v>
      </c>
      <c r="Q209" s="102" t="s">
        <v>821</v>
      </c>
      <c r="R209" s="102" t="s">
        <v>305</v>
      </c>
      <c r="S209" s="103">
        <v>0.19900000000000001</v>
      </c>
    </row>
    <row r="210" spans="14:19">
      <c r="N210" s="101">
        <v>5</v>
      </c>
      <c r="O210" s="102" t="s">
        <v>12</v>
      </c>
      <c r="P210" s="102" t="s">
        <v>818</v>
      </c>
      <c r="Q210" s="102" t="s">
        <v>821</v>
      </c>
      <c r="R210" s="102" t="s">
        <v>309</v>
      </c>
      <c r="S210" s="103">
        <v>0.221</v>
      </c>
    </row>
    <row r="211" spans="14:19">
      <c r="N211" s="101">
        <v>5</v>
      </c>
      <c r="O211" s="102" t="s">
        <v>13</v>
      </c>
      <c r="P211" s="102" t="s">
        <v>818</v>
      </c>
      <c r="Q211" s="102" t="s">
        <v>821</v>
      </c>
      <c r="R211" s="102" t="s">
        <v>313</v>
      </c>
      <c r="S211" s="103">
        <v>0</v>
      </c>
    </row>
    <row r="212" spans="14:19">
      <c r="N212" s="101">
        <v>6</v>
      </c>
      <c r="O212" s="102" t="s">
        <v>817</v>
      </c>
      <c r="P212" s="102" t="s">
        <v>818</v>
      </c>
      <c r="Q212" s="102" t="s">
        <v>821</v>
      </c>
      <c r="R212" s="102" t="s">
        <v>317</v>
      </c>
      <c r="S212" s="103">
        <v>0</v>
      </c>
    </row>
    <row r="213" spans="14:19">
      <c r="N213" s="101">
        <v>6</v>
      </c>
      <c r="O213" s="102" t="s">
        <v>3</v>
      </c>
      <c r="P213" s="102" t="s">
        <v>818</v>
      </c>
      <c r="Q213" s="102" t="s">
        <v>821</v>
      </c>
      <c r="R213" s="102" t="s">
        <v>321</v>
      </c>
      <c r="S213" s="103">
        <v>0</v>
      </c>
    </row>
    <row r="214" spans="14:19">
      <c r="N214" s="101">
        <v>6</v>
      </c>
      <c r="O214" s="102" t="s">
        <v>4</v>
      </c>
      <c r="P214" s="102" t="s">
        <v>818</v>
      </c>
      <c r="Q214" s="102" t="s">
        <v>821</v>
      </c>
      <c r="R214" s="102" t="s">
        <v>325</v>
      </c>
      <c r="S214" s="103">
        <v>0</v>
      </c>
    </row>
    <row r="215" spans="14:19">
      <c r="N215" s="101">
        <v>6</v>
      </c>
      <c r="O215" s="102" t="s">
        <v>5</v>
      </c>
      <c r="P215" s="102" t="s">
        <v>818</v>
      </c>
      <c r="Q215" s="102" t="s">
        <v>821</v>
      </c>
      <c r="R215" s="102" t="s">
        <v>329</v>
      </c>
      <c r="S215" s="103">
        <v>9.8000000000000004E-2</v>
      </c>
    </row>
    <row r="216" spans="14:19">
      <c r="N216" s="101">
        <v>6</v>
      </c>
      <c r="O216" s="102" t="s">
        <v>6</v>
      </c>
      <c r="P216" s="102" t="s">
        <v>818</v>
      </c>
      <c r="Q216" s="102" t="s">
        <v>821</v>
      </c>
      <c r="R216" s="102" t="s">
        <v>333</v>
      </c>
      <c r="S216" s="103">
        <v>0</v>
      </c>
    </row>
    <row r="217" spans="14:19">
      <c r="N217" s="101">
        <v>6</v>
      </c>
      <c r="O217" s="102" t="s">
        <v>7</v>
      </c>
      <c r="P217" s="102" t="s">
        <v>818</v>
      </c>
      <c r="Q217" s="102" t="s">
        <v>821</v>
      </c>
      <c r="R217" s="102" t="s">
        <v>337</v>
      </c>
      <c r="S217" s="103">
        <v>0</v>
      </c>
    </row>
    <row r="218" spans="14:19">
      <c r="N218" s="101">
        <v>6</v>
      </c>
      <c r="O218" s="102" t="s">
        <v>8</v>
      </c>
      <c r="P218" s="102" t="s">
        <v>818</v>
      </c>
      <c r="Q218" s="102" t="s">
        <v>821</v>
      </c>
      <c r="R218" s="102" t="s">
        <v>341</v>
      </c>
      <c r="S218" s="103">
        <v>0</v>
      </c>
    </row>
    <row r="219" spans="14:19">
      <c r="N219" s="101">
        <v>6</v>
      </c>
      <c r="O219" s="102" t="s">
        <v>9</v>
      </c>
      <c r="P219" s="102" t="s">
        <v>818</v>
      </c>
      <c r="Q219" s="102" t="s">
        <v>821</v>
      </c>
      <c r="R219" s="102" t="s">
        <v>345</v>
      </c>
      <c r="S219" s="103">
        <v>6.2E-2</v>
      </c>
    </row>
    <row r="220" spans="14:19">
      <c r="N220" s="101">
        <v>6</v>
      </c>
      <c r="O220" s="102" t="s">
        <v>10</v>
      </c>
      <c r="P220" s="102" t="s">
        <v>818</v>
      </c>
      <c r="Q220" s="102" t="s">
        <v>821</v>
      </c>
      <c r="R220" s="102" t="s">
        <v>349</v>
      </c>
      <c r="S220" s="103">
        <v>0</v>
      </c>
    </row>
    <row r="221" spans="14:19">
      <c r="N221" s="101">
        <v>6</v>
      </c>
      <c r="O221" s="102" t="s">
        <v>11</v>
      </c>
      <c r="P221" s="102" t="s">
        <v>818</v>
      </c>
      <c r="Q221" s="102" t="s">
        <v>821</v>
      </c>
      <c r="R221" s="102" t="s">
        <v>353</v>
      </c>
      <c r="S221" s="103">
        <v>0.11600000000000001</v>
      </c>
    </row>
    <row r="222" spans="14:19">
      <c r="N222" s="101">
        <v>6</v>
      </c>
      <c r="O222" s="102" t="s">
        <v>12</v>
      </c>
      <c r="P222" s="102" t="s">
        <v>818</v>
      </c>
      <c r="Q222" s="102" t="s">
        <v>821</v>
      </c>
      <c r="R222" s="102" t="s">
        <v>357</v>
      </c>
      <c r="S222" s="103">
        <v>0.182</v>
      </c>
    </row>
    <row r="223" spans="14:19">
      <c r="N223" s="101">
        <v>6</v>
      </c>
      <c r="O223" s="102" t="s">
        <v>13</v>
      </c>
      <c r="P223" s="102" t="s">
        <v>818</v>
      </c>
      <c r="Q223" s="102" t="s">
        <v>821</v>
      </c>
      <c r="R223" s="102" t="s">
        <v>361</v>
      </c>
      <c r="S223" s="103">
        <v>0</v>
      </c>
    </row>
    <row r="224" spans="14:19">
      <c r="N224" s="101">
        <v>7</v>
      </c>
      <c r="O224" s="102" t="s">
        <v>817</v>
      </c>
      <c r="P224" s="102" t="s">
        <v>818</v>
      </c>
      <c r="Q224" s="102" t="s">
        <v>821</v>
      </c>
      <c r="R224" s="102" t="s">
        <v>365</v>
      </c>
      <c r="S224" s="103">
        <v>0</v>
      </c>
    </row>
    <row r="225" spans="14:19">
      <c r="N225" s="101">
        <v>7</v>
      </c>
      <c r="O225" s="102" t="s">
        <v>3</v>
      </c>
      <c r="P225" s="102" t="s">
        <v>818</v>
      </c>
      <c r="Q225" s="102" t="s">
        <v>821</v>
      </c>
      <c r="R225" s="102" t="s">
        <v>369</v>
      </c>
      <c r="S225" s="103">
        <v>0</v>
      </c>
    </row>
    <row r="226" spans="14:19">
      <c r="N226" s="101">
        <v>7</v>
      </c>
      <c r="O226" s="102" t="s">
        <v>4</v>
      </c>
      <c r="P226" s="102" t="s">
        <v>818</v>
      </c>
      <c r="Q226" s="102" t="s">
        <v>821</v>
      </c>
      <c r="R226" s="102" t="s">
        <v>373</v>
      </c>
      <c r="S226" s="103">
        <v>0</v>
      </c>
    </row>
    <row r="227" spans="14:19">
      <c r="N227" s="101">
        <v>7</v>
      </c>
      <c r="O227" s="102" t="s">
        <v>5</v>
      </c>
      <c r="P227" s="102" t="s">
        <v>818</v>
      </c>
      <c r="Q227" s="102" t="s">
        <v>821</v>
      </c>
      <c r="R227" s="102" t="s">
        <v>377</v>
      </c>
      <c r="S227" s="103">
        <v>0</v>
      </c>
    </row>
    <row r="228" spans="14:19">
      <c r="N228" s="101">
        <v>7</v>
      </c>
      <c r="O228" s="102" t="s">
        <v>6</v>
      </c>
      <c r="P228" s="102" t="s">
        <v>818</v>
      </c>
      <c r="Q228" s="102" t="s">
        <v>821</v>
      </c>
      <c r="R228" s="102" t="s">
        <v>381</v>
      </c>
      <c r="S228" s="103">
        <v>0</v>
      </c>
    </row>
    <row r="229" spans="14:19">
      <c r="N229" s="101">
        <v>7</v>
      </c>
      <c r="O229" s="102" t="s">
        <v>7</v>
      </c>
      <c r="P229" s="102" t="s">
        <v>818</v>
      </c>
      <c r="Q229" s="102" t="s">
        <v>821</v>
      </c>
      <c r="R229" s="102" t="s">
        <v>385</v>
      </c>
      <c r="S229" s="103">
        <v>0</v>
      </c>
    </row>
    <row r="230" spans="14:19">
      <c r="N230" s="101">
        <v>7</v>
      </c>
      <c r="O230" s="102" t="s">
        <v>8</v>
      </c>
      <c r="P230" s="102" t="s">
        <v>818</v>
      </c>
      <c r="Q230" s="102" t="s">
        <v>821</v>
      </c>
      <c r="R230" s="102" t="s">
        <v>389</v>
      </c>
      <c r="S230" s="103">
        <v>0</v>
      </c>
    </row>
    <row r="231" spans="14:19">
      <c r="N231" s="101">
        <v>7</v>
      </c>
      <c r="O231" s="102" t="s">
        <v>9</v>
      </c>
      <c r="P231" s="102" t="s">
        <v>818</v>
      </c>
      <c r="Q231" s="102" t="s">
        <v>821</v>
      </c>
      <c r="R231" s="102" t="s">
        <v>393</v>
      </c>
      <c r="S231" s="103">
        <v>0</v>
      </c>
    </row>
    <row r="232" spans="14:19">
      <c r="N232" s="101">
        <v>7</v>
      </c>
      <c r="O232" s="102" t="s">
        <v>10</v>
      </c>
      <c r="P232" s="102" t="s">
        <v>818</v>
      </c>
      <c r="Q232" s="102" t="s">
        <v>821</v>
      </c>
      <c r="R232" s="102" t="s">
        <v>397</v>
      </c>
      <c r="S232" s="103">
        <v>0</v>
      </c>
    </row>
    <row r="233" spans="14:19">
      <c r="N233" s="101">
        <v>7</v>
      </c>
      <c r="O233" s="102" t="s">
        <v>11</v>
      </c>
      <c r="P233" s="102" t="s">
        <v>818</v>
      </c>
      <c r="Q233" s="102" t="s">
        <v>821</v>
      </c>
      <c r="R233" s="102" t="s">
        <v>401</v>
      </c>
      <c r="S233" s="103">
        <v>0</v>
      </c>
    </row>
    <row r="234" spans="14:19">
      <c r="N234" s="101">
        <v>7</v>
      </c>
      <c r="O234" s="102" t="s">
        <v>12</v>
      </c>
      <c r="P234" s="102" t="s">
        <v>818</v>
      </c>
      <c r="Q234" s="102" t="s">
        <v>821</v>
      </c>
      <c r="R234" s="102" t="s">
        <v>405</v>
      </c>
      <c r="S234" s="103">
        <v>0</v>
      </c>
    </row>
    <row r="235" spans="14:19">
      <c r="N235" s="101">
        <v>7</v>
      </c>
      <c r="O235" s="102" t="s">
        <v>13</v>
      </c>
      <c r="P235" s="102" t="s">
        <v>818</v>
      </c>
      <c r="Q235" s="102" t="s">
        <v>821</v>
      </c>
      <c r="R235" s="102" t="s">
        <v>409</v>
      </c>
      <c r="S235" s="103">
        <v>0</v>
      </c>
    </row>
    <row r="236" spans="14:19">
      <c r="N236" s="101">
        <v>8</v>
      </c>
      <c r="O236" s="102" t="s">
        <v>817</v>
      </c>
      <c r="P236" s="102" t="s">
        <v>818</v>
      </c>
      <c r="Q236" s="102" t="s">
        <v>821</v>
      </c>
      <c r="R236" s="102" t="s">
        <v>413</v>
      </c>
      <c r="S236" s="103">
        <v>0</v>
      </c>
    </row>
    <row r="237" spans="14:19">
      <c r="N237" s="101">
        <v>8</v>
      </c>
      <c r="O237" s="102" t="s">
        <v>3</v>
      </c>
      <c r="P237" s="102" t="s">
        <v>818</v>
      </c>
      <c r="Q237" s="102" t="s">
        <v>821</v>
      </c>
      <c r="R237" s="102" t="s">
        <v>417</v>
      </c>
      <c r="S237" s="103">
        <v>0</v>
      </c>
    </row>
    <row r="238" spans="14:19">
      <c r="N238" s="101">
        <v>8</v>
      </c>
      <c r="O238" s="102" t="s">
        <v>4</v>
      </c>
      <c r="P238" s="102" t="s">
        <v>818</v>
      </c>
      <c r="Q238" s="102" t="s">
        <v>821</v>
      </c>
      <c r="R238" s="102" t="s">
        <v>421</v>
      </c>
      <c r="S238" s="103">
        <v>0</v>
      </c>
    </row>
    <row r="239" spans="14:19">
      <c r="N239" s="101">
        <v>8</v>
      </c>
      <c r="O239" s="102" t="s">
        <v>5</v>
      </c>
      <c r="P239" s="102" t="s">
        <v>818</v>
      </c>
      <c r="Q239" s="102" t="s">
        <v>821</v>
      </c>
      <c r="R239" s="102" t="s">
        <v>425</v>
      </c>
      <c r="S239" s="103">
        <v>0</v>
      </c>
    </row>
    <row r="240" spans="14:19">
      <c r="N240" s="101">
        <v>8</v>
      </c>
      <c r="O240" s="102" t="s">
        <v>6</v>
      </c>
      <c r="P240" s="102" t="s">
        <v>818</v>
      </c>
      <c r="Q240" s="102" t="s">
        <v>821</v>
      </c>
      <c r="R240" s="102" t="s">
        <v>429</v>
      </c>
      <c r="S240" s="103">
        <v>0</v>
      </c>
    </row>
    <row r="241" spans="14:19">
      <c r="N241" s="101">
        <v>8</v>
      </c>
      <c r="O241" s="102" t="s">
        <v>7</v>
      </c>
      <c r="P241" s="102" t="s">
        <v>818</v>
      </c>
      <c r="Q241" s="102" t="s">
        <v>821</v>
      </c>
      <c r="R241" s="102" t="s">
        <v>433</v>
      </c>
      <c r="S241" s="103">
        <v>0</v>
      </c>
    </row>
    <row r="242" spans="14:19">
      <c r="N242" s="101">
        <v>8</v>
      </c>
      <c r="O242" s="102" t="s">
        <v>8</v>
      </c>
      <c r="P242" s="102" t="s">
        <v>818</v>
      </c>
      <c r="Q242" s="102" t="s">
        <v>821</v>
      </c>
      <c r="R242" s="102" t="s">
        <v>437</v>
      </c>
      <c r="S242" s="103">
        <v>0</v>
      </c>
    </row>
    <row r="243" spans="14:19">
      <c r="N243" s="101">
        <v>8</v>
      </c>
      <c r="O243" s="102" t="s">
        <v>9</v>
      </c>
      <c r="P243" s="102" t="s">
        <v>818</v>
      </c>
      <c r="Q243" s="102" t="s">
        <v>821</v>
      </c>
      <c r="R243" s="102" t="s">
        <v>441</v>
      </c>
      <c r="S243" s="103">
        <v>0</v>
      </c>
    </row>
    <row r="244" spans="14:19">
      <c r="N244" s="101">
        <v>8</v>
      </c>
      <c r="O244" s="102" t="s">
        <v>10</v>
      </c>
      <c r="P244" s="102" t="s">
        <v>818</v>
      </c>
      <c r="Q244" s="102" t="s">
        <v>821</v>
      </c>
      <c r="R244" s="102" t="s">
        <v>445</v>
      </c>
      <c r="S244" s="103">
        <v>0</v>
      </c>
    </row>
    <row r="245" spans="14:19">
      <c r="N245" s="101">
        <v>8</v>
      </c>
      <c r="O245" s="102" t="s">
        <v>11</v>
      </c>
      <c r="P245" s="102" t="s">
        <v>818</v>
      </c>
      <c r="Q245" s="102" t="s">
        <v>821</v>
      </c>
      <c r="R245" s="102" t="s">
        <v>449</v>
      </c>
      <c r="S245" s="103">
        <v>0</v>
      </c>
    </row>
    <row r="246" spans="14:19">
      <c r="N246" s="101">
        <v>8</v>
      </c>
      <c r="O246" s="102" t="s">
        <v>12</v>
      </c>
      <c r="P246" s="102" t="s">
        <v>818</v>
      </c>
      <c r="Q246" s="102" t="s">
        <v>821</v>
      </c>
      <c r="R246" s="102" t="s">
        <v>453</v>
      </c>
      <c r="S246" s="103">
        <v>0</v>
      </c>
    </row>
    <row r="247" spans="14:19">
      <c r="N247" s="101">
        <v>8</v>
      </c>
      <c r="O247" s="102" t="s">
        <v>13</v>
      </c>
      <c r="P247" s="102" t="s">
        <v>818</v>
      </c>
      <c r="Q247" s="102" t="s">
        <v>821</v>
      </c>
      <c r="R247" s="102" t="s">
        <v>457</v>
      </c>
      <c r="S247" s="103">
        <v>0</v>
      </c>
    </row>
    <row r="248" spans="14:19">
      <c r="N248" s="101">
        <v>9</v>
      </c>
      <c r="O248" s="102" t="s">
        <v>817</v>
      </c>
      <c r="P248" s="102" t="s">
        <v>818</v>
      </c>
      <c r="Q248" s="102" t="s">
        <v>821</v>
      </c>
      <c r="R248" s="102" t="s">
        <v>461</v>
      </c>
      <c r="S248" s="103">
        <v>0</v>
      </c>
    </row>
    <row r="249" spans="14:19">
      <c r="N249" s="101">
        <v>9</v>
      </c>
      <c r="O249" s="102" t="s">
        <v>3</v>
      </c>
      <c r="P249" s="102" t="s">
        <v>818</v>
      </c>
      <c r="Q249" s="102" t="s">
        <v>821</v>
      </c>
      <c r="R249" s="102" t="s">
        <v>465</v>
      </c>
      <c r="S249" s="103">
        <v>0</v>
      </c>
    </row>
    <row r="250" spans="14:19">
      <c r="N250" s="101">
        <v>9</v>
      </c>
      <c r="O250" s="102" t="s">
        <v>4</v>
      </c>
      <c r="P250" s="102" t="s">
        <v>818</v>
      </c>
      <c r="Q250" s="102" t="s">
        <v>821</v>
      </c>
      <c r="R250" s="102" t="s">
        <v>469</v>
      </c>
      <c r="S250" s="103">
        <v>0</v>
      </c>
    </row>
    <row r="251" spans="14:19">
      <c r="N251" s="101">
        <v>9</v>
      </c>
      <c r="O251" s="102" t="s">
        <v>5</v>
      </c>
      <c r="P251" s="102" t="s">
        <v>818</v>
      </c>
      <c r="Q251" s="102" t="s">
        <v>821</v>
      </c>
      <c r="R251" s="102" t="s">
        <v>473</v>
      </c>
      <c r="S251" s="103">
        <v>0</v>
      </c>
    </row>
    <row r="252" spans="14:19">
      <c r="N252" s="101">
        <v>9</v>
      </c>
      <c r="O252" s="102" t="s">
        <v>6</v>
      </c>
      <c r="P252" s="102" t="s">
        <v>818</v>
      </c>
      <c r="Q252" s="102" t="s">
        <v>821</v>
      </c>
      <c r="R252" s="102" t="s">
        <v>477</v>
      </c>
      <c r="S252" s="103">
        <v>0</v>
      </c>
    </row>
    <row r="253" spans="14:19">
      <c r="N253" s="101">
        <v>9</v>
      </c>
      <c r="O253" s="102" t="s">
        <v>7</v>
      </c>
      <c r="P253" s="102" t="s">
        <v>818</v>
      </c>
      <c r="Q253" s="102" t="s">
        <v>821</v>
      </c>
      <c r="R253" s="102" t="s">
        <v>481</v>
      </c>
      <c r="S253" s="103">
        <v>0</v>
      </c>
    </row>
    <row r="254" spans="14:19">
      <c r="N254" s="101">
        <v>9</v>
      </c>
      <c r="O254" s="102" t="s">
        <v>8</v>
      </c>
      <c r="P254" s="102" t="s">
        <v>818</v>
      </c>
      <c r="Q254" s="102" t="s">
        <v>821</v>
      </c>
      <c r="R254" s="102" t="s">
        <v>485</v>
      </c>
      <c r="S254" s="103">
        <v>0</v>
      </c>
    </row>
    <row r="255" spans="14:19">
      <c r="N255" s="101">
        <v>9</v>
      </c>
      <c r="O255" s="102" t="s">
        <v>9</v>
      </c>
      <c r="P255" s="102" t="s">
        <v>818</v>
      </c>
      <c r="Q255" s="102" t="s">
        <v>821</v>
      </c>
      <c r="R255" s="102" t="s">
        <v>489</v>
      </c>
      <c r="S255" s="103">
        <v>0</v>
      </c>
    </row>
    <row r="256" spans="14:19">
      <c r="N256" s="101">
        <v>9</v>
      </c>
      <c r="O256" s="102" t="s">
        <v>10</v>
      </c>
      <c r="P256" s="102" t="s">
        <v>818</v>
      </c>
      <c r="Q256" s="102" t="s">
        <v>821</v>
      </c>
      <c r="R256" s="102" t="s">
        <v>493</v>
      </c>
      <c r="S256" s="103">
        <v>0</v>
      </c>
    </row>
    <row r="257" spans="14:19">
      <c r="N257" s="101">
        <v>9</v>
      </c>
      <c r="O257" s="102" t="s">
        <v>11</v>
      </c>
      <c r="P257" s="102" t="s">
        <v>818</v>
      </c>
      <c r="Q257" s="102" t="s">
        <v>821</v>
      </c>
      <c r="R257" s="102" t="s">
        <v>497</v>
      </c>
      <c r="S257" s="103">
        <v>0.13</v>
      </c>
    </row>
    <row r="258" spans="14:19">
      <c r="N258" s="101">
        <v>9</v>
      </c>
      <c r="O258" s="102" t="s">
        <v>12</v>
      </c>
      <c r="P258" s="102" t="s">
        <v>818</v>
      </c>
      <c r="Q258" s="102" t="s">
        <v>821</v>
      </c>
      <c r="R258" s="102" t="s">
        <v>501</v>
      </c>
      <c r="S258" s="103">
        <v>6.7000000000000004E-2</v>
      </c>
    </row>
    <row r="259" spans="14:19">
      <c r="N259" s="101">
        <v>9</v>
      </c>
      <c r="O259" s="102" t="s">
        <v>13</v>
      </c>
      <c r="P259" s="102" t="s">
        <v>818</v>
      </c>
      <c r="Q259" s="102" t="s">
        <v>821</v>
      </c>
      <c r="R259" s="102" t="s">
        <v>505</v>
      </c>
      <c r="S259" s="103">
        <v>0</v>
      </c>
    </row>
    <row r="260" spans="14:19">
      <c r="N260" s="101">
        <v>10</v>
      </c>
      <c r="O260" s="102" t="s">
        <v>817</v>
      </c>
      <c r="P260" s="102" t="s">
        <v>818</v>
      </c>
      <c r="Q260" s="102" t="s">
        <v>821</v>
      </c>
      <c r="R260" s="102" t="s">
        <v>509</v>
      </c>
      <c r="S260" s="103">
        <v>6.2E-2</v>
      </c>
    </row>
    <row r="261" spans="14:19">
      <c r="N261" s="101">
        <v>10</v>
      </c>
      <c r="O261" s="102" t="s">
        <v>3</v>
      </c>
      <c r="P261" s="102" t="s">
        <v>818</v>
      </c>
      <c r="Q261" s="102" t="s">
        <v>821</v>
      </c>
      <c r="R261" s="102" t="s">
        <v>513</v>
      </c>
      <c r="S261" s="103">
        <v>0</v>
      </c>
    </row>
    <row r="262" spans="14:19">
      <c r="N262" s="101">
        <v>10</v>
      </c>
      <c r="O262" s="102" t="s">
        <v>4</v>
      </c>
      <c r="P262" s="102" t="s">
        <v>818</v>
      </c>
      <c r="Q262" s="102" t="s">
        <v>821</v>
      </c>
      <c r="R262" s="102" t="s">
        <v>517</v>
      </c>
      <c r="S262" s="103">
        <v>8.1000000000000003E-2</v>
      </c>
    </row>
    <row r="263" spans="14:19">
      <c r="N263" s="101">
        <v>10</v>
      </c>
      <c r="O263" s="102" t="s">
        <v>5</v>
      </c>
      <c r="P263" s="102" t="s">
        <v>818</v>
      </c>
      <c r="Q263" s="102" t="s">
        <v>821</v>
      </c>
      <c r="R263" s="102" t="s">
        <v>521</v>
      </c>
      <c r="S263" s="103">
        <v>0.13900000000000001</v>
      </c>
    </row>
    <row r="264" spans="14:19">
      <c r="N264" s="101">
        <v>10</v>
      </c>
      <c r="O264" s="102" t="s">
        <v>6</v>
      </c>
      <c r="P264" s="102" t="s">
        <v>818</v>
      </c>
      <c r="Q264" s="102" t="s">
        <v>821</v>
      </c>
      <c r="R264" s="102" t="s">
        <v>525</v>
      </c>
      <c r="S264" s="103">
        <v>7.6999999999999999E-2</v>
      </c>
    </row>
    <row r="265" spans="14:19">
      <c r="N265" s="101">
        <v>10</v>
      </c>
      <c r="O265" s="102" t="s">
        <v>7</v>
      </c>
      <c r="P265" s="102" t="s">
        <v>818</v>
      </c>
      <c r="Q265" s="102" t="s">
        <v>821</v>
      </c>
      <c r="R265" s="102" t="s">
        <v>529</v>
      </c>
      <c r="S265" s="103">
        <v>0.10299999999999999</v>
      </c>
    </row>
    <row r="266" spans="14:19">
      <c r="N266" s="101">
        <v>10</v>
      </c>
      <c r="O266" s="102" t="s">
        <v>8</v>
      </c>
      <c r="P266" s="102" t="s">
        <v>818</v>
      </c>
      <c r="Q266" s="102" t="s">
        <v>821</v>
      </c>
      <c r="R266" s="102" t="s">
        <v>533</v>
      </c>
      <c r="S266" s="103">
        <v>0.124</v>
      </c>
    </row>
    <row r="267" spans="14:19">
      <c r="N267" s="101">
        <v>10</v>
      </c>
      <c r="O267" s="102" t="s">
        <v>9</v>
      </c>
      <c r="P267" s="102" t="s">
        <v>818</v>
      </c>
      <c r="Q267" s="102" t="s">
        <v>821</v>
      </c>
      <c r="R267" s="102" t="s">
        <v>537</v>
      </c>
      <c r="S267" s="103">
        <v>0.13300000000000001</v>
      </c>
    </row>
    <row r="268" spans="14:19">
      <c r="N268" s="101">
        <v>10</v>
      </c>
      <c r="O268" s="102" t="s">
        <v>10</v>
      </c>
      <c r="P268" s="102" t="s">
        <v>818</v>
      </c>
      <c r="Q268" s="102" t="s">
        <v>821</v>
      </c>
      <c r="R268" s="102" t="s">
        <v>541</v>
      </c>
      <c r="S268" s="103">
        <v>0.14799999999999999</v>
      </c>
    </row>
    <row r="269" spans="14:19">
      <c r="N269" s="101">
        <v>10</v>
      </c>
      <c r="O269" s="102" t="s">
        <v>11</v>
      </c>
      <c r="P269" s="102" t="s">
        <v>818</v>
      </c>
      <c r="Q269" s="102" t="s">
        <v>821</v>
      </c>
      <c r="R269" s="102" t="s">
        <v>545</v>
      </c>
      <c r="S269" s="103">
        <v>0.23699999999999999</v>
      </c>
    </row>
    <row r="270" spans="14:19">
      <c r="N270" s="101">
        <v>10</v>
      </c>
      <c r="O270" s="102" t="s">
        <v>12</v>
      </c>
      <c r="P270" s="102" t="s">
        <v>818</v>
      </c>
      <c r="Q270" s="102" t="s">
        <v>821</v>
      </c>
      <c r="R270" s="102" t="s">
        <v>549</v>
      </c>
      <c r="S270" s="103">
        <v>0.25700000000000001</v>
      </c>
    </row>
    <row r="271" spans="14:19">
      <c r="N271" s="101">
        <v>10</v>
      </c>
      <c r="O271" s="102" t="s">
        <v>13</v>
      </c>
      <c r="P271" s="102" t="s">
        <v>818</v>
      </c>
      <c r="Q271" s="102" t="s">
        <v>821</v>
      </c>
      <c r="R271" s="102" t="s">
        <v>553</v>
      </c>
      <c r="S271" s="103">
        <v>0</v>
      </c>
    </row>
    <row r="272" spans="14:19">
      <c r="N272" s="101">
        <v>11</v>
      </c>
      <c r="O272" s="102" t="s">
        <v>817</v>
      </c>
      <c r="P272" s="102" t="s">
        <v>818</v>
      </c>
      <c r="Q272" s="102" t="s">
        <v>821</v>
      </c>
      <c r="R272" s="102" t="s">
        <v>557</v>
      </c>
      <c r="S272" s="103">
        <v>0.17100000000000001</v>
      </c>
    </row>
    <row r="273" spans="14:19">
      <c r="N273" s="101">
        <v>11</v>
      </c>
      <c r="O273" s="102" t="s">
        <v>3</v>
      </c>
      <c r="P273" s="102" t="s">
        <v>818</v>
      </c>
      <c r="Q273" s="102" t="s">
        <v>821</v>
      </c>
      <c r="R273" s="102" t="s">
        <v>561</v>
      </c>
      <c r="S273" s="103">
        <v>0.20300000000000001</v>
      </c>
    </row>
    <row r="274" spans="14:19">
      <c r="N274" s="101">
        <v>11</v>
      </c>
      <c r="O274" s="102" t="s">
        <v>4</v>
      </c>
      <c r="P274" s="102" t="s">
        <v>818</v>
      </c>
      <c r="Q274" s="102" t="s">
        <v>821</v>
      </c>
      <c r="R274" s="102" t="s">
        <v>565</v>
      </c>
      <c r="S274" s="103">
        <v>0.183</v>
      </c>
    </row>
    <row r="275" spans="14:19">
      <c r="N275" s="101">
        <v>11</v>
      </c>
      <c r="O275" s="102" t="s">
        <v>5</v>
      </c>
      <c r="P275" s="102" t="s">
        <v>818</v>
      </c>
      <c r="Q275" s="102" t="s">
        <v>821</v>
      </c>
      <c r="R275" s="102" t="s">
        <v>569</v>
      </c>
      <c r="S275" s="103">
        <v>0.27200000000000002</v>
      </c>
    </row>
    <row r="276" spans="14:19">
      <c r="N276" s="101">
        <v>11</v>
      </c>
      <c r="O276" s="102" t="s">
        <v>6</v>
      </c>
      <c r="P276" s="102" t="s">
        <v>818</v>
      </c>
      <c r="Q276" s="102" t="s">
        <v>821</v>
      </c>
      <c r="R276" s="102" t="s">
        <v>573</v>
      </c>
      <c r="S276" s="103">
        <v>0.22500000000000001</v>
      </c>
    </row>
    <row r="277" spans="14:19">
      <c r="N277" s="101">
        <v>11</v>
      </c>
      <c r="O277" s="102" t="s">
        <v>7</v>
      </c>
      <c r="P277" s="102" t="s">
        <v>818</v>
      </c>
      <c r="Q277" s="102" t="s">
        <v>821</v>
      </c>
      <c r="R277" s="102" t="s">
        <v>577</v>
      </c>
      <c r="S277" s="103">
        <v>0.215</v>
      </c>
    </row>
    <row r="278" spans="14:19">
      <c r="N278" s="101">
        <v>11</v>
      </c>
      <c r="O278" s="102" t="s">
        <v>8</v>
      </c>
      <c r="P278" s="102" t="s">
        <v>818</v>
      </c>
      <c r="Q278" s="102" t="s">
        <v>821</v>
      </c>
      <c r="R278" s="102" t="s">
        <v>581</v>
      </c>
      <c r="S278" s="103">
        <v>0.20699999999999999</v>
      </c>
    </row>
    <row r="279" spans="14:19">
      <c r="N279" s="101">
        <v>11</v>
      </c>
      <c r="O279" s="102" t="s">
        <v>9</v>
      </c>
      <c r="P279" s="102" t="s">
        <v>818</v>
      </c>
      <c r="Q279" s="102" t="s">
        <v>821</v>
      </c>
      <c r="R279" s="102" t="s">
        <v>585</v>
      </c>
      <c r="S279" s="103">
        <v>0.29099999999999998</v>
      </c>
    </row>
    <row r="280" spans="14:19">
      <c r="N280" s="101">
        <v>11</v>
      </c>
      <c r="O280" s="102" t="s">
        <v>10</v>
      </c>
      <c r="P280" s="102" t="s">
        <v>818</v>
      </c>
      <c r="Q280" s="102" t="s">
        <v>821</v>
      </c>
      <c r="R280" s="102" t="s">
        <v>589</v>
      </c>
      <c r="S280" s="103">
        <v>0.245</v>
      </c>
    </row>
    <row r="281" spans="14:19">
      <c r="N281" s="101">
        <v>11</v>
      </c>
      <c r="O281" s="102" t="s">
        <v>11</v>
      </c>
      <c r="P281" s="102" t="s">
        <v>818</v>
      </c>
      <c r="Q281" s="102" t="s">
        <v>821</v>
      </c>
      <c r="R281" s="102" t="s">
        <v>593</v>
      </c>
      <c r="S281" s="103">
        <v>0.51300000000000001</v>
      </c>
    </row>
    <row r="282" spans="14:19">
      <c r="N282" s="101">
        <v>11</v>
      </c>
      <c r="O282" s="102" t="s">
        <v>12</v>
      </c>
      <c r="P282" s="102" t="s">
        <v>818</v>
      </c>
      <c r="Q282" s="102" t="s">
        <v>821</v>
      </c>
      <c r="R282" s="102" t="s">
        <v>597</v>
      </c>
      <c r="S282" s="103">
        <v>0.57899999999999996</v>
      </c>
    </row>
    <row r="283" spans="14:19">
      <c r="N283" s="101">
        <v>11</v>
      </c>
      <c r="O283" s="102" t="s">
        <v>13</v>
      </c>
      <c r="P283" s="102" t="s">
        <v>818</v>
      </c>
      <c r="Q283" s="102" t="s">
        <v>821</v>
      </c>
      <c r="R283" s="102" t="s">
        <v>601</v>
      </c>
      <c r="S283" s="103">
        <v>0.14099999999999999</v>
      </c>
    </row>
    <row r="284" spans="14:19">
      <c r="N284" s="101">
        <v>12</v>
      </c>
      <c r="O284" s="102" t="s">
        <v>817</v>
      </c>
      <c r="P284" s="102" t="s">
        <v>818</v>
      </c>
      <c r="Q284" s="102" t="s">
        <v>821</v>
      </c>
      <c r="R284" s="102" t="s">
        <v>605</v>
      </c>
      <c r="S284" s="103">
        <v>0.312</v>
      </c>
    </row>
    <row r="285" spans="14:19">
      <c r="N285" s="101">
        <v>12</v>
      </c>
      <c r="O285" s="102" t="s">
        <v>3</v>
      </c>
      <c r="P285" s="102" t="s">
        <v>818</v>
      </c>
      <c r="Q285" s="102" t="s">
        <v>821</v>
      </c>
      <c r="R285" s="102" t="s">
        <v>609</v>
      </c>
      <c r="S285" s="103">
        <v>0.32800000000000001</v>
      </c>
    </row>
    <row r="286" spans="14:19">
      <c r="N286" s="101">
        <v>12</v>
      </c>
      <c r="O286" s="102" t="s">
        <v>4</v>
      </c>
      <c r="P286" s="102" t="s">
        <v>818</v>
      </c>
      <c r="Q286" s="102" t="s">
        <v>821</v>
      </c>
      <c r="R286" s="102" t="s">
        <v>613</v>
      </c>
      <c r="S286" s="103">
        <v>0.39800000000000002</v>
      </c>
    </row>
    <row r="287" spans="14:19">
      <c r="N287" s="101">
        <v>12</v>
      </c>
      <c r="O287" s="102" t="s">
        <v>5</v>
      </c>
      <c r="P287" s="102" t="s">
        <v>818</v>
      </c>
      <c r="Q287" s="102" t="s">
        <v>821</v>
      </c>
      <c r="R287" s="102" t="s">
        <v>617</v>
      </c>
      <c r="S287" s="103">
        <v>0.59299999999999997</v>
      </c>
    </row>
    <row r="288" spans="14:19">
      <c r="N288" s="101">
        <v>12</v>
      </c>
      <c r="O288" s="102" t="s">
        <v>6</v>
      </c>
      <c r="P288" s="102" t="s">
        <v>818</v>
      </c>
      <c r="Q288" s="102" t="s">
        <v>821</v>
      </c>
      <c r="R288" s="102" t="s">
        <v>621</v>
      </c>
      <c r="S288" s="103">
        <v>0.32200000000000001</v>
      </c>
    </row>
    <row r="289" spans="14:19">
      <c r="N289" s="101">
        <v>12</v>
      </c>
      <c r="O289" s="102" t="s">
        <v>7</v>
      </c>
      <c r="P289" s="102" t="s">
        <v>818</v>
      </c>
      <c r="Q289" s="102" t="s">
        <v>821</v>
      </c>
      <c r="R289" s="102" t="s">
        <v>625</v>
      </c>
      <c r="S289" s="103">
        <v>0.34399999999999997</v>
      </c>
    </row>
    <row r="290" spans="14:19">
      <c r="N290" s="101">
        <v>12</v>
      </c>
      <c r="O290" s="102" t="s">
        <v>8</v>
      </c>
      <c r="P290" s="102" t="s">
        <v>818</v>
      </c>
      <c r="Q290" s="102" t="s">
        <v>821</v>
      </c>
      <c r="R290" s="102" t="s">
        <v>629</v>
      </c>
      <c r="S290" s="103">
        <v>0.33600000000000002</v>
      </c>
    </row>
    <row r="291" spans="14:19">
      <c r="N291" s="101">
        <v>12</v>
      </c>
      <c r="O291" s="102" t="s">
        <v>9</v>
      </c>
      <c r="P291" s="102" t="s">
        <v>818</v>
      </c>
      <c r="Q291" s="102" t="s">
        <v>821</v>
      </c>
      <c r="R291" s="102" t="s">
        <v>633</v>
      </c>
      <c r="S291" s="103">
        <v>0.51200000000000001</v>
      </c>
    </row>
    <row r="292" spans="14:19">
      <c r="N292" s="101">
        <v>12</v>
      </c>
      <c r="O292" s="102" t="s">
        <v>10</v>
      </c>
      <c r="P292" s="102" t="s">
        <v>818</v>
      </c>
      <c r="Q292" s="102" t="s">
        <v>821</v>
      </c>
      <c r="R292" s="102" t="s">
        <v>637</v>
      </c>
      <c r="S292" s="103">
        <v>0.45</v>
      </c>
    </row>
    <row r="293" spans="14:19">
      <c r="N293" s="101">
        <v>12</v>
      </c>
      <c r="O293" s="102" t="s">
        <v>11</v>
      </c>
      <c r="P293" s="102" t="s">
        <v>818</v>
      </c>
      <c r="Q293" s="102" t="s">
        <v>821</v>
      </c>
      <c r="R293" s="102" t="s">
        <v>641</v>
      </c>
      <c r="S293" s="103">
        <v>0.78600000000000003</v>
      </c>
    </row>
    <row r="294" spans="14:19">
      <c r="N294" s="101">
        <v>12</v>
      </c>
      <c r="O294" s="102" t="s">
        <v>12</v>
      </c>
      <c r="P294" s="102" t="s">
        <v>818</v>
      </c>
      <c r="Q294" s="102" t="s">
        <v>821</v>
      </c>
      <c r="R294" s="102" t="s">
        <v>645</v>
      </c>
      <c r="S294" s="103">
        <v>0.92800000000000005</v>
      </c>
    </row>
    <row r="295" spans="14:19">
      <c r="N295" s="101">
        <v>12</v>
      </c>
      <c r="O295" s="102" t="s">
        <v>13</v>
      </c>
      <c r="P295" s="102" t="s">
        <v>818</v>
      </c>
      <c r="Q295" s="102" t="s">
        <v>821</v>
      </c>
      <c r="R295" s="102" t="s">
        <v>649</v>
      </c>
      <c r="S295" s="103">
        <v>0.27600000000000002</v>
      </c>
    </row>
    <row r="296" spans="14:19">
      <c r="N296" s="101">
        <v>1</v>
      </c>
      <c r="O296" s="102" t="s">
        <v>817</v>
      </c>
      <c r="P296" s="102" t="s">
        <v>819</v>
      </c>
      <c r="Q296" s="102" t="s">
        <v>820</v>
      </c>
      <c r="R296" s="102" t="s">
        <v>78</v>
      </c>
      <c r="S296" s="103">
        <v>0</v>
      </c>
    </row>
    <row r="297" spans="14:19">
      <c r="N297" s="101">
        <v>1</v>
      </c>
      <c r="O297" s="102" t="s">
        <v>3</v>
      </c>
      <c r="P297" s="102" t="s">
        <v>819</v>
      </c>
      <c r="Q297" s="102" t="s">
        <v>820</v>
      </c>
      <c r="R297" s="102" t="s">
        <v>82</v>
      </c>
      <c r="S297" s="103">
        <v>0</v>
      </c>
    </row>
    <row r="298" spans="14:19">
      <c r="N298" s="101">
        <v>1</v>
      </c>
      <c r="O298" s="102" t="s">
        <v>4</v>
      </c>
      <c r="P298" s="102" t="s">
        <v>819</v>
      </c>
      <c r="Q298" s="102" t="s">
        <v>820</v>
      </c>
      <c r="R298" s="102" t="s">
        <v>86</v>
      </c>
      <c r="S298" s="103">
        <v>0</v>
      </c>
    </row>
    <row r="299" spans="14:19">
      <c r="N299" s="101">
        <v>1</v>
      </c>
      <c r="O299" s="102" t="s">
        <v>5</v>
      </c>
      <c r="P299" s="102" t="s">
        <v>819</v>
      </c>
      <c r="Q299" s="102" t="s">
        <v>820</v>
      </c>
      <c r="R299" s="102" t="s">
        <v>90</v>
      </c>
      <c r="S299" s="103">
        <v>0</v>
      </c>
    </row>
    <row r="300" spans="14:19">
      <c r="N300" s="101">
        <v>1</v>
      </c>
      <c r="O300" s="102" t="s">
        <v>6</v>
      </c>
      <c r="P300" s="102" t="s">
        <v>819</v>
      </c>
      <c r="Q300" s="102" t="s">
        <v>820</v>
      </c>
      <c r="R300" s="102" t="s">
        <v>94</v>
      </c>
      <c r="S300" s="103">
        <v>0</v>
      </c>
    </row>
    <row r="301" spans="14:19">
      <c r="N301" s="101">
        <v>1</v>
      </c>
      <c r="O301" s="102" t="s">
        <v>7</v>
      </c>
      <c r="P301" s="102" t="s">
        <v>819</v>
      </c>
      <c r="Q301" s="102" t="s">
        <v>820</v>
      </c>
      <c r="R301" s="102" t="s">
        <v>98</v>
      </c>
      <c r="S301" s="103">
        <v>0</v>
      </c>
    </row>
    <row r="302" spans="14:19">
      <c r="N302" s="101">
        <v>1</v>
      </c>
      <c r="O302" s="102" t="s">
        <v>8</v>
      </c>
      <c r="P302" s="102" t="s">
        <v>819</v>
      </c>
      <c r="Q302" s="102" t="s">
        <v>820</v>
      </c>
      <c r="R302" s="102" t="s">
        <v>102</v>
      </c>
      <c r="S302" s="103">
        <v>0</v>
      </c>
    </row>
    <row r="303" spans="14:19">
      <c r="N303" s="101">
        <v>1</v>
      </c>
      <c r="O303" s="102" t="s">
        <v>9</v>
      </c>
      <c r="P303" s="102" t="s">
        <v>819</v>
      </c>
      <c r="Q303" s="102" t="s">
        <v>820</v>
      </c>
      <c r="R303" s="102" t="s">
        <v>106</v>
      </c>
      <c r="S303" s="103">
        <v>0</v>
      </c>
    </row>
    <row r="304" spans="14:19">
      <c r="N304" s="101">
        <v>1</v>
      </c>
      <c r="O304" s="102" t="s">
        <v>10</v>
      </c>
      <c r="P304" s="102" t="s">
        <v>819</v>
      </c>
      <c r="Q304" s="102" t="s">
        <v>820</v>
      </c>
      <c r="R304" s="102" t="s">
        <v>110</v>
      </c>
      <c r="S304" s="103">
        <v>0</v>
      </c>
    </row>
    <row r="305" spans="14:19">
      <c r="N305" s="101">
        <v>1</v>
      </c>
      <c r="O305" s="102" t="s">
        <v>11</v>
      </c>
      <c r="P305" s="102" t="s">
        <v>819</v>
      </c>
      <c r="Q305" s="102" t="s">
        <v>820</v>
      </c>
      <c r="R305" s="102" t="s">
        <v>114</v>
      </c>
      <c r="S305" s="103">
        <v>0</v>
      </c>
    </row>
    <row r="306" spans="14:19">
      <c r="N306" s="101">
        <v>1</v>
      </c>
      <c r="O306" s="102" t="s">
        <v>12</v>
      </c>
      <c r="P306" s="102" t="s">
        <v>819</v>
      </c>
      <c r="Q306" s="102" t="s">
        <v>820</v>
      </c>
      <c r="R306" s="102" t="s">
        <v>118</v>
      </c>
      <c r="S306" s="103">
        <v>0</v>
      </c>
    </row>
    <row r="307" spans="14:19">
      <c r="N307" s="101">
        <v>1</v>
      </c>
      <c r="O307" s="102" t="s">
        <v>13</v>
      </c>
      <c r="P307" s="102" t="s">
        <v>819</v>
      </c>
      <c r="Q307" s="102" t="s">
        <v>820</v>
      </c>
      <c r="R307" s="102" t="s">
        <v>122</v>
      </c>
      <c r="S307" s="103">
        <v>5.8000000000000003E-2</v>
      </c>
    </row>
    <row r="308" spans="14:19">
      <c r="N308" s="101">
        <v>2</v>
      </c>
      <c r="O308" s="102" t="s">
        <v>817</v>
      </c>
      <c r="P308" s="102" t="s">
        <v>819</v>
      </c>
      <c r="Q308" s="102" t="s">
        <v>820</v>
      </c>
      <c r="R308" s="102" t="s">
        <v>126</v>
      </c>
      <c r="S308" s="103">
        <v>0</v>
      </c>
    </row>
    <row r="309" spans="14:19">
      <c r="N309" s="101">
        <v>2</v>
      </c>
      <c r="O309" s="102" t="s">
        <v>3</v>
      </c>
      <c r="P309" s="102" t="s">
        <v>819</v>
      </c>
      <c r="Q309" s="102" t="s">
        <v>820</v>
      </c>
      <c r="R309" s="102" t="s">
        <v>130</v>
      </c>
      <c r="S309" s="103">
        <v>0</v>
      </c>
    </row>
    <row r="310" spans="14:19">
      <c r="N310" s="101">
        <v>2</v>
      </c>
      <c r="O310" s="102" t="s">
        <v>4</v>
      </c>
      <c r="P310" s="102" t="s">
        <v>819</v>
      </c>
      <c r="Q310" s="102" t="s">
        <v>820</v>
      </c>
      <c r="R310" s="102" t="s">
        <v>134</v>
      </c>
      <c r="S310" s="103">
        <v>0</v>
      </c>
    </row>
    <row r="311" spans="14:19">
      <c r="N311" s="101">
        <v>2</v>
      </c>
      <c r="O311" s="102" t="s">
        <v>5</v>
      </c>
      <c r="P311" s="102" t="s">
        <v>819</v>
      </c>
      <c r="Q311" s="102" t="s">
        <v>820</v>
      </c>
      <c r="R311" s="102" t="s">
        <v>138</v>
      </c>
      <c r="S311" s="103">
        <v>0</v>
      </c>
    </row>
    <row r="312" spans="14:19">
      <c r="N312" s="101">
        <v>2</v>
      </c>
      <c r="O312" s="102" t="s">
        <v>6</v>
      </c>
      <c r="P312" s="102" t="s">
        <v>819</v>
      </c>
      <c r="Q312" s="102" t="s">
        <v>820</v>
      </c>
      <c r="R312" s="102" t="s">
        <v>142</v>
      </c>
      <c r="S312" s="103">
        <v>0</v>
      </c>
    </row>
    <row r="313" spans="14:19">
      <c r="N313" s="101">
        <v>2</v>
      </c>
      <c r="O313" s="102" t="s">
        <v>7</v>
      </c>
      <c r="P313" s="102" t="s">
        <v>819</v>
      </c>
      <c r="Q313" s="102" t="s">
        <v>820</v>
      </c>
      <c r="R313" s="102" t="s">
        <v>146</v>
      </c>
      <c r="S313" s="103">
        <v>0</v>
      </c>
    </row>
    <row r="314" spans="14:19">
      <c r="N314" s="101">
        <v>2</v>
      </c>
      <c r="O314" s="102" t="s">
        <v>8</v>
      </c>
      <c r="P314" s="102" t="s">
        <v>819</v>
      </c>
      <c r="Q314" s="102" t="s">
        <v>820</v>
      </c>
      <c r="R314" s="102" t="s">
        <v>150</v>
      </c>
      <c r="S314" s="103">
        <v>0</v>
      </c>
    </row>
    <row r="315" spans="14:19">
      <c r="N315" s="101">
        <v>2</v>
      </c>
      <c r="O315" s="102" t="s">
        <v>9</v>
      </c>
      <c r="P315" s="102" t="s">
        <v>819</v>
      </c>
      <c r="Q315" s="102" t="s">
        <v>820</v>
      </c>
      <c r="R315" s="102" t="s">
        <v>154</v>
      </c>
      <c r="S315" s="103">
        <v>0</v>
      </c>
    </row>
    <row r="316" spans="14:19">
      <c r="N316" s="101">
        <v>2</v>
      </c>
      <c r="O316" s="102" t="s">
        <v>10</v>
      </c>
      <c r="P316" s="102" t="s">
        <v>819</v>
      </c>
      <c r="Q316" s="102" t="s">
        <v>820</v>
      </c>
      <c r="R316" s="102" t="s">
        <v>158</v>
      </c>
      <c r="S316" s="103">
        <v>0</v>
      </c>
    </row>
    <row r="317" spans="14:19">
      <c r="N317" s="101">
        <v>2</v>
      </c>
      <c r="O317" s="102" t="s">
        <v>11</v>
      </c>
      <c r="P317" s="102" t="s">
        <v>819</v>
      </c>
      <c r="Q317" s="102" t="s">
        <v>820</v>
      </c>
      <c r="R317" s="102" t="s">
        <v>162</v>
      </c>
      <c r="S317" s="103">
        <v>0</v>
      </c>
    </row>
    <row r="318" spans="14:19">
      <c r="N318" s="101">
        <v>2</v>
      </c>
      <c r="O318" s="102" t="s">
        <v>12</v>
      </c>
      <c r="P318" s="102" t="s">
        <v>819</v>
      </c>
      <c r="Q318" s="102" t="s">
        <v>820</v>
      </c>
      <c r="R318" s="102" t="s">
        <v>166</v>
      </c>
      <c r="S318" s="103">
        <v>0</v>
      </c>
    </row>
    <row r="319" spans="14:19">
      <c r="N319" s="101">
        <v>2</v>
      </c>
      <c r="O319" s="102" t="s">
        <v>13</v>
      </c>
      <c r="P319" s="102" t="s">
        <v>819</v>
      </c>
      <c r="Q319" s="102" t="s">
        <v>820</v>
      </c>
      <c r="R319" s="102" t="s">
        <v>170</v>
      </c>
      <c r="S319" s="103">
        <v>0</v>
      </c>
    </row>
    <row r="320" spans="14:19">
      <c r="N320" s="101">
        <v>3</v>
      </c>
      <c r="O320" s="102" t="s">
        <v>817</v>
      </c>
      <c r="P320" s="102" t="s">
        <v>819</v>
      </c>
      <c r="Q320" s="102" t="s">
        <v>820</v>
      </c>
      <c r="R320" s="102" t="s">
        <v>174</v>
      </c>
      <c r="S320" s="103">
        <v>0.188</v>
      </c>
    </row>
    <row r="321" spans="14:19">
      <c r="N321" s="101">
        <v>3</v>
      </c>
      <c r="O321" s="102" t="s">
        <v>3</v>
      </c>
      <c r="P321" s="102" t="s">
        <v>819</v>
      </c>
      <c r="Q321" s="102" t="s">
        <v>820</v>
      </c>
      <c r="R321" s="102" t="s">
        <v>178</v>
      </c>
      <c r="S321" s="103">
        <v>6.6000000000000003E-2</v>
      </c>
    </row>
    <row r="322" spans="14:19">
      <c r="N322" s="101">
        <v>3</v>
      </c>
      <c r="O322" s="102" t="s">
        <v>4</v>
      </c>
      <c r="P322" s="102" t="s">
        <v>819</v>
      </c>
      <c r="Q322" s="102" t="s">
        <v>820</v>
      </c>
      <c r="R322" s="102" t="s">
        <v>182</v>
      </c>
      <c r="S322" s="103">
        <v>7.4999999999999997E-2</v>
      </c>
    </row>
    <row r="323" spans="14:19">
      <c r="N323" s="101">
        <v>3</v>
      </c>
      <c r="O323" s="102" t="s">
        <v>5</v>
      </c>
      <c r="P323" s="102" t="s">
        <v>819</v>
      </c>
      <c r="Q323" s="102" t="s">
        <v>820</v>
      </c>
      <c r="R323" s="102" t="s">
        <v>186</v>
      </c>
      <c r="S323" s="103">
        <v>9.8000000000000004E-2</v>
      </c>
    </row>
    <row r="324" spans="14:19">
      <c r="N324" s="101">
        <v>3</v>
      </c>
      <c r="O324" s="102" t="s">
        <v>6</v>
      </c>
      <c r="P324" s="102" t="s">
        <v>819</v>
      </c>
      <c r="Q324" s="102" t="s">
        <v>820</v>
      </c>
      <c r="R324" s="102" t="s">
        <v>190</v>
      </c>
      <c r="S324" s="103">
        <v>6.6000000000000003E-2</v>
      </c>
    </row>
    <row r="325" spans="14:19">
      <c r="N325" s="101">
        <v>3</v>
      </c>
      <c r="O325" s="102" t="s">
        <v>7</v>
      </c>
      <c r="P325" s="102" t="s">
        <v>819</v>
      </c>
      <c r="Q325" s="102" t="s">
        <v>820</v>
      </c>
      <c r="R325" s="102" t="s">
        <v>194</v>
      </c>
      <c r="S325" s="103">
        <v>5.8000000000000003E-2</v>
      </c>
    </row>
    <row r="326" spans="14:19">
      <c r="N326" s="101">
        <v>3</v>
      </c>
      <c r="O326" s="102" t="s">
        <v>8</v>
      </c>
      <c r="P326" s="102" t="s">
        <v>819</v>
      </c>
      <c r="Q326" s="102" t="s">
        <v>820</v>
      </c>
      <c r="R326" s="102" t="s">
        <v>198</v>
      </c>
      <c r="S326" s="103">
        <v>5.8000000000000003E-2</v>
      </c>
    </row>
    <row r="327" spans="14:19">
      <c r="N327" s="101">
        <v>3</v>
      </c>
      <c r="O327" s="102" t="s">
        <v>9</v>
      </c>
      <c r="P327" s="102" t="s">
        <v>819</v>
      </c>
      <c r="Q327" s="102" t="s">
        <v>820</v>
      </c>
      <c r="R327" s="102" t="s">
        <v>202</v>
      </c>
      <c r="S327" s="103">
        <v>8.7999999999999995E-2</v>
      </c>
    </row>
    <row r="328" spans="14:19">
      <c r="N328" s="101">
        <v>3</v>
      </c>
      <c r="O328" s="102" t="s">
        <v>10</v>
      </c>
      <c r="P328" s="102" t="s">
        <v>819</v>
      </c>
      <c r="Q328" s="102" t="s">
        <v>820</v>
      </c>
      <c r="R328" s="102" t="s">
        <v>206</v>
      </c>
      <c r="S328" s="103">
        <v>5.8000000000000003E-2</v>
      </c>
    </row>
    <row r="329" spans="14:19">
      <c r="N329" s="101">
        <v>3</v>
      </c>
      <c r="O329" s="102" t="s">
        <v>11</v>
      </c>
      <c r="P329" s="102" t="s">
        <v>819</v>
      </c>
      <c r="Q329" s="102" t="s">
        <v>820</v>
      </c>
      <c r="R329" s="102" t="s">
        <v>210</v>
      </c>
      <c r="S329" s="103">
        <v>0</v>
      </c>
    </row>
    <row r="330" spans="14:19">
      <c r="N330" s="101">
        <v>3</v>
      </c>
      <c r="O330" s="102" t="s">
        <v>12</v>
      </c>
      <c r="P330" s="102" t="s">
        <v>819</v>
      </c>
      <c r="Q330" s="102" t="s">
        <v>820</v>
      </c>
      <c r="R330" s="102" t="s">
        <v>214</v>
      </c>
      <c r="S330" s="103">
        <v>0</v>
      </c>
    </row>
    <row r="331" spans="14:19">
      <c r="N331" s="101">
        <v>3</v>
      </c>
      <c r="O331" s="102" t="s">
        <v>13</v>
      </c>
      <c r="P331" s="102" t="s">
        <v>819</v>
      </c>
      <c r="Q331" s="102" t="s">
        <v>820</v>
      </c>
      <c r="R331" s="102" t="s">
        <v>218</v>
      </c>
      <c r="S331" s="103">
        <v>0.151</v>
      </c>
    </row>
    <row r="332" spans="14:19">
      <c r="N332" s="101">
        <v>4</v>
      </c>
      <c r="O332" s="102" t="s">
        <v>817</v>
      </c>
      <c r="P332" s="102" t="s">
        <v>819</v>
      </c>
      <c r="Q332" s="102" t="s">
        <v>820</v>
      </c>
      <c r="R332" s="102" t="s">
        <v>222</v>
      </c>
      <c r="S332" s="103">
        <v>0.16</v>
      </c>
    </row>
    <row r="333" spans="14:19">
      <c r="N333" s="101">
        <v>4</v>
      </c>
      <c r="O333" s="102" t="s">
        <v>3</v>
      </c>
      <c r="P333" s="102" t="s">
        <v>819</v>
      </c>
      <c r="Q333" s="102" t="s">
        <v>820</v>
      </c>
      <c r="R333" s="102" t="s">
        <v>226</v>
      </c>
      <c r="S333" s="103">
        <v>0.17799999999999999</v>
      </c>
    </row>
    <row r="334" spans="14:19">
      <c r="N334" s="101">
        <v>4</v>
      </c>
      <c r="O334" s="102" t="s">
        <v>4</v>
      </c>
      <c r="P334" s="102" t="s">
        <v>819</v>
      </c>
      <c r="Q334" s="102" t="s">
        <v>820</v>
      </c>
      <c r="R334" s="102" t="s">
        <v>230</v>
      </c>
      <c r="S334" s="103">
        <v>0.192</v>
      </c>
    </row>
    <row r="335" spans="14:19">
      <c r="N335" s="101">
        <v>4</v>
      </c>
      <c r="O335" s="102" t="s">
        <v>5</v>
      </c>
      <c r="P335" s="102" t="s">
        <v>819</v>
      </c>
      <c r="Q335" s="102" t="s">
        <v>820</v>
      </c>
      <c r="R335" s="102" t="s">
        <v>234</v>
      </c>
      <c r="S335" s="103">
        <v>0.186</v>
      </c>
    </row>
    <row r="336" spans="14:19">
      <c r="N336" s="101">
        <v>4</v>
      </c>
      <c r="O336" s="102" t="s">
        <v>6</v>
      </c>
      <c r="P336" s="102" t="s">
        <v>819</v>
      </c>
      <c r="Q336" s="102" t="s">
        <v>820</v>
      </c>
      <c r="R336" s="102" t="s">
        <v>238</v>
      </c>
      <c r="S336" s="103">
        <v>0.153</v>
      </c>
    </row>
    <row r="337" spans="14:19">
      <c r="N337" s="101">
        <v>4</v>
      </c>
      <c r="O337" s="102" t="s">
        <v>7</v>
      </c>
      <c r="P337" s="102" t="s">
        <v>819</v>
      </c>
      <c r="Q337" s="102" t="s">
        <v>820</v>
      </c>
      <c r="R337" s="102" t="s">
        <v>242</v>
      </c>
      <c r="S337" s="103">
        <v>0.14299999999999999</v>
      </c>
    </row>
    <row r="338" spans="14:19">
      <c r="N338" s="101">
        <v>4</v>
      </c>
      <c r="O338" s="102" t="s">
        <v>8</v>
      </c>
      <c r="P338" s="102" t="s">
        <v>819</v>
      </c>
      <c r="Q338" s="102" t="s">
        <v>820</v>
      </c>
      <c r="R338" s="102" t="s">
        <v>246</v>
      </c>
      <c r="S338" s="103">
        <v>0.193</v>
      </c>
    </row>
    <row r="339" spans="14:19">
      <c r="N339" s="101">
        <v>4</v>
      </c>
      <c r="O339" s="102" t="s">
        <v>9</v>
      </c>
      <c r="P339" s="102" t="s">
        <v>819</v>
      </c>
      <c r="Q339" s="102" t="s">
        <v>820</v>
      </c>
      <c r="R339" s="102" t="s">
        <v>250</v>
      </c>
      <c r="S339" s="103">
        <v>0.14000000000000001</v>
      </c>
    </row>
    <row r="340" spans="14:19">
      <c r="N340" s="101">
        <v>4</v>
      </c>
      <c r="O340" s="102" t="s">
        <v>10</v>
      </c>
      <c r="P340" s="102" t="s">
        <v>819</v>
      </c>
      <c r="Q340" s="102" t="s">
        <v>820</v>
      </c>
      <c r="R340" s="102" t="s">
        <v>254</v>
      </c>
      <c r="S340" s="103">
        <v>0.16400000000000001</v>
      </c>
    </row>
    <row r="341" spans="14:19">
      <c r="N341" s="101">
        <v>4</v>
      </c>
      <c r="O341" s="102" t="s">
        <v>11</v>
      </c>
      <c r="P341" s="102" t="s">
        <v>819</v>
      </c>
      <c r="Q341" s="102" t="s">
        <v>820</v>
      </c>
      <c r="R341" s="102" t="s">
        <v>258</v>
      </c>
      <c r="S341" s="103">
        <v>0.184</v>
      </c>
    </row>
    <row r="342" spans="14:19">
      <c r="N342" s="101">
        <v>4</v>
      </c>
      <c r="O342" s="102" t="s">
        <v>12</v>
      </c>
      <c r="P342" s="102" t="s">
        <v>819</v>
      </c>
      <c r="Q342" s="102" t="s">
        <v>820</v>
      </c>
      <c r="R342" s="102" t="s">
        <v>262</v>
      </c>
      <c r="S342" s="103">
        <v>0.184</v>
      </c>
    </row>
    <row r="343" spans="14:19">
      <c r="N343" s="101">
        <v>4</v>
      </c>
      <c r="O343" s="102" t="s">
        <v>13</v>
      </c>
      <c r="P343" s="102" t="s">
        <v>819</v>
      </c>
      <c r="Q343" s="102" t="s">
        <v>820</v>
      </c>
      <c r="R343" s="102" t="s">
        <v>266</v>
      </c>
      <c r="S343" s="103">
        <v>0.187</v>
      </c>
    </row>
    <row r="344" spans="14:19">
      <c r="N344" s="101">
        <v>5</v>
      </c>
      <c r="O344" s="102" t="s">
        <v>817</v>
      </c>
      <c r="P344" s="102" t="s">
        <v>819</v>
      </c>
      <c r="Q344" s="102" t="s">
        <v>820</v>
      </c>
      <c r="R344" s="102" t="s">
        <v>270</v>
      </c>
      <c r="S344" s="103">
        <v>0.25700000000000001</v>
      </c>
    </row>
    <row r="345" spans="14:19">
      <c r="N345" s="101">
        <v>5</v>
      </c>
      <c r="O345" s="102" t="s">
        <v>3</v>
      </c>
      <c r="P345" s="102" t="s">
        <v>819</v>
      </c>
      <c r="Q345" s="102" t="s">
        <v>820</v>
      </c>
      <c r="R345" s="102" t="s">
        <v>274</v>
      </c>
      <c r="S345" s="103">
        <v>0.30299999999999999</v>
      </c>
    </row>
    <row r="346" spans="14:19">
      <c r="N346" s="101">
        <v>5</v>
      </c>
      <c r="O346" s="102" t="s">
        <v>4</v>
      </c>
      <c r="P346" s="102" t="s">
        <v>819</v>
      </c>
      <c r="Q346" s="102" t="s">
        <v>820</v>
      </c>
      <c r="R346" s="102" t="s">
        <v>278</v>
      </c>
      <c r="S346" s="103">
        <v>0.27500000000000002</v>
      </c>
    </row>
    <row r="347" spans="14:19">
      <c r="N347" s="101">
        <v>5</v>
      </c>
      <c r="O347" s="102" t="s">
        <v>5</v>
      </c>
      <c r="P347" s="102" t="s">
        <v>819</v>
      </c>
      <c r="Q347" s="102" t="s">
        <v>820</v>
      </c>
      <c r="R347" s="102" t="s">
        <v>282</v>
      </c>
      <c r="S347" s="103">
        <v>0.16900000000000001</v>
      </c>
    </row>
    <row r="348" spans="14:19">
      <c r="N348" s="101">
        <v>5</v>
      </c>
      <c r="O348" s="102" t="s">
        <v>6</v>
      </c>
      <c r="P348" s="102" t="s">
        <v>819</v>
      </c>
      <c r="Q348" s="102" t="s">
        <v>820</v>
      </c>
      <c r="R348" s="102" t="s">
        <v>286</v>
      </c>
      <c r="S348" s="103">
        <v>0.248</v>
      </c>
    </row>
    <row r="349" spans="14:19">
      <c r="N349" s="101">
        <v>5</v>
      </c>
      <c r="O349" s="102" t="s">
        <v>7</v>
      </c>
      <c r="P349" s="102" t="s">
        <v>819</v>
      </c>
      <c r="Q349" s="102" t="s">
        <v>820</v>
      </c>
      <c r="R349" s="102" t="s">
        <v>290</v>
      </c>
      <c r="S349" s="103">
        <v>0.28999999999999998</v>
      </c>
    </row>
    <row r="350" spans="14:19">
      <c r="N350" s="101">
        <v>5</v>
      </c>
      <c r="O350" s="102" t="s">
        <v>8</v>
      </c>
      <c r="P350" s="102" t="s">
        <v>819</v>
      </c>
      <c r="Q350" s="102" t="s">
        <v>820</v>
      </c>
      <c r="R350" s="102" t="s">
        <v>294</v>
      </c>
      <c r="S350" s="103">
        <v>0.27500000000000002</v>
      </c>
    </row>
    <row r="351" spans="14:19">
      <c r="N351" s="101">
        <v>5</v>
      </c>
      <c r="O351" s="102" t="s">
        <v>9</v>
      </c>
      <c r="P351" s="102" t="s">
        <v>819</v>
      </c>
      <c r="Q351" s="102" t="s">
        <v>820</v>
      </c>
      <c r="R351" s="102" t="s">
        <v>298</v>
      </c>
      <c r="S351" s="103">
        <v>0.26100000000000001</v>
      </c>
    </row>
    <row r="352" spans="14:19">
      <c r="N352" s="101">
        <v>5</v>
      </c>
      <c r="O352" s="102" t="s">
        <v>10</v>
      </c>
      <c r="P352" s="102" t="s">
        <v>819</v>
      </c>
      <c r="Q352" s="102" t="s">
        <v>820</v>
      </c>
      <c r="R352" s="102" t="s">
        <v>302</v>
      </c>
      <c r="S352" s="103">
        <v>0.26800000000000002</v>
      </c>
    </row>
    <row r="353" spans="14:19">
      <c r="N353" s="101">
        <v>5</v>
      </c>
      <c r="O353" s="102" t="s">
        <v>11</v>
      </c>
      <c r="P353" s="102" t="s">
        <v>819</v>
      </c>
      <c r="Q353" s="102" t="s">
        <v>820</v>
      </c>
      <c r="R353" s="102" t="s">
        <v>306</v>
      </c>
      <c r="S353" s="103">
        <v>0.20499999999999999</v>
      </c>
    </row>
    <row r="354" spans="14:19">
      <c r="N354" s="101">
        <v>5</v>
      </c>
      <c r="O354" s="102" t="s">
        <v>12</v>
      </c>
      <c r="P354" s="102" t="s">
        <v>819</v>
      </c>
      <c r="Q354" s="102" t="s">
        <v>820</v>
      </c>
      <c r="R354" s="102" t="s">
        <v>310</v>
      </c>
      <c r="S354" s="103">
        <v>9.5000000000000001E-2</v>
      </c>
    </row>
    <row r="355" spans="14:19">
      <c r="N355" s="101">
        <v>5</v>
      </c>
      <c r="O355" s="102" t="s">
        <v>13</v>
      </c>
      <c r="P355" s="102" t="s">
        <v>819</v>
      </c>
      <c r="Q355" s="102" t="s">
        <v>820</v>
      </c>
      <c r="R355" s="102" t="s">
        <v>314</v>
      </c>
      <c r="S355" s="103">
        <v>0.30399999999999999</v>
      </c>
    </row>
    <row r="356" spans="14:19">
      <c r="N356" s="101">
        <v>6</v>
      </c>
      <c r="O356" s="102" t="s">
        <v>817</v>
      </c>
      <c r="P356" s="102" t="s">
        <v>819</v>
      </c>
      <c r="Q356" s="102" t="s">
        <v>820</v>
      </c>
      <c r="R356" s="102" t="s">
        <v>318</v>
      </c>
      <c r="S356" s="103">
        <v>0.317</v>
      </c>
    </row>
    <row r="357" spans="14:19">
      <c r="N357" s="101">
        <v>6</v>
      </c>
      <c r="O357" s="102" t="s">
        <v>3</v>
      </c>
      <c r="P357" s="102" t="s">
        <v>819</v>
      </c>
      <c r="Q357" s="102" t="s">
        <v>820</v>
      </c>
      <c r="R357" s="102" t="s">
        <v>322</v>
      </c>
      <c r="S357" s="103">
        <v>0.41499999999999998</v>
      </c>
    </row>
    <row r="358" spans="14:19">
      <c r="N358" s="101">
        <v>6</v>
      </c>
      <c r="O358" s="102" t="s">
        <v>4</v>
      </c>
      <c r="P358" s="102" t="s">
        <v>819</v>
      </c>
      <c r="Q358" s="102" t="s">
        <v>820</v>
      </c>
      <c r="R358" s="102" t="s">
        <v>326</v>
      </c>
      <c r="S358" s="103">
        <v>0.38200000000000001</v>
      </c>
    </row>
    <row r="359" spans="14:19">
      <c r="N359" s="101">
        <v>6</v>
      </c>
      <c r="O359" s="102" t="s">
        <v>5</v>
      </c>
      <c r="P359" s="102" t="s">
        <v>819</v>
      </c>
      <c r="Q359" s="102" t="s">
        <v>820</v>
      </c>
      <c r="R359" s="102" t="s">
        <v>330</v>
      </c>
      <c r="S359" s="103">
        <v>0.23799999999999999</v>
      </c>
    </row>
    <row r="360" spans="14:19">
      <c r="N360" s="101">
        <v>6</v>
      </c>
      <c r="O360" s="102" t="s">
        <v>6</v>
      </c>
      <c r="P360" s="102" t="s">
        <v>819</v>
      </c>
      <c r="Q360" s="102" t="s">
        <v>820</v>
      </c>
      <c r="R360" s="102" t="s">
        <v>334</v>
      </c>
      <c r="S360" s="103">
        <v>0.375</v>
      </c>
    </row>
    <row r="361" spans="14:19">
      <c r="N361" s="101">
        <v>6</v>
      </c>
      <c r="O361" s="102" t="s">
        <v>7</v>
      </c>
      <c r="P361" s="102" t="s">
        <v>819</v>
      </c>
      <c r="Q361" s="102" t="s">
        <v>820</v>
      </c>
      <c r="R361" s="102" t="s">
        <v>338</v>
      </c>
      <c r="S361" s="103">
        <v>0.40200000000000002</v>
      </c>
    </row>
    <row r="362" spans="14:19">
      <c r="N362" s="101">
        <v>6</v>
      </c>
      <c r="O362" s="102" t="s">
        <v>8</v>
      </c>
      <c r="P362" s="102" t="s">
        <v>819</v>
      </c>
      <c r="Q362" s="102" t="s">
        <v>820</v>
      </c>
      <c r="R362" s="102" t="s">
        <v>342</v>
      </c>
      <c r="S362" s="103">
        <v>0.38500000000000001</v>
      </c>
    </row>
    <row r="363" spans="14:19">
      <c r="N363" s="101">
        <v>6</v>
      </c>
      <c r="O363" s="102" t="s">
        <v>9</v>
      </c>
      <c r="P363" s="102" t="s">
        <v>819</v>
      </c>
      <c r="Q363" s="102" t="s">
        <v>820</v>
      </c>
      <c r="R363" s="102" t="s">
        <v>346</v>
      </c>
      <c r="S363" s="103">
        <v>0.29399999999999998</v>
      </c>
    </row>
    <row r="364" spans="14:19">
      <c r="N364" s="101">
        <v>6</v>
      </c>
      <c r="O364" s="102" t="s">
        <v>10</v>
      </c>
      <c r="P364" s="102" t="s">
        <v>819</v>
      </c>
      <c r="Q364" s="102" t="s">
        <v>820</v>
      </c>
      <c r="R364" s="102" t="s">
        <v>350</v>
      </c>
      <c r="S364" s="103">
        <v>0.378</v>
      </c>
    </row>
    <row r="365" spans="14:19">
      <c r="N365" s="101">
        <v>6</v>
      </c>
      <c r="O365" s="102" t="s">
        <v>11</v>
      </c>
      <c r="P365" s="102" t="s">
        <v>819</v>
      </c>
      <c r="Q365" s="102" t="s">
        <v>820</v>
      </c>
      <c r="R365" s="102" t="s">
        <v>354</v>
      </c>
      <c r="S365" s="103">
        <v>0.27900000000000003</v>
      </c>
    </row>
    <row r="366" spans="14:19">
      <c r="N366" s="101">
        <v>6</v>
      </c>
      <c r="O366" s="102" t="s">
        <v>12</v>
      </c>
      <c r="P366" s="102" t="s">
        <v>819</v>
      </c>
      <c r="Q366" s="102" t="s">
        <v>820</v>
      </c>
      <c r="R366" s="102" t="s">
        <v>358</v>
      </c>
      <c r="S366" s="103">
        <v>0.249</v>
      </c>
    </row>
    <row r="367" spans="14:19">
      <c r="N367" s="101">
        <v>6</v>
      </c>
      <c r="O367" s="102" t="s">
        <v>13</v>
      </c>
      <c r="P367" s="102" t="s">
        <v>819</v>
      </c>
      <c r="Q367" s="102" t="s">
        <v>820</v>
      </c>
      <c r="R367" s="102" t="s">
        <v>362</v>
      </c>
      <c r="S367" s="103">
        <v>0.41699999999999998</v>
      </c>
    </row>
    <row r="368" spans="14:19">
      <c r="N368" s="101">
        <v>7</v>
      </c>
      <c r="O368" s="102" t="s">
        <v>817</v>
      </c>
      <c r="P368" s="102" t="s">
        <v>819</v>
      </c>
      <c r="Q368" s="102" t="s">
        <v>820</v>
      </c>
      <c r="R368" s="102" t="s">
        <v>366</v>
      </c>
      <c r="S368" s="103">
        <v>0.57299999999999995</v>
      </c>
    </row>
    <row r="369" spans="14:19">
      <c r="N369" s="101">
        <v>7</v>
      </c>
      <c r="O369" s="102" t="s">
        <v>3</v>
      </c>
      <c r="P369" s="102" t="s">
        <v>819</v>
      </c>
      <c r="Q369" s="102" t="s">
        <v>820</v>
      </c>
      <c r="R369" s="102" t="s">
        <v>370</v>
      </c>
      <c r="S369" s="103">
        <v>0.65600000000000003</v>
      </c>
    </row>
    <row r="370" spans="14:19">
      <c r="N370" s="101">
        <v>7</v>
      </c>
      <c r="O370" s="102" t="s">
        <v>4</v>
      </c>
      <c r="P370" s="102" t="s">
        <v>819</v>
      </c>
      <c r="Q370" s="102" t="s">
        <v>820</v>
      </c>
      <c r="R370" s="102" t="s">
        <v>374</v>
      </c>
      <c r="S370" s="103">
        <v>0.61899999999999999</v>
      </c>
    </row>
    <row r="371" spans="14:19">
      <c r="N371" s="101">
        <v>7</v>
      </c>
      <c r="O371" s="102" t="s">
        <v>5</v>
      </c>
      <c r="P371" s="102" t="s">
        <v>819</v>
      </c>
      <c r="Q371" s="102" t="s">
        <v>820</v>
      </c>
      <c r="R371" s="102" t="s">
        <v>378</v>
      </c>
      <c r="S371" s="103">
        <v>0.41099999999999998</v>
      </c>
    </row>
    <row r="372" spans="14:19">
      <c r="N372" s="101">
        <v>7</v>
      </c>
      <c r="O372" s="102" t="s">
        <v>6</v>
      </c>
      <c r="P372" s="102" t="s">
        <v>819</v>
      </c>
      <c r="Q372" s="102" t="s">
        <v>820</v>
      </c>
      <c r="R372" s="102" t="s">
        <v>382</v>
      </c>
      <c r="S372" s="103">
        <v>0.63500000000000001</v>
      </c>
    </row>
    <row r="373" spans="14:19">
      <c r="N373" s="101">
        <v>7</v>
      </c>
      <c r="O373" s="102" t="s">
        <v>7</v>
      </c>
      <c r="P373" s="102" t="s">
        <v>819</v>
      </c>
      <c r="Q373" s="102" t="s">
        <v>820</v>
      </c>
      <c r="R373" s="102" t="s">
        <v>386</v>
      </c>
      <c r="S373" s="103">
        <v>0.64300000000000002</v>
      </c>
    </row>
    <row r="374" spans="14:19">
      <c r="N374" s="101">
        <v>7</v>
      </c>
      <c r="O374" s="102" t="s">
        <v>8</v>
      </c>
      <c r="P374" s="102" t="s">
        <v>819</v>
      </c>
      <c r="Q374" s="102" t="s">
        <v>820</v>
      </c>
      <c r="R374" s="102" t="s">
        <v>390</v>
      </c>
      <c r="S374" s="103">
        <v>0.66600000000000004</v>
      </c>
    </row>
    <row r="375" spans="14:19">
      <c r="N375" s="101">
        <v>7</v>
      </c>
      <c r="O375" s="102" t="s">
        <v>9</v>
      </c>
      <c r="P375" s="102" t="s">
        <v>819</v>
      </c>
      <c r="Q375" s="102" t="s">
        <v>820</v>
      </c>
      <c r="R375" s="102" t="s">
        <v>394</v>
      </c>
      <c r="S375" s="103">
        <v>0.51800000000000002</v>
      </c>
    </row>
    <row r="376" spans="14:19">
      <c r="N376" s="101">
        <v>7</v>
      </c>
      <c r="O376" s="102" t="s">
        <v>10</v>
      </c>
      <c r="P376" s="102" t="s">
        <v>819</v>
      </c>
      <c r="Q376" s="102" t="s">
        <v>820</v>
      </c>
      <c r="R376" s="102" t="s">
        <v>398</v>
      </c>
      <c r="S376" s="103">
        <v>0.58699999999999997</v>
      </c>
    </row>
    <row r="377" spans="14:19">
      <c r="N377" s="101">
        <v>7</v>
      </c>
      <c r="O377" s="102" t="s">
        <v>11</v>
      </c>
      <c r="P377" s="102" t="s">
        <v>819</v>
      </c>
      <c r="Q377" s="102" t="s">
        <v>820</v>
      </c>
      <c r="R377" s="102" t="s">
        <v>402</v>
      </c>
      <c r="S377" s="103">
        <v>0.38600000000000001</v>
      </c>
    </row>
    <row r="378" spans="14:19">
      <c r="N378" s="101">
        <v>7</v>
      </c>
      <c r="O378" s="102" t="s">
        <v>12</v>
      </c>
      <c r="P378" s="102" t="s">
        <v>819</v>
      </c>
      <c r="Q378" s="102" t="s">
        <v>820</v>
      </c>
      <c r="R378" s="102" t="s">
        <v>406</v>
      </c>
      <c r="S378" s="103">
        <v>0.28899999999999998</v>
      </c>
    </row>
    <row r="379" spans="14:19">
      <c r="N379" s="101">
        <v>7</v>
      </c>
      <c r="O379" s="102" t="s">
        <v>13</v>
      </c>
      <c r="P379" s="102" t="s">
        <v>819</v>
      </c>
      <c r="Q379" s="102" t="s">
        <v>820</v>
      </c>
      <c r="R379" s="102" t="s">
        <v>410</v>
      </c>
      <c r="S379" s="103">
        <v>0.66600000000000004</v>
      </c>
    </row>
    <row r="380" spans="14:19">
      <c r="N380" s="101">
        <v>8</v>
      </c>
      <c r="O380" s="102" t="s">
        <v>817</v>
      </c>
      <c r="P380" s="102" t="s">
        <v>819</v>
      </c>
      <c r="Q380" s="102" t="s">
        <v>820</v>
      </c>
      <c r="R380" s="102" t="s">
        <v>414</v>
      </c>
      <c r="S380" s="103">
        <v>0.61499999999999999</v>
      </c>
    </row>
    <row r="381" spans="14:19">
      <c r="N381" s="101">
        <v>8</v>
      </c>
      <c r="O381" s="102" t="s">
        <v>3</v>
      </c>
      <c r="P381" s="102" t="s">
        <v>819</v>
      </c>
      <c r="Q381" s="102" t="s">
        <v>820</v>
      </c>
      <c r="R381" s="102" t="s">
        <v>418</v>
      </c>
      <c r="S381" s="103">
        <v>0.72199999999999998</v>
      </c>
    </row>
    <row r="382" spans="14:19">
      <c r="N382" s="101">
        <v>8</v>
      </c>
      <c r="O382" s="102" t="s">
        <v>4</v>
      </c>
      <c r="P382" s="102" t="s">
        <v>819</v>
      </c>
      <c r="Q382" s="102" t="s">
        <v>820</v>
      </c>
      <c r="R382" s="102" t="s">
        <v>422</v>
      </c>
      <c r="S382" s="103">
        <v>0.67300000000000004</v>
      </c>
    </row>
    <row r="383" spans="14:19">
      <c r="N383" s="101">
        <v>8</v>
      </c>
      <c r="O383" s="102" t="s">
        <v>5</v>
      </c>
      <c r="P383" s="102" t="s">
        <v>819</v>
      </c>
      <c r="Q383" s="102" t="s">
        <v>820</v>
      </c>
      <c r="R383" s="102" t="s">
        <v>426</v>
      </c>
      <c r="S383" s="103">
        <v>0.435</v>
      </c>
    </row>
    <row r="384" spans="14:19">
      <c r="N384" s="101">
        <v>8</v>
      </c>
      <c r="O384" s="102" t="s">
        <v>6</v>
      </c>
      <c r="P384" s="102" t="s">
        <v>819</v>
      </c>
      <c r="Q384" s="102" t="s">
        <v>820</v>
      </c>
      <c r="R384" s="102" t="s">
        <v>430</v>
      </c>
      <c r="S384" s="103">
        <v>0.68600000000000005</v>
      </c>
    </row>
    <row r="385" spans="14:19">
      <c r="N385" s="101">
        <v>8</v>
      </c>
      <c r="O385" s="102" t="s">
        <v>7</v>
      </c>
      <c r="P385" s="102" t="s">
        <v>819</v>
      </c>
      <c r="Q385" s="102" t="s">
        <v>820</v>
      </c>
      <c r="R385" s="102" t="s">
        <v>434</v>
      </c>
      <c r="S385" s="103">
        <v>0.71899999999999997</v>
      </c>
    </row>
    <row r="386" spans="14:19">
      <c r="N386" s="101">
        <v>8</v>
      </c>
      <c r="O386" s="102" t="s">
        <v>8</v>
      </c>
      <c r="P386" s="102" t="s">
        <v>819</v>
      </c>
      <c r="Q386" s="102" t="s">
        <v>820</v>
      </c>
      <c r="R386" s="102" t="s">
        <v>438</v>
      </c>
      <c r="S386" s="103">
        <v>0.70699999999999996</v>
      </c>
    </row>
    <row r="387" spans="14:19">
      <c r="N387" s="101">
        <v>8</v>
      </c>
      <c r="O387" s="102" t="s">
        <v>9</v>
      </c>
      <c r="P387" s="102" t="s">
        <v>819</v>
      </c>
      <c r="Q387" s="102" t="s">
        <v>820</v>
      </c>
      <c r="R387" s="102" t="s">
        <v>442</v>
      </c>
      <c r="S387" s="103">
        <v>0.59199999999999997</v>
      </c>
    </row>
    <row r="388" spans="14:19">
      <c r="N388" s="101">
        <v>8</v>
      </c>
      <c r="O388" s="102" t="s">
        <v>10</v>
      </c>
      <c r="P388" s="102" t="s">
        <v>819</v>
      </c>
      <c r="Q388" s="102" t="s">
        <v>820</v>
      </c>
      <c r="R388" s="102" t="s">
        <v>446</v>
      </c>
      <c r="S388" s="103">
        <v>0.626</v>
      </c>
    </row>
    <row r="389" spans="14:19">
      <c r="N389" s="101">
        <v>8</v>
      </c>
      <c r="O389" s="102" t="s">
        <v>11</v>
      </c>
      <c r="P389" s="102" t="s">
        <v>819</v>
      </c>
      <c r="Q389" s="102" t="s">
        <v>820</v>
      </c>
      <c r="R389" s="102" t="s">
        <v>450</v>
      </c>
      <c r="S389" s="103">
        <v>0.41799999999999998</v>
      </c>
    </row>
    <row r="390" spans="14:19">
      <c r="N390" s="101">
        <v>8</v>
      </c>
      <c r="O390" s="102" t="s">
        <v>12</v>
      </c>
      <c r="P390" s="102" t="s">
        <v>819</v>
      </c>
      <c r="Q390" s="102" t="s">
        <v>820</v>
      </c>
      <c r="R390" s="102" t="s">
        <v>454</v>
      </c>
      <c r="S390" s="103">
        <v>0.307</v>
      </c>
    </row>
    <row r="391" spans="14:19">
      <c r="N391" s="101">
        <v>8</v>
      </c>
      <c r="O391" s="102" t="s">
        <v>13</v>
      </c>
      <c r="P391" s="102" t="s">
        <v>819</v>
      </c>
      <c r="Q391" s="102" t="s">
        <v>820</v>
      </c>
      <c r="R391" s="102" t="s">
        <v>458</v>
      </c>
      <c r="S391" s="103">
        <v>0.70399999999999996</v>
      </c>
    </row>
    <row r="392" spans="14:19">
      <c r="N392" s="101">
        <v>9</v>
      </c>
      <c r="O392" s="102" t="s">
        <v>817</v>
      </c>
      <c r="P392" s="102" t="s">
        <v>819</v>
      </c>
      <c r="Q392" s="102" t="s">
        <v>820</v>
      </c>
      <c r="R392" s="102" t="s">
        <v>462</v>
      </c>
      <c r="S392" s="103">
        <v>0.48399999999999999</v>
      </c>
    </row>
    <row r="393" spans="14:19">
      <c r="N393" s="101">
        <v>9</v>
      </c>
      <c r="O393" s="102" t="s">
        <v>3</v>
      </c>
      <c r="P393" s="102" t="s">
        <v>819</v>
      </c>
      <c r="Q393" s="102" t="s">
        <v>820</v>
      </c>
      <c r="R393" s="102" t="s">
        <v>466</v>
      </c>
      <c r="S393" s="103">
        <v>0.54300000000000004</v>
      </c>
    </row>
    <row r="394" spans="14:19">
      <c r="N394" s="101">
        <v>9</v>
      </c>
      <c r="O394" s="102" t="s">
        <v>4</v>
      </c>
      <c r="P394" s="102" t="s">
        <v>819</v>
      </c>
      <c r="Q394" s="102" t="s">
        <v>820</v>
      </c>
      <c r="R394" s="102" t="s">
        <v>470</v>
      </c>
      <c r="S394" s="103">
        <v>0.46300000000000002</v>
      </c>
    </row>
    <row r="395" spans="14:19">
      <c r="N395" s="101">
        <v>9</v>
      </c>
      <c r="O395" s="102" t="s">
        <v>5</v>
      </c>
      <c r="P395" s="102" t="s">
        <v>819</v>
      </c>
      <c r="Q395" s="102" t="s">
        <v>820</v>
      </c>
      <c r="R395" s="102" t="s">
        <v>474</v>
      </c>
      <c r="S395" s="103">
        <v>0.27700000000000002</v>
      </c>
    </row>
    <row r="396" spans="14:19">
      <c r="N396" s="101">
        <v>9</v>
      </c>
      <c r="O396" s="102" t="s">
        <v>6</v>
      </c>
      <c r="P396" s="102" t="s">
        <v>819</v>
      </c>
      <c r="Q396" s="102" t="s">
        <v>820</v>
      </c>
      <c r="R396" s="102" t="s">
        <v>478</v>
      </c>
      <c r="S396" s="103">
        <v>0.46300000000000002</v>
      </c>
    </row>
    <row r="397" spans="14:19">
      <c r="N397" s="101">
        <v>9</v>
      </c>
      <c r="O397" s="102" t="s">
        <v>7</v>
      </c>
      <c r="P397" s="102" t="s">
        <v>819</v>
      </c>
      <c r="Q397" s="102" t="s">
        <v>820</v>
      </c>
      <c r="R397" s="102" t="s">
        <v>482</v>
      </c>
      <c r="S397" s="103">
        <v>0.48499999999999999</v>
      </c>
    </row>
    <row r="398" spans="14:19">
      <c r="N398" s="101">
        <v>9</v>
      </c>
      <c r="O398" s="102" t="s">
        <v>8</v>
      </c>
      <c r="P398" s="102" t="s">
        <v>819</v>
      </c>
      <c r="Q398" s="102" t="s">
        <v>820</v>
      </c>
      <c r="R398" s="102" t="s">
        <v>486</v>
      </c>
      <c r="S398" s="103">
        <v>0.48599999999999999</v>
      </c>
    </row>
    <row r="399" spans="14:19">
      <c r="N399" s="101">
        <v>9</v>
      </c>
      <c r="O399" s="102" t="s">
        <v>9</v>
      </c>
      <c r="P399" s="102" t="s">
        <v>819</v>
      </c>
      <c r="Q399" s="102" t="s">
        <v>820</v>
      </c>
      <c r="R399" s="102" t="s">
        <v>490</v>
      </c>
      <c r="S399" s="103">
        <v>0.34100000000000003</v>
      </c>
    </row>
    <row r="400" spans="14:19">
      <c r="N400" s="101">
        <v>9</v>
      </c>
      <c r="O400" s="102" t="s">
        <v>10</v>
      </c>
      <c r="P400" s="102" t="s">
        <v>819</v>
      </c>
      <c r="Q400" s="102" t="s">
        <v>820</v>
      </c>
      <c r="R400" s="102" t="s">
        <v>494</v>
      </c>
      <c r="S400" s="103">
        <v>0.436</v>
      </c>
    </row>
    <row r="401" spans="14:19">
      <c r="N401" s="101">
        <v>9</v>
      </c>
      <c r="O401" s="102" t="s">
        <v>11</v>
      </c>
      <c r="P401" s="102" t="s">
        <v>819</v>
      </c>
      <c r="Q401" s="102" t="s">
        <v>820</v>
      </c>
      <c r="R401" s="102" t="s">
        <v>498</v>
      </c>
      <c r="S401" s="103">
        <v>0.26400000000000001</v>
      </c>
    </row>
    <row r="402" spans="14:19">
      <c r="N402" s="101">
        <v>9</v>
      </c>
      <c r="O402" s="102" t="s">
        <v>12</v>
      </c>
      <c r="P402" s="102" t="s">
        <v>819</v>
      </c>
      <c r="Q402" s="102" t="s">
        <v>820</v>
      </c>
      <c r="R402" s="102" t="s">
        <v>502</v>
      </c>
      <c r="S402" s="103">
        <v>0.17299999999999999</v>
      </c>
    </row>
    <row r="403" spans="14:19">
      <c r="N403" s="101">
        <v>9</v>
      </c>
      <c r="O403" s="102" t="s">
        <v>13</v>
      </c>
      <c r="P403" s="102" t="s">
        <v>819</v>
      </c>
      <c r="Q403" s="102" t="s">
        <v>820</v>
      </c>
      <c r="R403" s="102" t="s">
        <v>506</v>
      </c>
      <c r="S403" s="103">
        <v>0.57499999999999996</v>
      </c>
    </row>
    <row r="404" spans="14:19">
      <c r="N404" s="101">
        <v>10</v>
      </c>
      <c r="O404" s="102" t="s">
        <v>817</v>
      </c>
      <c r="P404" s="102" t="s">
        <v>819</v>
      </c>
      <c r="Q404" s="102" t="s">
        <v>820</v>
      </c>
      <c r="R404" s="102" t="s">
        <v>510</v>
      </c>
      <c r="S404" s="103">
        <v>0.23499999999999999</v>
      </c>
    </row>
    <row r="405" spans="14:19">
      <c r="N405" s="101">
        <v>10</v>
      </c>
      <c r="O405" s="102" t="s">
        <v>3</v>
      </c>
      <c r="P405" s="102" t="s">
        <v>819</v>
      </c>
      <c r="Q405" s="102" t="s">
        <v>820</v>
      </c>
      <c r="R405" s="102" t="s">
        <v>514</v>
      </c>
      <c r="S405" s="103">
        <v>0.223</v>
      </c>
    </row>
    <row r="406" spans="14:19">
      <c r="N406" s="101">
        <v>10</v>
      </c>
      <c r="O406" s="102" t="s">
        <v>4</v>
      </c>
      <c r="P406" s="102" t="s">
        <v>819</v>
      </c>
      <c r="Q406" s="102" t="s">
        <v>820</v>
      </c>
      <c r="R406" s="102" t="s">
        <v>518</v>
      </c>
      <c r="S406" s="103">
        <v>0.251</v>
      </c>
    </row>
    <row r="407" spans="14:19">
      <c r="N407" s="101">
        <v>10</v>
      </c>
      <c r="O407" s="102" t="s">
        <v>5</v>
      </c>
      <c r="P407" s="102" t="s">
        <v>819</v>
      </c>
      <c r="Q407" s="102" t="s">
        <v>820</v>
      </c>
      <c r="R407" s="102" t="s">
        <v>522</v>
      </c>
      <c r="S407" s="103">
        <v>0.13</v>
      </c>
    </row>
    <row r="408" spans="14:19">
      <c r="N408" s="101">
        <v>10</v>
      </c>
      <c r="O408" s="102" t="s">
        <v>6</v>
      </c>
      <c r="P408" s="102" t="s">
        <v>819</v>
      </c>
      <c r="Q408" s="102" t="s">
        <v>820</v>
      </c>
      <c r="R408" s="102" t="s">
        <v>526</v>
      </c>
      <c r="S408" s="103">
        <v>0.22500000000000001</v>
      </c>
    </row>
    <row r="409" spans="14:19">
      <c r="N409" s="101">
        <v>10</v>
      </c>
      <c r="O409" s="102" t="s">
        <v>7</v>
      </c>
      <c r="P409" s="102" t="s">
        <v>819</v>
      </c>
      <c r="Q409" s="102" t="s">
        <v>820</v>
      </c>
      <c r="R409" s="102" t="s">
        <v>530</v>
      </c>
      <c r="S409" s="103">
        <v>0.23400000000000001</v>
      </c>
    </row>
    <row r="410" spans="14:19">
      <c r="N410" s="101">
        <v>10</v>
      </c>
      <c r="O410" s="102" t="s">
        <v>8</v>
      </c>
      <c r="P410" s="102" t="s">
        <v>819</v>
      </c>
      <c r="Q410" s="102" t="s">
        <v>820</v>
      </c>
      <c r="R410" s="102" t="s">
        <v>534</v>
      </c>
      <c r="S410" s="103">
        <v>0.185</v>
      </c>
    </row>
    <row r="411" spans="14:19">
      <c r="N411" s="101">
        <v>10</v>
      </c>
      <c r="O411" s="102" t="s">
        <v>9</v>
      </c>
      <c r="P411" s="102" t="s">
        <v>819</v>
      </c>
      <c r="Q411" s="102" t="s">
        <v>820</v>
      </c>
      <c r="R411" s="102" t="s">
        <v>538</v>
      </c>
      <c r="S411" s="103">
        <v>0.185</v>
      </c>
    </row>
    <row r="412" spans="14:19">
      <c r="N412" s="101">
        <v>10</v>
      </c>
      <c r="O412" s="102" t="s">
        <v>10</v>
      </c>
      <c r="P412" s="102" t="s">
        <v>819</v>
      </c>
      <c r="Q412" s="102" t="s">
        <v>820</v>
      </c>
      <c r="R412" s="102" t="s">
        <v>542</v>
      </c>
      <c r="S412" s="103">
        <v>0.21</v>
      </c>
    </row>
    <row r="413" spans="14:19">
      <c r="N413" s="101">
        <v>10</v>
      </c>
      <c r="O413" s="102" t="s">
        <v>11</v>
      </c>
      <c r="P413" s="102" t="s">
        <v>819</v>
      </c>
      <c r="Q413" s="102" t="s">
        <v>820</v>
      </c>
      <c r="R413" s="102" t="s">
        <v>546</v>
      </c>
      <c r="S413" s="103">
        <v>0.105</v>
      </c>
    </row>
    <row r="414" spans="14:19">
      <c r="N414" s="101">
        <v>10</v>
      </c>
      <c r="O414" s="102" t="s">
        <v>12</v>
      </c>
      <c r="P414" s="102" t="s">
        <v>819</v>
      </c>
      <c r="Q414" s="102" t="s">
        <v>820</v>
      </c>
      <c r="R414" s="102" t="s">
        <v>550</v>
      </c>
      <c r="S414" s="103">
        <v>0.08</v>
      </c>
    </row>
    <row r="415" spans="14:19">
      <c r="N415" s="101">
        <v>10</v>
      </c>
      <c r="O415" s="102" t="s">
        <v>13</v>
      </c>
      <c r="P415" s="102" t="s">
        <v>819</v>
      </c>
      <c r="Q415" s="102" t="s">
        <v>820</v>
      </c>
      <c r="R415" s="102" t="s">
        <v>554</v>
      </c>
      <c r="S415" s="103">
        <v>0.29699999999999999</v>
      </c>
    </row>
    <row r="416" spans="14:19">
      <c r="N416" s="101">
        <v>11</v>
      </c>
      <c r="O416" s="102" t="s">
        <v>817</v>
      </c>
      <c r="P416" s="102" t="s">
        <v>819</v>
      </c>
      <c r="Q416" s="102" t="s">
        <v>820</v>
      </c>
      <c r="R416" s="102" t="s">
        <v>558</v>
      </c>
      <c r="S416" s="103">
        <v>0.13600000000000001</v>
      </c>
    </row>
    <row r="417" spans="14:19">
      <c r="N417" s="101">
        <v>11</v>
      </c>
      <c r="O417" s="102" t="s">
        <v>3</v>
      </c>
      <c r="P417" s="102" t="s">
        <v>819</v>
      </c>
      <c r="Q417" s="102" t="s">
        <v>820</v>
      </c>
      <c r="R417" s="102" t="s">
        <v>562</v>
      </c>
      <c r="S417" s="103">
        <v>0.14799999999999999</v>
      </c>
    </row>
    <row r="418" spans="14:19">
      <c r="N418" s="101">
        <v>11</v>
      </c>
      <c r="O418" s="102" t="s">
        <v>4</v>
      </c>
      <c r="P418" s="102" t="s">
        <v>819</v>
      </c>
      <c r="Q418" s="102" t="s">
        <v>820</v>
      </c>
      <c r="R418" s="102" t="s">
        <v>566</v>
      </c>
      <c r="S418" s="103">
        <v>9.5000000000000001E-2</v>
      </c>
    </row>
    <row r="419" spans="14:19">
      <c r="N419" s="101">
        <v>11</v>
      </c>
      <c r="O419" s="102" t="s">
        <v>5</v>
      </c>
      <c r="P419" s="102" t="s">
        <v>819</v>
      </c>
      <c r="Q419" s="102" t="s">
        <v>820</v>
      </c>
      <c r="R419" s="102" t="s">
        <v>570</v>
      </c>
      <c r="S419" s="103">
        <v>5.8000000000000003E-2</v>
      </c>
    </row>
    <row r="420" spans="14:19">
      <c r="N420" s="101">
        <v>11</v>
      </c>
      <c r="O420" s="102" t="s">
        <v>6</v>
      </c>
      <c r="P420" s="102" t="s">
        <v>819</v>
      </c>
      <c r="Q420" s="102" t="s">
        <v>820</v>
      </c>
      <c r="R420" s="102" t="s">
        <v>574</v>
      </c>
      <c r="S420" s="103">
        <v>0.126</v>
      </c>
    </row>
    <row r="421" spans="14:19">
      <c r="N421" s="101">
        <v>11</v>
      </c>
      <c r="O421" s="102" t="s">
        <v>7</v>
      </c>
      <c r="P421" s="102" t="s">
        <v>819</v>
      </c>
      <c r="Q421" s="102" t="s">
        <v>820</v>
      </c>
      <c r="R421" s="102" t="s">
        <v>578</v>
      </c>
      <c r="S421" s="103">
        <v>0.11</v>
      </c>
    </row>
    <row r="422" spans="14:19">
      <c r="N422" s="101">
        <v>11</v>
      </c>
      <c r="O422" s="102" t="s">
        <v>8</v>
      </c>
      <c r="P422" s="102" t="s">
        <v>819</v>
      </c>
      <c r="Q422" s="102" t="s">
        <v>820</v>
      </c>
      <c r="R422" s="102" t="s">
        <v>582</v>
      </c>
      <c r="S422" s="103">
        <v>0.109</v>
      </c>
    </row>
    <row r="423" spans="14:19">
      <c r="N423" s="101">
        <v>11</v>
      </c>
      <c r="O423" s="102" t="s">
        <v>9</v>
      </c>
      <c r="P423" s="102" t="s">
        <v>819</v>
      </c>
      <c r="Q423" s="102" t="s">
        <v>820</v>
      </c>
      <c r="R423" s="102" t="s">
        <v>586</v>
      </c>
      <c r="S423" s="103">
        <v>0.104</v>
      </c>
    </row>
    <row r="424" spans="14:19">
      <c r="N424" s="101">
        <v>11</v>
      </c>
      <c r="O424" s="102" t="s">
        <v>10</v>
      </c>
      <c r="P424" s="102" t="s">
        <v>819</v>
      </c>
      <c r="Q424" s="102" t="s">
        <v>820</v>
      </c>
      <c r="R424" s="102" t="s">
        <v>590</v>
      </c>
      <c r="S424" s="103">
        <v>0.16900000000000001</v>
      </c>
    </row>
    <row r="425" spans="14:19">
      <c r="N425" s="101">
        <v>11</v>
      </c>
      <c r="O425" s="102" t="s">
        <v>11</v>
      </c>
      <c r="P425" s="102" t="s">
        <v>819</v>
      </c>
      <c r="Q425" s="102" t="s">
        <v>820</v>
      </c>
      <c r="R425" s="102" t="s">
        <v>594</v>
      </c>
      <c r="S425" s="103">
        <v>0</v>
      </c>
    </row>
    <row r="426" spans="14:19">
      <c r="N426" s="101">
        <v>11</v>
      </c>
      <c r="O426" s="102" t="s">
        <v>12</v>
      </c>
      <c r="P426" s="102" t="s">
        <v>819</v>
      </c>
      <c r="Q426" s="102" t="s">
        <v>820</v>
      </c>
      <c r="R426" s="102" t="s">
        <v>598</v>
      </c>
      <c r="S426" s="103">
        <v>0</v>
      </c>
    </row>
    <row r="427" spans="14:19">
      <c r="N427" s="101">
        <v>11</v>
      </c>
      <c r="O427" s="102" t="s">
        <v>13</v>
      </c>
      <c r="P427" s="102" t="s">
        <v>819</v>
      </c>
      <c r="Q427" s="102" t="s">
        <v>820</v>
      </c>
      <c r="R427" s="102" t="s">
        <v>602</v>
      </c>
      <c r="S427" s="103">
        <v>0.18</v>
      </c>
    </row>
    <row r="428" spans="14:19">
      <c r="N428" s="101">
        <v>12</v>
      </c>
      <c r="O428" s="102" t="s">
        <v>817</v>
      </c>
      <c r="P428" s="102" t="s">
        <v>819</v>
      </c>
      <c r="Q428" s="102" t="s">
        <v>820</v>
      </c>
      <c r="R428" s="102" t="s">
        <v>606</v>
      </c>
      <c r="S428" s="103">
        <v>0</v>
      </c>
    </row>
    <row r="429" spans="14:19">
      <c r="N429" s="101">
        <v>12</v>
      </c>
      <c r="O429" s="102" t="s">
        <v>3</v>
      </c>
      <c r="P429" s="102" t="s">
        <v>819</v>
      </c>
      <c r="Q429" s="102" t="s">
        <v>820</v>
      </c>
      <c r="R429" s="102" t="s">
        <v>610</v>
      </c>
      <c r="S429" s="103">
        <v>0.109</v>
      </c>
    </row>
    <row r="430" spans="14:19">
      <c r="N430" s="101">
        <v>12</v>
      </c>
      <c r="O430" s="102" t="s">
        <v>4</v>
      </c>
      <c r="P430" s="102" t="s">
        <v>819</v>
      </c>
      <c r="Q430" s="102" t="s">
        <v>820</v>
      </c>
      <c r="R430" s="102" t="s">
        <v>614</v>
      </c>
      <c r="S430" s="103">
        <v>0</v>
      </c>
    </row>
    <row r="431" spans="14:19">
      <c r="N431" s="101">
        <v>12</v>
      </c>
      <c r="O431" s="102" t="s">
        <v>5</v>
      </c>
      <c r="P431" s="102" t="s">
        <v>819</v>
      </c>
      <c r="Q431" s="102" t="s">
        <v>820</v>
      </c>
      <c r="R431" s="102" t="s">
        <v>618</v>
      </c>
      <c r="S431" s="103">
        <v>0</v>
      </c>
    </row>
    <row r="432" spans="14:19">
      <c r="N432" s="101">
        <v>12</v>
      </c>
      <c r="O432" s="102" t="s">
        <v>6</v>
      </c>
      <c r="P432" s="102" t="s">
        <v>819</v>
      </c>
      <c r="Q432" s="102" t="s">
        <v>820</v>
      </c>
      <c r="R432" s="102" t="s">
        <v>622</v>
      </c>
      <c r="S432" s="103">
        <v>0.13200000000000001</v>
      </c>
    </row>
    <row r="433" spans="14:19">
      <c r="N433" s="101">
        <v>12</v>
      </c>
      <c r="O433" s="102" t="s">
        <v>7</v>
      </c>
      <c r="P433" s="102" t="s">
        <v>819</v>
      </c>
      <c r="Q433" s="102" t="s">
        <v>820</v>
      </c>
      <c r="R433" s="102" t="s">
        <v>626</v>
      </c>
      <c r="S433" s="103">
        <v>0</v>
      </c>
    </row>
    <row r="434" spans="14:19">
      <c r="N434" s="101">
        <v>12</v>
      </c>
      <c r="O434" s="102" t="s">
        <v>8</v>
      </c>
      <c r="P434" s="102" t="s">
        <v>819</v>
      </c>
      <c r="Q434" s="102" t="s">
        <v>820</v>
      </c>
      <c r="R434" s="102" t="s">
        <v>630</v>
      </c>
      <c r="S434" s="103">
        <v>0</v>
      </c>
    </row>
    <row r="435" spans="14:19">
      <c r="N435" s="101">
        <v>12</v>
      </c>
      <c r="O435" s="102" t="s">
        <v>9</v>
      </c>
      <c r="P435" s="102" t="s">
        <v>819</v>
      </c>
      <c r="Q435" s="102" t="s">
        <v>820</v>
      </c>
      <c r="R435" s="102" t="s">
        <v>634</v>
      </c>
      <c r="S435" s="103">
        <v>7.2999999999999995E-2</v>
      </c>
    </row>
    <row r="436" spans="14:19">
      <c r="N436" s="101">
        <v>12</v>
      </c>
      <c r="O436" s="102" t="s">
        <v>10</v>
      </c>
      <c r="P436" s="102" t="s">
        <v>819</v>
      </c>
      <c r="Q436" s="102" t="s">
        <v>820</v>
      </c>
      <c r="R436" s="102" t="s">
        <v>638</v>
      </c>
      <c r="S436" s="103">
        <v>0</v>
      </c>
    </row>
    <row r="437" spans="14:19">
      <c r="N437" s="101">
        <v>12</v>
      </c>
      <c r="O437" s="102" t="s">
        <v>11</v>
      </c>
      <c r="P437" s="102" t="s">
        <v>819</v>
      </c>
      <c r="Q437" s="102" t="s">
        <v>820</v>
      </c>
      <c r="R437" s="102" t="s">
        <v>642</v>
      </c>
      <c r="S437" s="103">
        <v>0</v>
      </c>
    </row>
    <row r="438" spans="14:19">
      <c r="N438" s="101">
        <v>12</v>
      </c>
      <c r="O438" s="102" t="s">
        <v>12</v>
      </c>
      <c r="P438" s="102" t="s">
        <v>819</v>
      </c>
      <c r="Q438" s="102" t="s">
        <v>820</v>
      </c>
      <c r="R438" s="102" t="s">
        <v>646</v>
      </c>
      <c r="S438" s="103">
        <v>0</v>
      </c>
    </row>
    <row r="439" spans="14:19">
      <c r="N439" s="101">
        <v>12</v>
      </c>
      <c r="O439" s="102" t="s">
        <v>13</v>
      </c>
      <c r="P439" s="102" t="s">
        <v>819</v>
      </c>
      <c r="Q439" s="102" t="s">
        <v>820</v>
      </c>
      <c r="R439" s="102" t="s">
        <v>650</v>
      </c>
      <c r="S439" s="103">
        <v>7.8E-2</v>
      </c>
    </row>
    <row r="440" spans="14:19">
      <c r="N440" s="101">
        <v>1</v>
      </c>
      <c r="O440" s="102" t="s">
        <v>817</v>
      </c>
      <c r="P440" s="102" t="s">
        <v>819</v>
      </c>
      <c r="Q440" s="102" t="s">
        <v>821</v>
      </c>
      <c r="R440" s="102" t="s">
        <v>79</v>
      </c>
      <c r="S440" s="103">
        <v>0.19900000000000001</v>
      </c>
    </row>
    <row r="441" spans="14:19">
      <c r="N441" s="101">
        <v>1</v>
      </c>
      <c r="O441" s="102" t="s">
        <v>3</v>
      </c>
      <c r="P441" s="102" t="s">
        <v>819</v>
      </c>
      <c r="Q441" s="102" t="s">
        <v>821</v>
      </c>
      <c r="R441" s="102" t="s">
        <v>83</v>
      </c>
      <c r="S441" s="103">
        <v>0.221</v>
      </c>
    </row>
    <row r="442" spans="14:19">
      <c r="N442" s="101">
        <v>1</v>
      </c>
      <c r="O442" s="102" t="s">
        <v>4</v>
      </c>
      <c r="P442" s="102" t="s">
        <v>819</v>
      </c>
      <c r="Q442" s="102" t="s">
        <v>821</v>
      </c>
      <c r="R442" s="102" t="s">
        <v>87</v>
      </c>
      <c r="S442" s="103">
        <v>0.26300000000000001</v>
      </c>
    </row>
    <row r="443" spans="14:19">
      <c r="N443" s="101">
        <v>1</v>
      </c>
      <c r="O443" s="102" t="s">
        <v>5</v>
      </c>
      <c r="P443" s="102" t="s">
        <v>819</v>
      </c>
      <c r="Q443" s="102" t="s">
        <v>821</v>
      </c>
      <c r="R443" s="102" t="s">
        <v>91</v>
      </c>
      <c r="S443" s="103">
        <v>0.42499999999999999</v>
      </c>
    </row>
    <row r="444" spans="14:19">
      <c r="N444" s="101">
        <v>1</v>
      </c>
      <c r="O444" s="102" t="s">
        <v>6</v>
      </c>
      <c r="P444" s="102" t="s">
        <v>819</v>
      </c>
      <c r="Q444" s="102" t="s">
        <v>821</v>
      </c>
      <c r="R444" s="102" t="s">
        <v>95</v>
      </c>
      <c r="S444" s="103">
        <v>0.21</v>
      </c>
    </row>
    <row r="445" spans="14:19">
      <c r="N445" s="101">
        <v>1</v>
      </c>
      <c r="O445" s="102" t="s">
        <v>7</v>
      </c>
      <c r="P445" s="102" t="s">
        <v>819</v>
      </c>
      <c r="Q445" s="102" t="s">
        <v>821</v>
      </c>
      <c r="R445" s="102" t="s">
        <v>99</v>
      </c>
      <c r="S445" s="103">
        <v>0.23699999999999999</v>
      </c>
    </row>
    <row r="446" spans="14:19">
      <c r="N446" s="101">
        <v>1</v>
      </c>
      <c r="O446" s="102" t="s">
        <v>8</v>
      </c>
      <c r="P446" s="102" t="s">
        <v>819</v>
      </c>
      <c r="Q446" s="102" t="s">
        <v>821</v>
      </c>
      <c r="R446" s="102" t="s">
        <v>103</v>
      </c>
      <c r="S446" s="103">
        <v>0.23300000000000001</v>
      </c>
    </row>
    <row r="447" spans="14:19">
      <c r="N447" s="101">
        <v>1</v>
      </c>
      <c r="O447" s="102" t="s">
        <v>9</v>
      </c>
      <c r="P447" s="102" t="s">
        <v>819</v>
      </c>
      <c r="Q447" s="102" t="s">
        <v>821</v>
      </c>
      <c r="R447" s="102" t="s">
        <v>107</v>
      </c>
      <c r="S447" s="103">
        <v>0.37</v>
      </c>
    </row>
    <row r="448" spans="14:19">
      <c r="N448" s="101">
        <v>1</v>
      </c>
      <c r="O448" s="102" t="s">
        <v>10</v>
      </c>
      <c r="P448" s="102" t="s">
        <v>819</v>
      </c>
      <c r="Q448" s="102" t="s">
        <v>821</v>
      </c>
      <c r="R448" s="102" t="s">
        <v>111</v>
      </c>
      <c r="S448" s="103">
        <v>0.27800000000000002</v>
      </c>
    </row>
    <row r="449" spans="14:19">
      <c r="N449" s="101">
        <v>1</v>
      </c>
      <c r="O449" s="102" t="s">
        <v>11</v>
      </c>
      <c r="P449" s="102" t="s">
        <v>819</v>
      </c>
      <c r="Q449" s="102" t="s">
        <v>821</v>
      </c>
      <c r="R449" s="102" t="s">
        <v>115</v>
      </c>
      <c r="S449" s="103">
        <v>0.56100000000000005</v>
      </c>
    </row>
    <row r="450" spans="14:19">
      <c r="N450" s="101">
        <v>1</v>
      </c>
      <c r="O450" s="102" t="s">
        <v>12</v>
      </c>
      <c r="P450" s="102" t="s">
        <v>819</v>
      </c>
      <c r="Q450" s="102" t="s">
        <v>821</v>
      </c>
      <c r="R450" s="102" t="s">
        <v>119</v>
      </c>
      <c r="S450" s="103">
        <v>0.66600000000000004</v>
      </c>
    </row>
    <row r="451" spans="14:19">
      <c r="N451" s="101">
        <v>1</v>
      </c>
      <c r="O451" s="102" t="s">
        <v>13</v>
      </c>
      <c r="P451" s="102" t="s">
        <v>819</v>
      </c>
      <c r="Q451" s="102" t="s">
        <v>821</v>
      </c>
      <c r="R451" s="102" t="s">
        <v>123</v>
      </c>
      <c r="S451" s="103">
        <v>0.158</v>
      </c>
    </row>
    <row r="452" spans="14:19">
      <c r="N452" s="101">
        <v>2</v>
      </c>
      <c r="O452" s="102" t="s">
        <v>817</v>
      </c>
      <c r="P452" s="102" t="s">
        <v>819</v>
      </c>
      <c r="Q452" s="102" t="s">
        <v>821</v>
      </c>
      <c r="R452" s="102" t="s">
        <v>127</v>
      </c>
      <c r="S452" s="103">
        <v>0.193</v>
      </c>
    </row>
    <row r="453" spans="14:19">
      <c r="N453" s="101">
        <v>2</v>
      </c>
      <c r="O453" s="102" t="s">
        <v>3</v>
      </c>
      <c r="P453" s="102" t="s">
        <v>819</v>
      </c>
      <c r="Q453" s="102" t="s">
        <v>821</v>
      </c>
      <c r="R453" s="102" t="s">
        <v>131</v>
      </c>
      <c r="S453" s="103">
        <v>0.22900000000000001</v>
      </c>
    </row>
    <row r="454" spans="14:19">
      <c r="N454" s="101">
        <v>2</v>
      </c>
      <c r="O454" s="102" t="s">
        <v>4</v>
      </c>
      <c r="P454" s="102" t="s">
        <v>819</v>
      </c>
      <c r="Q454" s="102" t="s">
        <v>821</v>
      </c>
      <c r="R454" s="102" t="s">
        <v>135</v>
      </c>
      <c r="S454" s="103">
        <v>0.254</v>
      </c>
    </row>
    <row r="455" spans="14:19">
      <c r="N455" s="101">
        <v>2</v>
      </c>
      <c r="O455" s="102" t="s">
        <v>5</v>
      </c>
      <c r="P455" s="102" t="s">
        <v>819</v>
      </c>
      <c r="Q455" s="102" t="s">
        <v>821</v>
      </c>
      <c r="R455" s="102" t="s">
        <v>139</v>
      </c>
      <c r="S455" s="103">
        <v>0.36699999999999999</v>
      </c>
    </row>
    <row r="456" spans="14:19">
      <c r="N456" s="101">
        <v>2</v>
      </c>
      <c r="O456" s="102" t="s">
        <v>6</v>
      </c>
      <c r="P456" s="102" t="s">
        <v>819</v>
      </c>
      <c r="Q456" s="102" t="s">
        <v>821</v>
      </c>
      <c r="R456" s="102" t="s">
        <v>143</v>
      </c>
      <c r="S456" s="103">
        <v>0.224</v>
      </c>
    </row>
    <row r="457" spans="14:19">
      <c r="N457" s="101">
        <v>2</v>
      </c>
      <c r="O457" s="102" t="s">
        <v>7</v>
      </c>
      <c r="P457" s="102" t="s">
        <v>819</v>
      </c>
      <c r="Q457" s="102" t="s">
        <v>821</v>
      </c>
      <c r="R457" s="102" t="s">
        <v>147</v>
      </c>
      <c r="S457" s="103">
        <v>0.23499999999999999</v>
      </c>
    </row>
    <row r="458" spans="14:19">
      <c r="N458" s="101">
        <v>2</v>
      </c>
      <c r="O458" s="102" t="s">
        <v>8</v>
      </c>
      <c r="P458" s="102" t="s">
        <v>819</v>
      </c>
      <c r="Q458" s="102" t="s">
        <v>821</v>
      </c>
      <c r="R458" s="102" t="s">
        <v>151</v>
      </c>
      <c r="S458" s="103">
        <v>0.21</v>
      </c>
    </row>
    <row r="459" spans="14:19">
      <c r="N459" s="101">
        <v>2</v>
      </c>
      <c r="O459" s="102" t="s">
        <v>9</v>
      </c>
      <c r="P459" s="102" t="s">
        <v>819</v>
      </c>
      <c r="Q459" s="102" t="s">
        <v>821</v>
      </c>
      <c r="R459" s="102" t="s">
        <v>155</v>
      </c>
      <c r="S459" s="103">
        <v>0.35899999999999999</v>
      </c>
    </row>
    <row r="460" spans="14:19">
      <c r="N460" s="101">
        <v>2</v>
      </c>
      <c r="O460" s="102" t="s">
        <v>10</v>
      </c>
      <c r="P460" s="102" t="s">
        <v>819</v>
      </c>
      <c r="Q460" s="102" t="s">
        <v>821</v>
      </c>
      <c r="R460" s="102" t="s">
        <v>159</v>
      </c>
      <c r="S460" s="103">
        <v>0.25</v>
      </c>
    </row>
    <row r="461" spans="14:19">
      <c r="N461" s="101">
        <v>2</v>
      </c>
      <c r="O461" s="102" t="s">
        <v>11</v>
      </c>
      <c r="P461" s="102" t="s">
        <v>819</v>
      </c>
      <c r="Q461" s="102" t="s">
        <v>821</v>
      </c>
      <c r="R461" s="102" t="s">
        <v>163</v>
      </c>
      <c r="S461" s="103">
        <v>0.51700000000000002</v>
      </c>
    </row>
    <row r="462" spans="14:19">
      <c r="N462" s="101">
        <v>2</v>
      </c>
      <c r="O462" s="102" t="s">
        <v>12</v>
      </c>
      <c r="P462" s="102" t="s">
        <v>819</v>
      </c>
      <c r="Q462" s="102" t="s">
        <v>821</v>
      </c>
      <c r="R462" s="102" t="s">
        <v>167</v>
      </c>
      <c r="S462" s="103">
        <v>0.627</v>
      </c>
    </row>
    <row r="463" spans="14:19">
      <c r="N463" s="101">
        <v>2</v>
      </c>
      <c r="O463" s="102" t="s">
        <v>13</v>
      </c>
      <c r="P463" s="102" t="s">
        <v>819</v>
      </c>
      <c r="Q463" s="102" t="s">
        <v>821</v>
      </c>
      <c r="R463" s="102" t="s">
        <v>171</v>
      </c>
      <c r="S463" s="103">
        <v>0.11899999999999999</v>
      </c>
    </row>
    <row r="464" spans="14:19">
      <c r="N464" s="101">
        <v>3</v>
      </c>
      <c r="O464" s="102" t="s">
        <v>817</v>
      </c>
      <c r="P464" s="102" t="s">
        <v>819</v>
      </c>
      <c r="Q464" s="102" t="s">
        <v>821</v>
      </c>
      <c r="R464" s="102" t="s">
        <v>175</v>
      </c>
      <c r="S464" s="103">
        <v>0.14599999999999999</v>
      </c>
    </row>
    <row r="465" spans="14:19">
      <c r="N465" s="101">
        <v>3</v>
      </c>
      <c r="O465" s="102" t="s">
        <v>3</v>
      </c>
      <c r="P465" s="102" t="s">
        <v>819</v>
      </c>
      <c r="Q465" s="102" t="s">
        <v>821</v>
      </c>
      <c r="R465" s="102" t="s">
        <v>179</v>
      </c>
      <c r="S465" s="103">
        <v>0.123</v>
      </c>
    </row>
    <row r="466" spans="14:19">
      <c r="N466" s="101">
        <v>3</v>
      </c>
      <c r="O466" s="102" t="s">
        <v>4</v>
      </c>
      <c r="P466" s="102" t="s">
        <v>819</v>
      </c>
      <c r="Q466" s="102" t="s">
        <v>821</v>
      </c>
      <c r="R466" s="102" t="s">
        <v>183</v>
      </c>
      <c r="S466" s="103">
        <v>0.15</v>
      </c>
    </row>
    <row r="467" spans="14:19">
      <c r="N467" s="101">
        <v>3</v>
      </c>
      <c r="O467" s="102" t="s">
        <v>5</v>
      </c>
      <c r="P467" s="102" t="s">
        <v>819</v>
      </c>
      <c r="Q467" s="102" t="s">
        <v>821</v>
      </c>
      <c r="R467" s="102" t="s">
        <v>187</v>
      </c>
      <c r="S467" s="103">
        <v>0.28999999999999998</v>
      </c>
    </row>
    <row r="468" spans="14:19">
      <c r="N468" s="101">
        <v>3</v>
      </c>
      <c r="O468" s="102" t="s">
        <v>6</v>
      </c>
      <c r="P468" s="102" t="s">
        <v>819</v>
      </c>
      <c r="Q468" s="102" t="s">
        <v>821</v>
      </c>
      <c r="R468" s="102" t="s">
        <v>191</v>
      </c>
      <c r="S468" s="103">
        <v>0.14299999999999999</v>
      </c>
    </row>
    <row r="469" spans="14:19">
      <c r="N469" s="101">
        <v>3</v>
      </c>
      <c r="O469" s="102" t="s">
        <v>7</v>
      </c>
      <c r="P469" s="102" t="s">
        <v>819</v>
      </c>
      <c r="Q469" s="102" t="s">
        <v>821</v>
      </c>
      <c r="R469" s="102" t="s">
        <v>195</v>
      </c>
      <c r="S469" s="103">
        <v>0.14199999999999999</v>
      </c>
    </row>
    <row r="470" spans="14:19">
      <c r="N470" s="101">
        <v>3</v>
      </c>
      <c r="O470" s="102" t="s">
        <v>8</v>
      </c>
      <c r="P470" s="102" t="s">
        <v>819</v>
      </c>
      <c r="Q470" s="102" t="s">
        <v>821</v>
      </c>
      <c r="R470" s="102" t="s">
        <v>199</v>
      </c>
      <c r="S470" s="103">
        <v>0.13</v>
      </c>
    </row>
    <row r="471" spans="14:19">
      <c r="N471" s="101">
        <v>3</v>
      </c>
      <c r="O471" s="102" t="s">
        <v>9</v>
      </c>
      <c r="P471" s="102" t="s">
        <v>819</v>
      </c>
      <c r="Q471" s="102" t="s">
        <v>821</v>
      </c>
      <c r="R471" s="102" t="s">
        <v>203</v>
      </c>
      <c r="S471" s="103">
        <v>0.22</v>
      </c>
    </row>
    <row r="472" spans="14:19">
      <c r="N472" s="101">
        <v>3</v>
      </c>
      <c r="O472" s="102" t="s">
        <v>10</v>
      </c>
      <c r="P472" s="102" t="s">
        <v>819</v>
      </c>
      <c r="Q472" s="102" t="s">
        <v>821</v>
      </c>
      <c r="R472" s="102" t="s">
        <v>207</v>
      </c>
      <c r="S472" s="103">
        <v>0.20100000000000001</v>
      </c>
    </row>
    <row r="473" spans="14:19">
      <c r="N473" s="101">
        <v>3</v>
      </c>
      <c r="O473" s="102" t="s">
        <v>11</v>
      </c>
      <c r="P473" s="102" t="s">
        <v>819</v>
      </c>
      <c r="Q473" s="102" t="s">
        <v>821</v>
      </c>
      <c r="R473" s="102" t="s">
        <v>211</v>
      </c>
      <c r="S473" s="103">
        <v>0.36099999999999999</v>
      </c>
    </row>
    <row r="474" spans="14:19">
      <c r="N474" s="101">
        <v>3</v>
      </c>
      <c r="O474" s="102" t="s">
        <v>12</v>
      </c>
      <c r="P474" s="102" t="s">
        <v>819</v>
      </c>
      <c r="Q474" s="102" t="s">
        <v>821</v>
      </c>
      <c r="R474" s="102" t="s">
        <v>215</v>
      </c>
      <c r="S474" s="103">
        <v>0.48299999999999998</v>
      </c>
    </row>
    <row r="475" spans="14:19">
      <c r="N475" s="101">
        <v>3</v>
      </c>
      <c r="O475" s="102" t="s">
        <v>13</v>
      </c>
      <c r="P475" s="102" t="s">
        <v>819</v>
      </c>
      <c r="Q475" s="102" t="s">
        <v>821</v>
      </c>
      <c r="R475" s="102" t="s">
        <v>219</v>
      </c>
      <c r="S475" s="103">
        <v>7.9000000000000001E-2</v>
      </c>
    </row>
    <row r="476" spans="14:19">
      <c r="N476" s="101">
        <v>4</v>
      </c>
      <c r="O476" s="102" t="s">
        <v>817</v>
      </c>
      <c r="P476" s="102" t="s">
        <v>819</v>
      </c>
      <c r="Q476" s="102" t="s">
        <v>821</v>
      </c>
      <c r="R476" s="102" t="s">
        <v>223</v>
      </c>
      <c r="S476" s="103">
        <v>8.7999999999999995E-2</v>
      </c>
    </row>
    <row r="477" spans="14:19">
      <c r="N477" s="101">
        <v>4</v>
      </c>
      <c r="O477" s="102" t="s">
        <v>3</v>
      </c>
      <c r="P477" s="102" t="s">
        <v>819</v>
      </c>
      <c r="Q477" s="102" t="s">
        <v>821</v>
      </c>
      <c r="R477" s="102" t="s">
        <v>227</v>
      </c>
      <c r="S477" s="103">
        <v>8.4000000000000005E-2</v>
      </c>
    </row>
    <row r="478" spans="14:19">
      <c r="N478" s="101">
        <v>4</v>
      </c>
      <c r="O478" s="102" t="s">
        <v>4</v>
      </c>
      <c r="P478" s="102" t="s">
        <v>819</v>
      </c>
      <c r="Q478" s="102" t="s">
        <v>821</v>
      </c>
      <c r="R478" s="102" t="s">
        <v>231</v>
      </c>
      <c r="S478" s="103">
        <v>9.8000000000000004E-2</v>
      </c>
    </row>
    <row r="479" spans="14:19">
      <c r="N479" s="101">
        <v>4</v>
      </c>
      <c r="O479" s="102" t="s">
        <v>5</v>
      </c>
      <c r="P479" s="102" t="s">
        <v>819</v>
      </c>
      <c r="Q479" s="102" t="s">
        <v>821</v>
      </c>
      <c r="R479" s="102" t="s">
        <v>235</v>
      </c>
      <c r="S479" s="103">
        <v>0.128</v>
      </c>
    </row>
    <row r="480" spans="14:19">
      <c r="N480" s="101">
        <v>4</v>
      </c>
      <c r="O480" s="102" t="s">
        <v>6</v>
      </c>
      <c r="P480" s="102" t="s">
        <v>819</v>
      </c>
      <c r="Q480" s="102" t="s">
        <v>821</v>
      </c>
      <c r="R480" s="102" t="s">
        <v>239</v>
      </c>
      <c r="S480" s="103">
        <v>0</v>
      </c>
    </row>
    <row r="481" spans="14:19">
      <c r="N481" s="101">
        <v>4</v>
      </c>
      <c r="O481" s="102" t="s">
        <v>7</v>
      </c>
      <c r="P481" s="102" t="s">
        <v>819</v>
      </c>
      <c r="Q481" s="102" t="s">
        <v>821</v>
      </c>
      <c r="R481" s="102" t="s">
        <v>243</v>
      </c>
      <c r="S481" s="103">
        <v>6.8000000000000005E-2</v>
      </c>
    </row>
    <row r="482" spans="14:19">
      <c r="N482" s="101">
        <v>4</v>
      </c>
      <c r="O482" s="102" t="s">
        <v>8</v>
      </c>
      <c r="P482" s="102" t="s">
        <v>819</v>
      </c>
      <c r="Q482" s="102" t="s">
        <v>821</v>
      </c>
      <c r="R482" s="102" t="s">
        <v>247</v>
      </c>
      <c r="S482" s="103">
        <v>6.8000000000000005E-2</v>
      </c>
    </row>
    <row r="483" spans="14:19">
      <c r="N483" s="101">
        <v>4</v>
      </c>
      <c r="O483" s="102" t="s">
        <v>9</v>
      </c>
      <c r="P483" s="102" t="s">
        <v>819</v>
      </c>
      <c r="Q483" s="102" t="s">
        <v>821</v>
      </c>
      <c r="R483" s="102" t="s">
        <v>251</v>
      </c>
      <c r="S483" s="103">
        <v>0.14899999999999999</v>
      </c>
    </row>
    <row r="484" spans="14:19">
      <c r="N484" s="101">
        <v>4</v>
      </c>
      <c r="O484" s="102" t="s">
        <v>10</v>
      </c>
      <c r="P484" s="102" t="s">
        <v>819</v>
      </c>
      <c r="Q484" s="102" t="s">
        <v>821</v>
      </c>
      <c r="R484" s="102" t="s">
        <v>255</v>
      </c>
      <c r="S484" s="103">
        <v>0.10199999999999999</v>
      </c>
    </row>
    <row r="485" spans="14:19">
      <c r="N485" s="101">
        <v>4</v>
      </c>
      <c r="O485" s="102" t="s">
        <v>11</v>
      </c>
      <c r="P485" s="102" t="s">
        <v>819</v>
      </c>
      <c r="Q485" s="102" t="s">
        <v>821</v>
      </c>
      <c r="R485" s="102" t="s">
        <v>259</v>
      </c>
      <c r="S485" s="103">
        <v>0.14499999999999999</v>
      </c>
    </row>
    <row r="486" spans="14:19">
      <c r="N486" s="101">
        <v>4</v>
      </c>
      <c r="O486" s="102" t="s">
        <v>12</v>
      </c>
      <c r="P486" s="102" t="s">
        <v>819</v>
      </c>
      <c r="Q486" s="102" t="s">
        <v>821</v>
      </c>
      <c r="R486" s="102" t="s">
        <v>263</v>
      </c>
      <c r="S486" s="103">
        <v>0.30099999999999999</v>
      </c>
    </row>
    <row r="487" spans="14:19">
      <c r="N487" s="101">
        <v>4</v>
      </c>
      <c r="O487" s="102" t="s">
        <v>13</v>
      </c>
      <c r="P487" s="102" t="s">
        <v>819</v>
      </c>
      <c r="Q487" s="102" t="s">
        <v>821</v>
      </c>
      <c r="R487" s="102" t="s">
        <v>267</v>
      </c>
      <c r="S487" s="103">
        <v>0</v>
      </c>
    </row>
    <row r="488" spans="14:19">
      <c r="N488" s="101">
        <v>5</v>
      </c>
      <c r="O488" s="102" t="s">
        <v>817</v>
      </c>
      <c r="P488" s="102" t="s">
        <v>819</v>
      </c>
      <c r="Q488" s="102" t="s">
        <v>821</v>
      </c>
      <c r="R488" s="102" t="s">
        <v>271</v>
      </c>
      <c r="S488" s="103">
        <v>4.4999999999999998E-2</v>
      </c>
    </row>
    <row r="489" spans="14:19">
      <c r="N489" s="101">
        <v>5</v>
      </c>
      <c r="O489" s="102" t="s">
        <v>3</v>
      </c>
      <c r="P489" s="102" t="s">
        <v>819</v>
      </c>
      <c r="Q489" s="102" t="s">
        <v>821</v>
      </c>
      <c r="R489" s="102" t="s">
        <v>275</v>
      </c>
      <c r="S489" s="103">
        <v>0</v>
      </c>
    </row>
    <row r="490" spans="14:19">
      <c r="N490" s="101">
        <v>5</v>
      </c>
      <c r="O490" s="102" t="s">
        <v>4</v>
      </c>
      <c r="P490" s="102" t="s">
        <v>819</v>
      </c>
      <c r="Q490" s="102" t="s">
        <v>821</v>
      </c>
      <c r="R490" s="102" t="s">
        <v>279</v>
      </c>
      <c r="S490" s="103">
        <v>0</v>
      </c>
    </row>
    <row r="491" spans="14:19">
      <c r="N491" s="101">
        <v>5</v>
      </c>
      <c r="O491" s="102" t="s">
        <v>5</v>
      </c>
      <c r="P491" s="102" t="s">
        <v>819</v>
      </c>
      <c r="Q491" s="102" t="s">
        <v>821</v>
      </c>
      <c r="R491" s="102" t="s">
        <v>283</v>
      </c>
      <c r="S491" s="103">
        <v>0.155</v>
      </c>
    </row>
    <row r="492" spans="14:19">
      <c r="N492" s="101">
        <v>5</v>
      </c>
      <c r="O492" s="102" t="s">
        <v>6</v>
      </c>
      <c r="P492" s="102" t="s">
        <v>819</v>
      </c>
      <c r="Q492" s="102" t="s">
        <v>821</v>
      </c>
      <c r="R492" s="102" t="s">
        <v>287</v>
      </c>
      <c r="S492" s="103">
        <v>0</v>
      </c>
    </row>
    <row r="493" spans="14:19">
      <c r="N493" s="101">
        <v>5</v>
      </c>
      <c r="O493" s="102" t="s">
        <v>7</v>
      </c>
      <c r="P493" s="102" t="s">
        <v>819</v>
      </c>
      <c r="Q493" s="102" t="s">
        <v>821</v>
      </c>
      <c r="R493" s="102" t="s">
        <v>291</v>
      </c>
      <c r="S493" s="103">
        <v>0</v>
      </c>
    </row>
    <row r="494" spans="14:19">
      <c r="N494" s="101">
        <v>5</v>
      </c>
      <c r="O494" s="102" t="s">
        <v>8</v>
      </c>
      <c r="P494" s="102" t="s">
        <v>819</v>
      </c>
      <c r="Q494" s="102" t="s">
        <v>821</v>
      </c>
      <c r="R494" s="102" t="s">
        <v>295</v>
      </c>
      <c r="S494" s="103">
        <v>0</v>
      </c>
    </row>
    <row r="495" spans="14:19">
      <c r="N495" s="101">
        <v>5</v>
      </c>
      <c r="O495" s="102" t="s">
        <v>9</v>
      </c>
      <c r="P495" s="102" t="s">
        <v>819</v>
      </c>
      <c r="Q495" s="102" t="s">
        <v>821</v>
      </c>
      <c r="R495" s="102" t="s">
        <v>299</v>
      </c>
      <c r="S495" s="103">
        <v>4.4999999999999998E-2</v>
      </c>
    </row>
    <row r="496" spans="14:19">
      <c r="N496" s="101">
        <v>5</v>
      </c>
      <c r="O496" s="102" t="s">
        <v>10</v>
      </c>
      <c r="P496" s="102" t="s">
        <v>819</v>
      </c>
      <c r="Q496" s="102" t="s">
        <v>821</v>
      </c>
      <c r="R496" s="102" t="s">
        <v>303</v>
      </c>
      <c r="S496" s="103">
        <v>7.5999999999999998E-2</v>
      </c>
    </row>
    <row r="497" spans="14:19">
      <c r="N497" s="101">
        <v>5</v>
      </c>
      <c r="O497" s="102" t="s">
        <v>11</v>
      </c>
      <c r="P497" s="102" t="s">
        <v>819</v>
      </c>
      <c r="Q497" s="102" t="s">
        <v>821</v>
      </c>
      <c r="R497" s="102" t="s">
        <v>307</v>
      </c>
      <c r="S497" s="103">
        <v>0.10100000000000001</v>
      </c>
    </row>
    <row r="498" spans="14:19">
      <c r="N498" s="101">
        <v>5</v>
      </c>
      <c r="O498" s="102" t="s">
        <v>12</v>
      </c>
      <c r="P498" s="102" t="s">
        <v>819</v>
      </c>
      <c r="Q498" s="102" t="s">
        <v>821</v>
      </c>
      <c r="R498" s="102" t="s">
        <v>311</v>
      </c>
      <c r="S498" s="103">
        <v>0.10199999999999999</v>
      </c>
    </row>
    <row r="499" spans="14:19">
      <c r="N499" s="101">
        <v>5</v>
      </c>
      <c r="O499" s="102" t="s">
        <v>13</v>
      </c>
      <c r="P499" s="102" t="s">
        <v>819</v>
      </c>
      <c r="Q499" s="102" t="s">
        <v>821</v>
      </c>
      <c r="R499" s="102" t="s">
        <v>315</v>
      </c>
      <c r="S499" s="103">
        <v>0</v>
      </c>
    </row>
    <row r="500" spans="14:19">
      <c r="N500" s="101">
        <v>6</v>
      </c>
      <c r="O500" s="102" t="s">
        <v>817</v>
      </c>
      <c r="P500" s="102" t="s">
        <v>819</v>
      </c>
      <c r="Q500" s="102" t="s">
        <v>821</v>
      </c>
      <c r="R500" s="102" t="s">
        <v>319</v>
      </c>
      <c r="S500" s="103">
        <v>0</v>
      </c>
    </row>
    <row r="501" spans="14:19">
      <c r="N501" s="101">
        <v>6</v>
      </c>
      <c r="O501" s="102" t="s">
        <v>3</v>
      </c>
      <c r="P501" s="102" t="s">
        <v>819</v>
      </c>
      <c r="Q501" s="102" t="s">
        <v>821</v>
      </c>
      <c r="R501" s="102" t="s">
        <v>323</v>
      </c>
      <c r="S501" s="103">
        <v>0</v>
      </c>
    </row>
    <row r="502" spans="14:19">
      <c r="N502" s="101">
        <v>6</v>
      </c>
      <c r="O502" s="102" t="s">
        <v>4</v>
      </c>
      <c r="P502" s="102" t="s">
        <v>819</v>
      </c>
      <c r="Q502" s="102" t="s">
        <v>821</v>
      </c>
      <c r="R502" s="102" t="s">
        <v>327</v>
      </c>
      <c r="S502" s="103">
        <v>0</v>
      </c>
    </row>
    <row r="503" spans="14:19">
      <c r="N503" s="101">
        <v>6</v>
      </c>
      <c r="O503" s="102" t="s">
        <v>5</v>
      </c>
      <c r="P503" s="102" t="s">
        <v>819</v>
      </c>
      <c r="Q503" s="102" t="s">
        <v>821</v>
      </c>
      <c r="R503" s="102" t="s">
        <v>331</v>
      </c>
      <c r="S503" s="103">
        <v>0</v>
      </c>
    </row>
    <row r="504" spans="14:19">
      <c r="N504" s="101">
        <v>6</v>
      </c>
      <c r="O504" s="102" t="s">
        <v>6</v>
      </c>
      <c r="P504" s="102" t="s">
        <v>819</v>
      </c>
      <c r="Q504" s="102" t="s">
        <v>821</v>
      </c>
      <c r="R504" s="102" t="s">
        <v>335</v>
      </c>
      <c r="S504" s="103">
        <v>0</v>
      </c>
    </row>
    <row r="505" spans="14:19">
      <c r="N505" s="101">
        <v>6</v>
      </c>
      <c r="O505" s="102" t="s">
        <v>7</v>
      </c>
      <c r="P505" s="102" t="s">
        <v>819</v>
      </c>
      <c r="Q505" s="102" t="s">
        <v>821</v>
      </c>
      <c r="R505" s="102" t="s">
        <v>339</v>
      </c>
      <c r="S505" s="103">
        <v>0</v>
      </c>
    </row>
    <row r="506" spans="14:19">
      <c r="N506" s="101">
        <v>6</v>
      </c>
      <c r="O506" s="102" t="s">
        <v>8</v>
      </c>
      <c r="P506" s="102" t="s">
        <v>819</v>
      </c>
      <c r="Q506" s="102" t="s">
        <v>821</v>
      </c>
      <c r="R506" s="102" t="s">
        <v>343</v>
      </c>
      <c r="S506" s="103">
        <v>0</v>
      </c>
    </row>
    <row r="507" spans="14:19">
      <c r="N507" s="101">
        <v>6</v>
      </c>
      <c r="O507" s="102" t="s">
        <v>9</v>
      </c>
      <c r="P507" s="102" t="s">
        <v>819</v>
      </c>
      <c r="Q507" s="102" t="s">
        <v>821</v>
      </c>
      <c r="R507" s="102" t="s">
        <v>347</v>
      </c>
      <c r="S507" s="103">
        <v>0</v>
      </c>
    </row>
    <row r="508" spans="14:19">
      <c r="N508" s="101">
        <v>6</v>
      </c>
      <c r="O508" s="102" t="s">
        <v>10</v>
      </c>
      <c r="P508" s="102" t="s">
        <v>819</v>
      </c>
      <c r="Q508" s="102" t="s">
        <v>821</v>
      </c>
      <c r="R508" s="102" t="s">
        <v>351</v>
      </c>
      <c r="S508" s="103">
        <v>0</v>
      </c>
    </row>
    <row r="509" spans="14:19">
      <c r="N509" s="101">
        <v>6</v>
      </c>
      <c r="O509" s="102" t="s">
        <v>11</v>
      </c>
      <c r="P509" s="102" t="s">
        <v>819</v>
      </c>
      <c r="Q509" s="102" t="s">
        <v>821</v>
      </c>
      <c r="R509" s="102" t="s">
        <v>355</v>
      </c>
      <c r="S509" s="103">
        <v>0</v>
      </c>
    </row>
    <row r="510" spans="14:19">
      <c r="N510" s="101">
        <v>6</v>
      </c>
      <c r="O510" s="102" t="s">
        <v>12</v>
      </c>
      <c r="P510" s="102" t="s">
        <v>819</v>
      </c>
      <c r="Q510" s="102" t="s">
        <v>821</v>
      </c>
      <c r="R510" s="102" t="s">
        <v>359</v>
      </c>
      <c r="S510" s="103">
        <v>7.4999999999999997E-2</v>
      </c>
    </row>
    <row r="511" spans="14:19">
      <c r="N511" s="101">
        <v>6</v>
      </c>
      <c r="O511" s="102" t="s">
        <v>13</v>
      </c>
      <c r="P511" s="102" t="s">
        <v>819</v>
      </c>
      <c r="Q511" s="102" t="s">
        <v>821</v>
      </c>
      <c r="R511" s="102" t="s">
        <v>363</v>
      </c>
      <c r="S511" s="103">
        <v>0</v>
      </c>
    </row>
    <row r="512" spans="14:19">
      <c r="N512" s="101">
        <v>7</v>
      </c>
      <c r="O512" s="102" t="s">
        <v>817</v>
      </c>
      <c r="P512" s="102" t="s">
        <v>819</v>
      </c>
      <c r="Q512" s="102" t="s">
        <v>821</v>
      </c>
      <c r="R512" s="102" t="s">
        <v>367</v>
      </c>
      <c r="S512" s="103">
        <v>0</v>
      </c>
    </row>
    <row r="513" spans="14:19">
      <c r="N513" s="101">
        <v>7</v>
      </c>
      <c r="O513" s="102" t="s">
        <v>3</v>
      </c>
      <c r="P513" s="102" t="s">
        <v>819</v>
      </c>
      <c r="Q513" s="102" t="s">
        <v>821</v>
      </c>
      <c r="R513" s="102" t="s">
        <v>371</v>
      </c>
      <c r="S513" s="103">
        <v>0</v>
      </c>
    </row>
    <row r="514" spans="14:19">
      <c r="N514" s="101">
        <v>7</v>
      </c>
      <c r="O514" s="102" t="s">
        <v>4</v>
      </c>
      <c r="P514" s="102" t="s">
        <v>819</v>
      </c>
      <c r="Q514" s="102" t="s">
        <v>821</v>
      </c>
      <c r="R514" s="102" t="s">
        <v>375</v>
      </c>
      <c r="S514" s="103">
        <v>0</v>
      </c>
    </row>
    <row r="515" spans="14:19">
      <c r="N515" s="101">
        <v>7</v>
      </c>
      <c r="O515" s="102" t="s">
        <v>5</v>
      </c>
      <c r="P515" s="102" t="s">
        <v>819</v>
      </c>
      <c r="Q515" s="102" t="s">
        <v>821</v>
      </c>
      <c r="R515" s="102" t="s">
        <v>379</v>
      </c>
      <c r="S515" s="103">
        <v>0</v>
      </c>
    </row>
    <row r="516" spans="14:19">
      <c r="N516" s="101">
        <v>7</v>
      </c>
      <c r="O516" s="102" t="s">
        <v>6</v>
      </c>
      <c r="P516" s="102" t="s">
        <v>819</v>
      </c>
      <c r="Q516" s="102" t="s">
        <v>821</v>
      </c>
      <c r="R516" s="102" t="s">
        <v>383</v>
      </c>
      <c r="S516" s="103">
        <v>0</v>
      </c>
    </row>
    <row r="517" spans="14:19">
      <c r="N517" s="101">
        <v>7</v>
      </c>
      <c r="O517" s="102" t="s">
        <v>7</v>
      </c>
      <c r="P517" s="102" t="s">
        <v>819</v>
      </c>
      <c r="Q517" s="102" t="s">
        <v>821</v>
      </c>
      <c r="R517" s="102" t="s">
        <v>387</v>
      </c>
      <c r="S517" s="103">
        <v>0</v>
      </c>
    </row>
    <row r="518" spans="14:19">
      <c r="N518" s="101">
        <v>7</v>
      </c>
      <c r="O518" s="102" t="s">
        <v>8</v>
      </c>
      <c r="P518" s="102" t="s">
        <v>819</v>
      </c>
      <c r="Q518" s="102" t="s">
        <v>821</v>
      </c>
      <c r="R518" s="102" t="s">
        <v>391</v>
      </c>
      <c r="S518" s="103">
        <v>0</v>
      </c>
    </row>
    <row r="519" spans="14:19">
      <c r="N519" s="101">
        <v>7</v>
      </c>
      <c r="O519" s="102" t="s">
        <v>9</v>
      </c>
      <c r="P519" s="102" t="s">
        <v>819</v>
      </c>
      <c r="Q519" s="102" t="s">
        <v>821</v>
      </c>
      <c r="R519" s="102" t="s">
        <v>395</v>
      </c>
      <c r="S519" s="103">
        <v>0</v>
      </c>
    </row>
    <row r="520" spans="14:19">
      <c r="N520" s="101">
        <v>7</v>
      </c>
      <c r="O520" s="102" t="s">
        <v>10</v>
      </c>
      <c r="P520" s="102" t="s">
        <v>819</v>
      </c>
      <c r="Q520" s="102" t="s">
        <v>821</v>
      </c>
      <c r="R520" s="102" t="s">
        <v>399</v>
      </c>
      <c r="S520" s="103">
        <v>0</v>
      </c>
    </row>
    <row r="521" spans="14:19">
      <c r="N521" s="101">
        <v>7</v>
      </c>
      <c r="O521" s="102" t="s">
        <v>11</v>
      </c>
      <c r="P521" s="102" t="s">
        <v>819</v>
      </c>
      <c r="Q521" s="102" t="s">
        <v>821</v>
      </c>
      <c r="R521" s="102" t="s">
        <v>403</v>
      </c>
      <c r="S521" s="103">
        <v>0</v>
      </c>
    </row>
    <row r="522" spans="14:19">
      <c r="N522" s="101">
        <v>7</v>
      </c>
      <c r="O522" s="102" t="s">
        <v>12</v>
      </c>
      <c r="P522" s="102" t="s">
        <v>819</v>
      </c>
      <c r="Q522" s="102" t="s">
        <v>821</v>
      </c>
      <c r="R522" s="102" t="s">
        <v>407</v>
      </c>
      <c r="S522" s="103">
        <v>0</v>
      </c>
    </row>
    <row r="523" spans="14:19">
      <c r="N523" s="101">
        <v>7</v>
      </c>
      <c r="O523" s="102" t="s">
        <v>13</v>
      </c>
      <c r="P523" s="102" t="s">
        <v>819</v>
      </c>
      <c r="Q523" s="102" t="s">
        <v>821</v>
      </c>
      <c r="R523" s="102" t="s">
        <v>411</v>
      </c>
      <c r="S523" s="103">
        <v>0</v>
      </c>
    </row>
    <row r="524" spans="14:19">
      <c r="N524" s="101">
        <v>8</v>
      </c>
      <c r="O524" s="102" t="s">
        <v>817</v>
      </c>
      <c r="P524" s="102" t="s">
        <v>819</v>
      </c>
      <c r="Q524" s="102" t="s">
        <v>821</v>
      </c>
      <c r="R524" s="102" t="s">
        <v>415</v>
      </c>
      <c r="S524" s="103">
        <v>0</v>
      </c>
    </row>
    <row r="525" spans="14:19">
      <c r="N525" s="101">
        <v>8</v>
      </c>
      <c r="O525" s="102" t="s">
        <v>3</v>
      </c>
      <c r="P525" s="102" t="s">
        <v>819</v>
      </c>
      <c r="Q525" s="102" t="s">
        <v>821</v>
      </c>
      <c r="R525" s="102" t="s">
        <v>419</v>
      </c>
      <c r="S525" s="103">
        <v>0</v>
      </c>
    </row>
    <row r="526" spans="14:19">
      <c r="N526" s="101">
        <v>8</v>
      </c>
      <c r="O526" s="102" t="s">
        <v>4</v>
      </c>
      <c r="P526" s="102" t="s">
        <v>819</v>
      </c>
      <c r="Q526" s="102" t="s">
        <v>821</v>
      </c>
      <c r="R526" s="102" t="s">
        <v>423</v>
      </c>
      <c r="S526" s="103">
        <v>0</v>
      </c>
    </row>
    <row r="527" spans="14:19">
      <c r="N527" s="101">
        <v>8</v>
      </c>
      <c r="O527" s="102" t="s">
        <v>5</v>
      </c>
      <c r="P527" s="102" t="s">
        <v>819</v>
      </c>
      <c r="Q527" s="102" t="s">
        <v>821</v>
      </c>
      <c r="R527" s="102" t="s">
        <v>427</v>
      </c>
      <c r="S527" s="103">
        <v>0</v>
      </c>
    </row>
    <row r="528" spans="14:19">
      <c r="N528" s="101">
        <v>8</v>
      </c>
      <c r="O528" s="102" t="s">
        <v>6</v>
      </c>
      <c r="P528" s="102" t="s">
        <v>819</v>
      </c>
      <c r="Q528" s="102" t="s">
        <v>821</v>
      </c>
      <c r="R528" s="102" t="s">
        <v>431</v>
      </c>
      <c r="S528" s="103">
        <v>0</v>
      </c>
    </row>
    <row r="529" spans="14:19">
      <c r="N529" s="101">
        <v>8</v>
      </c>
      <c r="O529" s="102" t="s">
        <v>7</v>
      </c>
      <c r="P529" s="102" t="s">
        <v>819</v>
      </c>
      <c r="Q529" s="102" t="s">
        <v>821</v>
      </c>
      <c r="R529" s="102" t="s">
        <v>435</v>
      </c>
      <c r="S529" s="103">
        <v>0</v>
      </c>
    </row>
    <row r="530" spans="14:19">
      <c r="N530" s="101">
        <v>8</v>
      </c>
      <c r="O530" s="102" t="s">
        <v>8</v>
      </c>
      <c r="P530" s="102" t="s">
        <v>819</v>
      </c>
      <c r="Q530" s="102" t="s">
        <v>821</v>
      </c>
      <c r="R530" s="102" t="s">
        <v>439</v>
      </c>
      <c r="S530" s="103">
        <v>0</v>
      </c>
    </row>
    <row r="531" spans="14:19">
      <c r="N531" s="101">
        <v>8</v>
      </c>
      <c r="O531" s="102" t="s">
        <v>9</v>
      </c>
      <c r="P531" s="102" t="s">
        <v>819</v>
      </c>
      <c r="Q531" s="102" t="s">
        <v>821</v>
      </c>
      <c r="R531" s="102" t="s">
        <v>443</v>
      </c>
      <c r="S531" s="103">
        <v>0</v>
      </c>
    </row>
    <row r="532" spans="14:19">
      <c r="N532" s="101">
        <v>8</v>
      </c>
      <c r="O532" s="102" t="s">
        <v>10</v>
      </c>
      <c r="P532" s="102" t="s">
        <v>819</v>
      </c>
      <c r="Q532" s="102" t="s">
        <v>821</v>
      </c>
      <c r="R532" s="102" t="s">
        <v>447</v>
      </c>
      <c r="S532" s="103">
        <v>0</v>
      </c>
    </row>
    <row r="533" spans="14:19">
      <c r="N533" s="101">
        <v>8</v>
      </c>
      <c r="O533" s="102" t="s">
        <v>11</v>
      </c>
      <c r="P533" s="102" t="s">
        <v>819</v>
      </c>
      <c r="Q533" s="102" t="s">
        <v>821</v>
      </c>
      <c r="R533" s="102" t="s">
        <v>451</v>
      </c>
      <c r="S533" s="103">
        <v>0</v>
      </c>
    </row>
    <row r="534" spans="14:19">
      <c r="N534" s="101">
        <v>8</v>
      </c>
      <c r="O534" s="102" t="s">
        <v>12</v>
      </c>
      <c r="P534" s="102" t="s">
        <v>819</v>
      </c>
      <c r="Q534" s="102" t="s">
        <v>821</v>
      </c>
      <c r="R534" s="102" t="s">
        <v>455</v>
      </c>
      <c r="S534" s="103">
        <v>0</v>
      </c>
    </row>
    <row r="535" spans="14:19">
      <c r="N535" s="101">
        <v>8</v>
      </c>
      <c r="O535" s="102" t="s">
        <v>13</v>
      </c>
      <c r="P535" s="102" t="s">
        <v>819</v>
      </c>
      <c r="Q535" s="102" t="s">
        <v>821</v>
      </c>
      <c r="R535" s="102" t="s">
        <v>459</v>
      </c>
      <c r="S535" s="103">
        <v>0</v>
      </c>
    </row>
    <row r="536" spans="14:19">
      <c r="N536" s="101">
        <v>9</v>
      </c>
      <c r="O536" s="102" t="s">
        <v>817</v>
      </c>
      <c r="P536" s="102" t="s">
        <v>819</v>
      </c>
      <c r="Q536" s="102" t="s">
        <v>821</v>
      </c>
      <c r="R536" s="102" t="s">
        <v>463</v>
      </c>
      <c r="S536" s="103">
        <v>0</v>
      </c>
    </row>
    <row r="537" spans="14:19">
      <c r="N537" s="101">
        <v>9</v>
      </c>
      <c r="O537" s="102" t="s">
        <v>3</v>
      </c>
      <c r="P537" s="102" t="s">
        <v>819</v>
      </c>
      <c r="Q537" s="102" t="s">
        <v>821</v>
      </c>
      <c r="R537" s="102" t="s">
        <v>467</v>
      </c>
      <c r="S537" s="103">
        <v>0</v>
      </c>
    </row>
    <row r="538" spans="14:19">
      <c r="N538" s="101">
        <v>9</v>
      </c>
      <c r="O538" s="102" t="s">
        <v>4</v>
      </c>
      <c r="P538" s="102" t="s">
        <v>819</v>
      </c>
      <c r="Q538" s="102" t="s">
        <v>821</v>
      </c>
      <c r="R538" s="102" t="s">
        <v>471</v>
      </c>
      <c r="S538" s="103">
        <v>0</v>
      </c>
    </row>
    <row r="539" spans="14:19">
      <c r="N539" s="101">
        <v>9</v>
      </c>
      <c r="O539" s="102" t="s">
        <v>5</v>
      </c>
      <c r="P539" s="102" t="s">
        <v>819</v>
      </c>
      <c r="Q539" s="102" t="s">
        <v>821</v>
      </c>
      <c r="R539" s="102" t="s">
        <v>475</v>
      </c>
      <c r="S539" s="103">
        <v>0</v>
      </c>
    </row>
    <row r="540" spans="14:19">
      <c r="N540" s="101">
        <v>9</v>
      </c>
      <c r="O540" s="102" t="s">
        <v>6</v>
      </c>
      <c r="P540" s="102" t="s">
        <v>819</v>
      </c>
      <c r="Q540" s="102" t="s">
        <v>821</v>
      </c>
      <c r="R540" s="102" t="s">
        <v>479</v>
      </c>
      <c r="S540" s="103">
        <v>0</v>
      </c>
    </row>
    <row r="541" spans="14:19">
      <c r="N541" s="101">
        <v>9</v>
      </c>
      <c r="O541" s="102" t="s">
        <v>7</v>
      </c>
      <c r="P541" s="102" t="s">
        <v>819</v>
      </c>
      <c r="Q541" s="102" t="s">
        <v>821</v>
      </c>
      <c r="R541" s="102" t="s">
        <v>483</v>
      </c>
      <c r="S541" s="103">
        <v>0</v>
      </c>
    </row>
    <row r="542" spans="14:19">
      <c r="N542" s="101">
        <v>9</v>
      </c>
      <c r="O542" s="102" t="s">
        <v>8</v>
      </c>
      <c r="P542" s="102" t="s">
        <v>819</v>
      </c>
      <c r="Q542" s="102" t="s">
        <v>821</v>
      </c>
      <c r="R542" s="102" t="s">
        <v>487</v>
      </c>
      <c r="S542" s="103">
        <v>0</v>
      </c>
    </row>
    <row r="543" spans="14:19">
      <c r="N543" s="101">
        <v>9</v>
      </c>
      <c r="O543" s="102" t="s">
        <v>9</v>
      </c>
      <c r="P543" s="102" t="s">
        <v>819</v>
      </c>
      <c r="Q543" s="102" t="s">
        <v>821</v>
      </c>
      <c r="R543" s="102" t="s">
        <v>491</v>
      </c>
      <c r="S543" s="103">
        <v>0</v>
      </c>
    </row>
    <row r="544" spans="14:19">
      <c r="N544" s="101">
        <v>9</v>
      </c>
      <c r="O544" s="102" t="s">
        <v>10</v>
      </c>
      <c r="P544" s="102" t="s">
        <v>819</v>
      </c>
      <c r="Q544" s="102" t="s">
        <v>821</v>
      </c>
      <c r="R544" s="102" t="s">
        <v>495</v>
      </c>
      <c r="S544" s="103">
        <v>0</v>
      </c>
    </row>
    <row r="545" spans="14:19">
      <c r="N545" s="101">
        <v>9</v>
      </c>
      <c r="O545" s="102" t="s">
        <v>11</v>
      </c>
      <c r="P545" s="102" t="s">
        <v>819</v>
      </c>
      <c r="Q545" s="102" t="s">
        <v>821</v>
      </c>
      <c r="R545" s="102" t="s">
        <v>499</v>
      </c>
      <c r="S545" s="103">
        <v>4.4999999999999998E-2</v>
      </c>
    </row>
    <row r="546" spans="14:19">
      <c r="N546" s="101">
        <v>9</v>
      </c>
      <c r="O546" s="102" t="s">
        <v>12</v>
      </c>
      <c r="P546" s="102" t="s">
        <v>819</v>
      </c>
      <c r="Q546" s="102" t="s">
        <v>821</v>
      </c>
      <c r="R546" s="102" t="s">
        <v>503</v>
      </c>
      <c r="S546" s="103">
        <v>0</v>
      </c>
    </row>
    <row r="547" spans="14:19">
      <c r="N547" s="101">
        <v>9</v>
      </c>
      <c r="O547" s="102" t="s">
        <v>13</v>
      </c>
      <c r="P547" s="102" t="s">
        <v>819</v>
      </c>
      <c r="Q547" s="102" t="s">
        <v>821</v>
      </c>
      <c r="R547" s="102" t="s">
        <v>507</v>
      </c>
      <c r="S547" s="103">
        <v>0</v>
      </c>
    </row>
    <row r="548" spans="14:19">
      <c r="N548" s="101">
        <v>10</v>
      </c>
      <c r="O548" s="102" t="s">
        <v>817</v>
      </c>
      <c r="P548" s="102" t="s">
        <v>819</v>
      </c>
      <c r="Q548" s="102" t="s">
        <v>821</v>
      </c>
      <c r="R548" s="102" t="s">
        <v>511</v>
      </c>
      <c r="S548" s="103">
        <v>0</v>
      </c>
    </row>
    <row r="549" spans="14:19">
      <c r="N549" s="101">
        <v>10</v>
      </c>
      <c r="O549" s="102" t="s">
        <v>3</v>
      </c>
      <c r="P549" s="102" t="s">
        <v>819</v>
      </c>
      <c r="Q549" s="102" t="s">
        <v>821</v>
      </c>
      <c r="R549" s="102" t="s">
        <v>515</v>
      </c>
      <c r="S549" s="103">
        <v>0</v>
      </c>
    </row>
    <row r="550" spans="14:19">
      <c r="N550" s="101">
        <v>10</v>
      </c>
      <c r="O550" s="102" t="s">
        <v>4</v>
      </c>
      <c r="P550" s="102" t="s">
        <v>819</v>
      </c>
      <c r="Q550" s="102" t="s">
        <v>821</v>
      </c>
      <c r="R550" s="102" t="s">
        <v>519</v>
      </c>
      <c r="S550" s="103">
        <v>0</v>
      </c>
    </row>
    <row r="551" spans="14:19">
      <c r="N551" s="101">
        <v>10</v>
      </c>
      <c r="O551" s="102" t="s">
        <v>5</v>
      </c>
      <c r="P551" s="102" t="s">
        <v>819</v>
      </c>
      <c r="Q551" s="102" t="s">
        <v>821</v>
      </c>
      <c r="R551" s="102" t="s">
        <v>523</v>
      </c>
      <c r="S551" s="103">
        <v>6.8000000000000005E-2</v>
      </c>
    </row>
    <row r="552" spans="14:19">
      <c r="N552" s="101">
        <v>10</v>
      </c>
      <c r="O552" s="102" t="s">
        <v>6</v>
      </c>
      <c r="P552" s="102" t="s">
        <v>819</v>
      </c>
      <c r="Q552" s="102" t="s">
        <v>821</v>
      </c>
      <c r="R552" s="102" t="s">
        <v>527</v>
      </c>
      <c r="S552" s="103">
        <v>0</v>
      </c>
    </row>
    <row r="553" spans="14:19">
      <c r="N553" s="101">
        <v>10</v>
      </c>
      <c r="O553" s="102" t="s">
        <v>7</v>
      </c>
      <c r="P553" s="102" t="s">
        <v>819</v>
      </c>
      <c r="Q553" s="102" t="s">
        <v>821</v>
      </c>
      <c r="R553" s="102" t="s">
        <v>531</v>
      </c>
      <c r="S553" s="103">
        <v>0</v>
      </c>
    </row>
    <row r="554" spans="14:19">
      <c r="N554" s="101">
        <v>10</v>
      </c>
      <c r="O554" s="102" t="s">
        <v>8</v>
      </c>
      <c r="P554" s="102" t="s">
        <v>819</v>
      </c>
      <c r="Q554" s="102" t="s">
        <v>821</v>
      </c>
      <c r="R554" s="102" t="s">
        <v>535</v>
      </c>
      <c r="S554" s="103">
        <v>0</v>
      </c>
    </row>
    <row r="555" spans="14:19">
      <c r="N555" s="101">
        <v>10</v>
      </c>
      <c r="O555" s="102" t="s">
        <v>9</v>
      </c>
      <c r="P555" s="102" t="s">
        <v>819</v>
      </c>
      <c r="Q555" s="102" t="s">
        <v>821</v>
      </c>
      <c r="R555" s="102" t="s">
        <v>539</v>
      </c>
      <c r="S555" s="103">
        <v>4.4999999999999998E-2</v>
      </c>
    </row>
    <row r="556" spans="14:19">
      <c r="N556" s="101">
        <v>10</v>
      </c>
      <c r="O556" s="102" t="s">
        <v>10</v>
      </c>
      <c r="P556" s="102" t="s">
        <v>819</v>
      </c>
      <c r="Q556" s="102" t="s">
        <v>821</v>
      </c>
      <c r="R556" s="102" t="s">
        <v>543</v>
      </c>
      <c r="S556" s="103">
        <v>4.4999999999999998E-2</v>
      </c>
    </row>
    <row r="557" spans="14:19">
      <c r="N557" s="101">
        <v>10</v>
      </c>
      <c r="O557" s="102" t="s">
        <v>11</v>
      </c>
      <c r="P557" s="102" t="s">
        <v>819</v>
      </c>
      <c r="Q557" s="102" t="s">
        <v>821</v>
      </c>
      <c r="R557" s="102" t="s">
        <v>547</v>
      </c>
      <c r="S557" s="103">
        <v>0.121</v>
      </c>
    </row>
    <row r="558" spans="14:19">
      <c r="N558" s="101">
        <v>10</v>
      </c>
      <c r="O558" s="102" t="s">
        <v>12</v>
      </c>
      <c r="P558" s="102" t="s">
        <v>819</v>
      </c>
      <c r="Q558" s="102" t="s">
        <v>821</v>
      </c>
      <c r="R558" s="102" t="s">
        <v>551</v>
      </c>
      <c r="S558" s="103">
        <v>0.16900000000000001</v>
      </c>
    </row>
    <row r="559" spans="14:19">
      <c r="N559" s="101">
        <v>10</v>
      </c>
      <c r="O559" s="102" t="s">
        <v>13</v>
      </c>
      <c r="P559" s="102" t="s">
        <v>819</v>
      </c>
      <c r="Q559" s="102" t="s">
        <v>821</v>
      </c>
      <c r="R559" s="102" t="s">
        <v>555</v>
      </c>
      <c r="S559" s="103">
        <v>0</v>
      </c>
    </row>
    <row r="560" spans="14:19">
      <c r="N560" s="101">
        <v>11</v>
      </c>
      <c r="O560" s="102" t="s">
        <v>817</v>
      </c>
      <c r="P560" s="102" t="s">
        <v>819</v>
      </c>
      <c r="Q560" s="102" t="s">
        <v>821</v>
      </c>
      <c r="R560" s="102" t="s">
        <v>559</v>
      </c>
      <c r="S560" s="103">
        <v>0.09</v>
      </c>
    </row>
    <row r="561" spans="14:19">
      <c r="N561" s="101">
        <v>11</v>
      </c>
      <c r="O561" s="102" t="s">
        <v>3</v>
      </c>
      <c r="P561" s="102" t="s">
        <v>819</v>
      </c>
      <c r="Q561" s="102" t="s">
        <v>821</v>
      </c>
      <c r="R561" s="102" t="s">
        <v>563</v>
      </c>
      <c r="S561" s="103">
        <v>9.7000000000000003E-2</v>
      </c>
    </row>
    <row r="562" spans="14:19">
      <c r="N562" s="101">
        <v>11</v>
      </c>
      <c r="O562" s="102" t="s">
        <v>4</v>
      </c>
      <c r="P562" s="102" t="s">
        <v>819</v>
      </c>
      <c r="Q562" s="102" t="s">
        <v>821</v>
      </c>
      <c r="R562" s="102" t="s">
        <v>567</v>
      </c>
      <c r="S562" s="103">
        <v>8.1000000000000003E-2</v>
      </c>
    </row>
    <row r="563" spans="14:19">
      <c r="N563" s="101">
        <v>11</v>
      </c>
      <c r="O563" s="102" t="s">
        <v>5</v>
      </c>
      <c r="P563" s="102" t="s">
        <v>819</v>
      </c>
      <c r="Q563" s="102" t="s">
        <v>821</v>
      </c>
      <c r="R563" s="102" t="s">
        <v>571</v>
      </c>
      <c r="S563" s="103">
        <v>0.16600000000000001</v>
      </c>
    </row>
    <row r="564" spans="14:19">
      <c r="N564" s="101">
        <v>11</v>
      </c>
      <c r="O564" s="102" t="s">
        <v>6</v>
      </c>
      <c r="P564" s="102" t="s">
        <v>819</v>
      </c>
      <c r="Q564" s="102" t="s">
        <v>821</v>
      </c>
      <c r="R564" s="102" t="s">
        <v>575</v>
      </c>
      <c r="S564" s="103">
        <v>9.5000000000000001E-2</v>
      </c>
    </row>
    <row r="565" spans="14:19">
      <c r="N565" s="101">
        <v>11</v>
      </c>
      <c r="O565" s="102" t="s">
        <v>7</v>
      </c>
      <c r="P565" s="102" t="s">
        <v>819</v>
      </c>
      <c r="Q565" s="102" t="s">
        <v>821</v>
      </c>
      <c r="R565" s="102" t="s">
        <v>579</v>
      </c>
      <c r="S565" s="103">
        <v>0.114</v>
      </c>
    </row>
    <row r="566" spans="14:19">
      <c r="N566" s="101">
        <v>11</v>
      </c>
      <c r="O566" s="102" t="s">
        <v>8</v>
      </c>
      <c r="P566" s="102" t="s">
        <v>819</v>
      </c>
      <c r="Q566" s="102" t="s">
        <v>821</v>
      </c>
      <c r="R566" s="102" t="s">
        <v>583</v>
      </c>
      <c r="S566" s="103">
        <v>0.104</v>
      </c>
    </row>
    <row r="567" spans="14:19">
      <c r="N567" s="101">
        <v>11</v>
      </c>
      <c r="O567" s="102" t="s">
        <v>9</v>
      </c>
      <c r="P567" s="102" t="s">
        <v>819</v>
      </c>
      <c r="Q567" s="102" t="s">
        <v>821</v>
      </c>
      <c r="R567" s="102" t="s">
        <v>587</v>
      </c>
      <c r="S567" s="103">
        <v>0.20200000000000001</v>
      </c>
    </row>
    <row r="568" spans="14:19">
      <c r="N568" s="101">
        <v>11</v>
      </c>
      <c r="O568" s="102" t="s">
        <v>10</v>
      </c>
      <c r="P568" s="102" t="s">
        <v>819</v>
      </c>
      <c r="Q568" s="102" t="s">
        <v>821</v>
      </c>
      <c r="R568" s="102" t="s">
        <v>591</v>
      </c>
      <c r="S568" s="103">
        <v>0.13100000000000001</v>
      </c>
    </row>
    <row r="569" spans="14:19">
      <c r="N569" s="101">
        <v>11</v>
      </c>
      <c r="O569" s="102" t="s">
        <v>11</v>
      </c>
      <c r="P569" s="102" t="s">
        <v>819</v>
      </c>
      <c r="Q569" s="102" t="s">
        <v>821</v>
      </c>
      <c r="R569" s="102" t="s">
        <v>595</v>
      </c>
      <c r="S569" s="103">
        <v>0.254</v>
      </c>
    </row>
    <row r="570" spans="14:19">
      <c r="N570" s="101">
        <v>11</v>
      </c>
      <c r="O570" s="102" t="s">
        <v>12</v>
      </c>
      <c r="P570" s="102" t="s">
        <v>819</v>
      </c>
      <c r="Q570" s="102" t="s">
        <v>821</v>
      </c>
      <c r="R570" s="102" t="s">
        <v>599</v>
      </c>
      <c r="S570" s="103">
        <v>0.309</v>
      </c>
    </row>
    <row r="571" spans="14:19">
      <c r="N571" s="101">
        <v>11</v>
      </c>
      <c r="O571" s="102" t="s">
        <v>13</v>
      </c>
      <c r="P571" s="102" t="s">
        <v>819</v>
      </c>
      <c r="Q571" s="102" t="s">
        <v>821</v>
      </c>
      <c r="R571" s="102" t="s">
        <v>603</v>
      </c>
      <c r="S571" s="103">
        <v>5.0999999999999997E-2</v>
      </c>
    </row>
    <row r="572" spans="14:19">
      <c r="N572" s="101">
        <v>12</v>
      </c>
      <c r="O572" s="102" t="s">
        <v>817</v>
      </c>
      <c r="P572" s="102" t="s">
        <v>819</v>
      </c>
      <c r="Q572" s="102" t="s">
        <v>821</v>
      </c>
      <c r="R572" s="102" t="s">
        <v>607</v>
      </c>
      <c r="S572" s="103">
        <v>0.151</v>
      </c>
    </row>
    <row r="573" spans="14:19">
      <c r="N573" s="101">
        <v>12</v>
      </c>
      <c r="O573" s="102" t="s">
        <v>3</v>
      </c>
      <c r="P573" s="102" t="s">
        <v>819</v>
      </c>
      <c r="Q573" s="102" t="s">
        <v>821</v>
      </c>
      <c r="R573" s="102" t="s">
        <v>611</v>
      </c>
      <c r="S573" s="103">
        <v>0.156</v>
      </c>
    </row>
    <row r="574" spans="14:19">
      <c r="N574" s="101">
        <v>12</v>
      </c>
      <c r="O574" s="102" t="s">
        <v>4</v>
      </c>
      <c r="P574" s="102" t="s">
        <v>819</v>
      </c>
      <c r="Q574" s="102" t="s">
        <v>821</v>
      </c>
      <c r="R574" s="102" t="s">
        <v>615</v>
      </c>
      <c r="S574" s="103">
        <v>0.191</v>
      </c>
    </row>
    <row r="575" spans="14:19">
      <c r="N575" s="101">
        <v>12</v>
      </c>
      <c r="O575" s="102" t="s">
        <v>5</v>
      </c>
      <c r="P575" s="102" t="s">
        <v>819</v>
      </c>
      <c r="Q575" s="102" t="s">
        <v>821</v>
      </c>
      <c r="R575" s="102" t="s">
        <v>619</v>
      </c>
      <c r="S575" s="103">
        <v>0.316</v>
      </c>
    </row>
    <row r="576" spans="14:19">
      <c r="N576" s="101">
        <v>12</v>
      </c>
      <c r="O576" s="102" t="s">
        <v>6</v>
      </c>
      <c r="P576" s="102" t="s">
        <v>819</v>
      </c>
      <c r="Q576" s="102" t="s">
        <v>821</v>
      </c>
      <c r="R576" s="102" t="s">
        <v>623</v>
      </c>
      <c r="S576" s="103">
        <v>0.16900000000000001</v>
      </c>
    </row>
    <row r="577" spans="14:19">
      <c r="N577" s="101">
        <v>12</v>
      </c>
      <c r="O577" s="102" t="s">
        <v>7</v>
      </c>
      <c r="P577" s="102" t="s">
        <v>819</v>
      </c>
      <c r="Q577" s="102" t="s">
        <v>821</v>
      </c>
      <c r="R577" s="102" t="s">
        <v>627</v>
      </c>
      <c r="S577" s="103">
        <v>0.16600000000000001</v>
      </c>
    </row>
    <row r="578" spans="14:19">
      <c r="N578" s="101">
        <v>12</v>
      </c>
      <c r="O578" s="102" t="s">
        <v>8</v>
      </c>
      <c r="P578" s="102" t="s">
        <v>819</v>
      </c>
      <c r="Q578" s="102" t="s">
        <v>821</v>
      </c>
      <c r="R578" s="102" t="s">
        <v>631</v>
      </c>
      <c r="S578" s="103">
        <v>0.156</v>
      </c>
    </row>
    <row r="579" spans="14:19">
      <c r="N579" s="101">
        <v>12</v>
      </c>
      <c r="O579" s="102" t="s">
        <v>9</v>
      </c>
      <c r="P579" s="102" t="s">
        <v>819</v>
      </c>
      <c r="Q579" s="102" t="s">
        <v>821</v>
      </c>
      <c r="R579" s="102" t="s">
        <v>635</v>
      </c>
      <c r="S579" s="103">
        <v>0.27600000000000002</v>
      </c>
    </row>
    <row r="580" spans="14:19">
      <c r="N580" s="101">
        <v>12</v>
      </c>
      <c r="O580" s="102" t="s">
        <v>10</v>
      </c>
      <c r="P580" s="102" t="s">
        <v>819</v>
      </c>
      <c r="Q580" s="102" t="s">
        <v>821</v>
      </c>
      <c r="R580" s="102" t="s">
        <v>639</v>
      </c>
      <c r="S580" s="103">
        <v>0.224</v>
      </c>
    </row>
    <row r="581" spans="14:19">
      <c r="N581" s="101">
        <v>12</v>
      </c>
      <c r="O581" s="102" t="s">
        <v>11</v>
      </c>
      <c r="P581" s="102" t="s">
        <v>819</v>
      </c>
      <c r="Q581" s="102" t="s">
        <v>821</v>
      </c>
      <c r="R581" s="102" t="s">
        <v>643</v>
      </c>
      <c r="S581" s="103">
        <v>0.42199999999999999</v>
      </c>
    </row>
    <row r="582" spans="14:19">
      <c r="N582" s="101">
        <v>12</v>
      </c>
      <c r="O582" s="102" t="s">
        <v>12</v>
      </c>
      <c r="P582" s="102" t="s">
        <v>819</v>
      </c>
      <c r="Q582" s="102" t="s">
        <v>821</v>
      </c>
      <c r="R582" s="102" t="s">
        <v>647</v>
      </c>
      <c r="S582" s="103">
        <v>0.52800000000000002</v>
      </c>
    </row>
    <row r="583" spans="14:19">
      <c r="N583" s="101">
        <v>12</v>
      </c>
      <c r="O583" s="102" t="s">
        <v>13</v>
      </c>
      <c r="P583" s="102" t="s">
        <v>819</v>
      </c>
      <c r="Q583" s="102" t="s">
        <v>821</v>
      </c>
      <c r="R583" s="102" t="s">
        <v>651</v>
      </c>
      <c r="S583" s="103">
        <v>0.13300000000000001</v>
      </c>
    </row>
  </sheetData>
  <sheetProtection selectLockedCells="1"/>
  <mergeCells count="8">
    <mergeCell ref="U20:U21"/>
    <mergeCell ref="AD20:AD21"/>
    <mergeCell ref="AC20:AC21"/>
    <mergeCell ref="W20:W21"/>
    <mergeCell ref="V20:V21"/>
    <mergeCell ref="X20:X21"/>
    <mergeCell ref="Y20:Z20"/>
    <mergeCell ref="AA20:AB20"/>
  </mergeCells>
  <phoneticPr fontId="1"/>
  <pageMargins left="0.31496062992125984" right="0.31496062992125984" top="0" bottom="0" header="0.31496062992125984" footer="0.31496062992125984"/>
  <pageSetup paperSize="9" scale="4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7"/>
  <sheetViews>
    <sheetView workbookViewId="0">
      <selection sqref="A1:AE1"/>
    </sheetView>
  </sheetViews>
  <sheetFormatPr defaultRowHeight="13.5"/>
  <cols>
    <col min="2" max="3" width="31.625" bestFit="1" customWidth="1"/>
  </cols>
  <sheetData>
    <row r="2" spans="1:4">
      <c r="A2" s="71" t="s">
        <v>785</v>
      </c>
      <c r="B2" s="71" t="s">
        <v>773</v>
      </c>
      <c r="C2" s="71" t="s">
        <v>774</v>
      </c>
      <c r="D2" s="71"/>
    </row>
    <row r="3" spans="1:4">
      <c r="A3" s="71">
        <v>7.1</v>
      </c>
      <c r="B3" s="71" t="s">
        <v>719</v>
      </c>
      <c r="C3" s="71" t="s">
        <v>775</v>
      </c>
      <c r="D3" s="74">
        <v>1.07</v>
      </c>
    </row>
    <row r="4" spans="1:4">
      <c r="A4" s="71">
        <v>28</v>
      </c>
      <c r="B4" s="71" t="s">
        <v>715</v>
      </c>
      <c r="C4" s="71" t="s">
        <v>776</v>
      </c>
      <c r="D4" s="74">
        <v>1.22</v>
      </c>
    </row>
    <row r="5" spans="1:4">
      <c r="A5" s="71">
        <v>35.5</v>
      </c>
      <c r="B5" s="71" t="s">
        <v>716</v>
      </c>
      <c r="C5" s="71" t="s">
        <v>777</v>
      </c>
      <c r="D5" s="74">
        <v>1.37</v>
      </c>
    </row>
    <row r="6" spans="1:4">
      <c r="A6" s="71">
        <v>45</v>
      </c>
      <c r="B6" s="71" t="s">
        <v>717</v>
      </c>
      <c r="C6" s="71" t="s">
        <v>778</v>
      </c>
      <c r="D6" s="74">
        <v>1.59</v>
      </c>
    </row>
    <row r="7" spans="1:4">
      <c r="A7" s="71">
        <v>56</v>
      </c>
      <c r="B7" s="71" t="s">
        <v>718</v>
      </c>
      <c r="C7" s="71" t="s">
        <v>779</v>
      </c>
      <c r="D7" s="74">
        <v>1.7</v>
      </c>
    </row>
  </sheetData>
  <sheetProtection selectLockedCell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既存設備・導入予定</vt:lpstr>
      <vt:lpstr>２－７導入予定設備</vt:lpstr>
      <vt:lpstr>&lt;GHP&gt;マスタ</vt:lpstr>
      <vt:lpstr>基準テーブル（仮）</vt:lpstr>
      <vt:lpstr>'&lt;GHP&gt;マスタ'!Print_Area</vt:lpstr>
      <vt:lpstr>'２－７導入予定設備'!Print_Area</vt:lpstr>
      <vt:lpstr>既存設備・導入予定!Print_Area</vt:lpstr>
      <vt:lpstr>'２－７導入予定設備'!Print_Titles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2017-05-18T09:18:57Z</dcterms:created>
  <dcterms:modified xsi:type="dcterms:W3CDTF">2017-05-23T06:05:31Z</dcterms:modified>
</cp:coreProperties>
</file>