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workbookProtection workbookPassword="A6C9" lockStructure="1"/>
  <bookViews>
    <workbookView xWindow="13860" yWindow="-60" windowWidth="14190" windowHeight="13035" tabRatio="774"/>
  </bookViews>
  <sheets>
    <sheet name="既存設備・導入予定" sheetId="12" r:id="rId1"/>
    <sheet name="&lt;GHP&gt;マスタ" sheetId="2" state="hidden" r:id="rId2"/>
  </sheets>
  <externalReferences>
    <externalReference r:id="rId3"/>
  </externalReferences>
  <definedNames>
    <definedName name="_xlnm._FilterDatabase" localSheetId="1" hidden="1">'&lt;GHP&gt;マスタ'!$V$22:$AE$23</definedName>
    <definedName name="_xlnm.Print_Area" localSheetId="1">'&lt;GHP&gt;マスタ'!$B$2:$AF$93</definedName>
    <definedName name="_xlnm.Print_Area" localSheetId="0">既存設備・導入予定!$A$1:$AH$63</definedName>
    <definedName name="分類">[1]masta!$B$2:'[1]masta'!$B$5</definedName>
  </definedNames>
  <calcPr calcId="145621"/>
</workbook>
</file>

<file path=xl/calcChain.xml><?xml version="1.0" encoding="utf-8"?>
<calcChain xmlns="http://schemas.openxmlformats.org/spreadsheetml/2006/main">
  <c r="AD117" i="2" l="1"/>
  <c r="AE117" i="2" s="1"/>
  <c r="AD116" i="2"/>
  <c r="AE116" i="2" s="1"/>
  <c r="AC117" i="2"/>
  <c r="AC116" i="2"/>
  <c r="AB117" i="2"/>
  <c r="AB116" i="2"/>
  <c r="AA117" i="2"/>
  <c r="AA116" i="2"/>
  <c r="Z117" i="2"/>
  <c r="Z116" i="2"/>
  <c r="Y116" i="2"/>
  <c r="Y117" i="2"/>
  <c r="AD109" i="2"/>
  <c r="AE109" i="2" s="1"/>
  <c r="AD108" i="2"/>
  <c r="AE108" i="2" s="1"/>
  <c r="AC109" i="2"/>
  <c r="AC108" i="2"/>
  <c r="AB109" i="2"/>
  <c r="AB108" i="2"/>
  <c r="AA109" i="2"/>
  <c r="AA108" i="2"/>
  <c r="Z109" i="2"/>
  <c r="Z108" i="2"/>
  <c r="Y108" i="2"/>
  <c r="Y109" i="2"/>
  <c r="AC101" i="2"/>
  <c r="AC100" i="2"/>
  <c r="AB101" i="2"/>
  <c r="AB100" i="2"/>
  <c r="AA101" i="2"/>
  <c r="AA100" i="2"/>
  <c r="Z101" i="2"/>
  <c r="Z100" i="2"/>
  <c r="Y100" i="2"/>
  <c r="Y101" i="2"/>
  <c r="AC93" i="2"/>
  <c r="AC92" i="2"/>
  <c r="AB93" i="2"/>
  <c r="AB92" i="2"/>
  <c r="AA93" i="2"/>
  <c r="AA92" i="2"/>
  <c r="Z93" i="2"/>
  <c r="Z92" i="2"/>
  <c r="Y93" i="2"/>
  <c r="Y92" i="2"/>
  <c r="AC85" i="2"/>
  <c r="AC84" i="2"/>
  <c r="AB85" i="2"/>
  <c r="AB84" i="2"/>
  <c r="AA85" i="2"/>
  <c r="AA84" i="2"/>
  <c r="Z85" i="2"/>
  <c r="Z84" i="2"/>
  <c r="Y85" i="2"/>
  <c r="Y84" i="2"/>
  <c r="AC77" i="2"/>
  <c r="AC76" i="2"/>
  <c r="AB77" i="2"/>
  <c r="AB76" i="2"/>
  <c r="AA77" i="2"/>
  <c r="AA76" i="2"/>
  <c r="Z77" i="2"/>
  <c r="Z76" i="2"/>
  <c r="Y76" i="2"/>
  <c r="Y77" i="2"/>
  <c r="AC69" i="2"/>
  <c r="AC68" i="2"/>
  <c r="AB69" i="2"/>
  <c r="AB68" i="2"/>
  <c r="AA69" i="2"/>
  <c r="AA68" i="2"/>
  <c r="Z69" i="2"/>
  <c r="Z68" i="2"/>
  <c r="Y68" i="2"/>
  <c r="Y69" i="2"/>
  <c r="AC61" i="2"/>
  <c r="AB61" i="2"/>
  <c r="AA61" i="2"/>
  <c r="AC60" i="2"/>
  <c r="AB60" i="2"/>
  <c r="AA60" i="2"/>
  <c r="Z61" i="2"/>
  <c r="Z60" i="2"/>
  <c r="Y61" i="2"/>
  <c r="Y60" i="2"/>
  <c r="AC53" i="2"/>
  <c r="AC52" i="2"/>
  <c r="AB53" i="2"/>
  <c r="AB52" i="2"/>
  <c r="AA53" i="2"/>
  <c r="AA52" i="2"/>
  <c r="Z53" i="2"/>
  <c r="Z52" i="2"/>
  <c r="Y52" i="2"/>
  <c r="Y53" i="2"/>
  <c r="AC45" i="2"/>
  <c r="AC44" i="2"/>
  <c r="AB45" i="2"/>
  <c r="AB44" i="2"/>
  <c r="AA45" i="2"/>
  <c r="AA44" i="2"/>
  <c r="Z45" i="2"/>
  <c r="Z44" i="2"/>
  <c r="Y45" i="2"/>
  <c r="Y44" i="2"/>
  <c r="AC37" i="2"/>
  <c r="AC36" i="2"/>
  <c r="AB37" i="2"/>
  <c r="AB36" i="2"/>
  <c r="AA37" i="2"/>
  <c r="AA36" i="2"/>
  <c r="Z37" i="2"/>
  <c r="Z36" i="2"/>
  <c r="Y36" i="2"/>
  <c r="Y37" i="2"/>
  <c r="Z28" i="2"/>
  <c r="Z29" i="2"/>
  <c r="AC29" i="2"/>
  <c r="AC28" i="2"/>
  <c r="AB29" i="2"/>
  <c r="AB28" i="2"/>
  <c r="AA29" i="2"/>
  <c r="AA28" i="2"/>
  <c r="Y29" i="2"/>
  <c r="Y28" i="2"/>
  <c r="AJ27" i="12" l="1"/>
  <c r="K34" i="12" l="1"/>
  <c r="AJ19" i="12"/>
  <c r="AJ18" i="12"/>
  <c r="B7" i="12" l="1"/>
  <c r="I21" i="12" l="1"/>
  <c r="T50" i="12" l="1"/>
  <c r="AJ26" i="12" l="1"/>
  <c r="AM38" i="12" l="1"/>
  <c r="AM42" i="12"/>
  <c r="AM34" i="12"/>
  <c r="AM37" i="12"/>
  <c r="AM41" i="12"/>
  <c r="AM45" i="12"/>
  <c r="AM35" i="12"/>
  <c r="AM39" i="12"/>
  <c r="AM43" i="12"/>
  <c r="Q34" i="12"/>
  <c r="AM36" i="12"/>
  <c r="AM40" i="12"/>
  <c r="AM44" i="12"/>
  <c r="Q38" i="12"/>
  <c r="Q35" i="12"/>
  <c r="Q36" i="12"/>
  <c r="Q37" i="12"/>
  <c r="Q43" i="12"/>
  <c r="Q39" i="12"/>
  <c r="Q42" i="12"/>
  <c r="Q45" i="12"/>
  <c r="Q41" i="12"/>
  <c r="AN41" i="12" s="1"/>
  <c r="Q44" i="12"/>
  <c r="Q40" i="12"/>
  <c r="AN40" i="12" l="1"/>
  <c r="AD101" i="2"/>
  <c r="AE101" i="2" s="1"/>
  <c r="AD100" i="2"/>
  <c r="AE100" i="2" s="1"/>
  <c r="AN39" i="12"/>
  <c r="AD93" i="2"/>
  <c r="AE93" i="2" s="1"/>
  <c r="AD92" i="2"/>
  <c r="AE92" i="2" s="1"/>
  <c r="AN38" i="12"/>
  <c r="AN46" i="12" s="1"/>
  <c r="B63" i="12" s="1"/>
  <c r="AD84" i="2"/>
  <c r="AE84" i="2" s="1"/>
  <c r="AD85" i="2"/>
  <c r="AE85" i="2" s="1"/>
  <c r="AN37" i="12"/>
  <c r="AD76" i="2"/>
  <c r="AE76" i="2" s="1"/>
  <c r="AD77" i="2"/>
  <c r="AE77" i="2" s="1"/>
  <c r="AN36" i="12"/>
  <c r="AD68" i="2"/>
  <c r="AE68" i="2" s="1"/>
  <c r="AD69" i="2"/>
  <c r="AE69" i="2" s="1"/>
  <c r="AN35" i="12"/>
  <c r="AD61" i="2"/>
  <c r="AE61" i="2" s="1"/>
  <c r="AD60" i="2"/>
  <c r="AE60" i="2" s="1"/>
  <c r="AN34" i="12"/>
  <c r="AD52" i="2"/>
  <c r="AE52" i="2" s="1"/>
  <c r="AD53" i="2"/>
  <c r="AE53" i="2" s="1"/>
  <c r="AD45" i="2"/>
  <c r="AE45" i="2" s="1"/>
  <c r="AD44" i="2"/>
  <c r="AE44" i="2" s="1"/>
  <c r="AD37" i="2"/>
  <c r="AE37" i="2" s="1"/>
  <c r="AD36" i="2"/>
  <c r="AE36" i="2" s="1"/>
  <c r="AN43" i="12"/>
  <c r="AD28" i="2"/>
  <c r="AE28" i="2" s="1"/>
  <c r="AD29" i="2"/>
  <c r="AE29" i="2" s="1"/>
  <c r="AN45" i="12"/>
  <c r="AN42" i="12"/>
  <c r="AN44" i="12"/>
  <c r="H51" i="12"/>
  <c r="H50" i="12"/>
  <c r="AJ17" i="12" l="1"/>
  <c r="AJ16" i="12"/>
  <c r="AL21" i="12" s="1"/>
  <c r="K50" i="12" l="1"/>
  <c r="AD99" i="2"/>
  <c r="AD96" i="2"/>
  <c r="AD102" i="2"/>
  <c r="AD97" i="2"/>
  <c r="AD103" i="2"/>
  <c r="AD98" i="2"/>
  <c r="AD25" i="2"/>
  <c r="AD24" i="2"/>
  <c r="AD26" i="2"/>
  <c r="AD27" i="2"/>
  <c r="AD30" i="2"/>
  <c r="AD31" i="2"/>
  <c r="AD56" i="2"/>
  <c r="AD62" i="2"/>
  <c r="AD57" i="2"/>
  <c r="AD63" i="2"/>
  <c r="AD58" i="2"/>
  <c r="AD59" i="2"/>
  <c r="AD83" i="2"/>
  <c r="AD80" i="2"/>
  <c r="AD86" i="2"/>
  <c r="AD81" i="2"/>
  <c r="AD87" i="2"/>
  <c r="AD82" i="2"/>
  <c r="AD91" i="2"/>
  <c r="AD88" i="2"/>
  <c r="AD94" i="2"/>
  <c r="AD95" i="2"/>
  <c r="AD90" i="2"/>
  <c r="AD89" i="2"/>
  <c r="AD32" i="2"/>
  <c r="AD38" i="2"/>
  <c r="AD33" i="2"/>
  <c r="AD39" i="2"/>
  <c r="AD34" i="2"/>
  <c r="AD35" i="2"/>
  <c r="AD66" i="2"/>
  <c r="AD67" i="2"/>
  <c r="AD64" i="2"/>
  <c r="AD70" i="2"/>
  <c r="AD65" i="2"/>
  <c r="AD71" i="2"/>
  <c r="Q50" i="12"/>
  <c r="AD50" i="2"/>
  <c r="AD51" i="2"/>
  <c r="AD48" i="2"/>
  <c r="AD54" i="2"/>
  <c r="AD49" i="2"/>
  <c r="AD55" i="2"/>
  <c r="AD107" i="2"/>
  <c r="AD104" i="2"/>
  <c r="AD105" i="2"/>
  <c r="AD110" i="2"/>
  <c r="AD106" i="2"/>
  <c r="AD111" i="2"/>
  <c r="AD119" i="2"/>
  <c r="AD115" i="2"/>
  <c r="AD112" i="2"/>
  <c r="AD118" i="2"/>
  <c r="AD113" i="2"/>
  <c r="AD114" i="2"/>
  <c r="AD75" i="2"/>
  <c r="AD78" i="2"/>
  <c r="AD73" i="2"/>
  <c r="AD79" i="2"/>
  <c r="AD74" i="2"/>
  <c r="AD72" i="2"/>
  <c r="AD41" i="2"/>
  <c r="AD47" i="2"/>
  <c r="AD42" i="2"/>
  <c r="AD43" i="2"/>
  <c r="AD40" i="2"/>
  <c r="AD46" i="2"/>
  <c r="Q59" i="12"/>
  <c r="Q55" i="12"/>
  <c r="Q51" i="12"/>
  <c r="Q54" i="12"/>
  <c r="Q60" i="12"/>
  <c r="Q61" i="12"/>
  <c r="Q56" i="12"/>
  <c r="K51" i="12"/>
  <c r="Q52" i="12"/>
  <c r="Q57" i="12"/>
  <c r="Q58" i="12"/>
  <c r="Q53" i="12"/>
  <c r="AL16" i="12"/>
  <c r="AL17" i="12"/>
  <c r="K45" i="12"/>
  <c r="K35" i="12"/>
  <c r="K36" i="12"/>
  <c r="K44" i="12"/>
  <c r="K39" i="12"/>
  <c r="K41" i="12"/>
  <c r="K38" i="12"/>
  <c r="K42" i="12"/>
  <c r="K43" i="12"/>
  <c r="K40" i="12"/>
  <c r="K37" i="12"/>
  <c r="AL22" i="12"/>
  <c r="Z25" i="2" l="1"/>
  <c r="H52" i="12"/>
  <c r="K52" i="12" s="1"/>
  <c r="H53" i="12"/>
  <c r="K53" i="12" s="1"/>
  <c r="H54" i="12"/>
  <c r="K54" i="12" s="1"/>
  <c r="H55" i="12"/>
  <c r="K55" i="12" s="1"/>
  <c r="H56" i="12"/>
  <c r="K56" i="12" s="1"/>
  <c r="H57" i="12"/>
  <c r="K57" i="12" s="1"/>
  <c r="H58" i="12"/>
  <c r="K58" i="12" s="1"/>
  <c r="H59" i="12"/>
  <c r="K59" i="12" s="1"/>
  <c r="H60" i="12"/>
  <c r="K60" i="12" s="1"/>
  <c r="H61" i="12"/>
  <c r="K61" i="12" s="1"/>
  <c r="T51" i="12" l="1"/>
  <c r="Z24" i="2" l="1"/>
  <c r="T61" i="12" l="1"/>
  <c r="T60" i="12"/>
  <c r="T59" i="12"/>
  <c r="T58" i="12"/>
  <c r="T57" i="12"/>
  <c r="T56" i="12"/>
  <c r="T55" i="12"/>
  <c r="T54" i="12"/>
  <c r="T53" i="12"/>
  <c r="T52" i="12"/>
  <c r="T46" i="12"/>
  <c r="T62" i="12" l="1"/>
  <c r="AA24" i="2" l="1"/>
  <c r="Y119" i="2" l="1"/>
  <c r="Y118" i="2"/>
  <c r="Y115" i="2"/>
  <c r="Y114" i="2"/>
  <c r="Y113" i="2"/>
  <c r="AA112" i="2"/>
  <c r="Z112" i="2"/>
  <c r="Y112" i="2"/>
  <c r="Y111" i="2"/>
  <c r="Y110" i="2"/>
  <c r="Y107" i="2"/>
  <c r="Y106" i="2"/>
  <c r="Y105" i="2"/>
  <c r="AA104" i="2"/>
  <c r="Z104" i="2"/>
  <c r="Y104" i="2"/>
  <c r="Y103" i="2"/>
  <c r="Y102" i="2"/>
  <c r="Y99" i="2"/>
  <c r="Y98" i="2"/>
  <c r="Y97" i="2"/>
  <c r="AA96" i="2"/>
  <c r="Z96" i="2"/>
  <c r="Y96" i="2"/>
  <c r="Y95" i="2"/>
  <c r="Y94" i="2"/>
  <c r="Y91" i="2"/>
  <c r="Y90" i="2"/>
  <c r="Y89" i="2"/>
  <c r="AA88" i="2"/>
  <c r="Z88" i="2"/>
  <c r="Y88" i="2"/>
  <c r="Y87" i="2"/>
  <c r="Y86" i="2"/>
  <c r="Y83" i="2"/>
  <c r="Y82" i="2"/>
  <c r="Y81" i="2"/>
  <c r="AA80" i="2"/>
  <c r="Z80" i="2"/>
  <c r="Y80" i="2"/>
  <c r="Y79" i="2"/>
  <c r="Y78" i="2"/>
  <c r="Y75" i="2"/>
  <c r="Y74" i="2"/>
  <c r="Y73" i="2"/>
  <c r="AA72" i="2"/>
  <c r="Z72" i="2"/>
  <c r="Y72" i="2"/>
  <c r="AE72" i="2" l="1"/>
  <c r="AE80" i="2"/>
  <c r="AE88" i="2"/>
  <c r="Y71" i="2"/>
  <c r="Y70" i="2"/>
  <c r="Y67" i="2"/>
  <c r="Y66" i="2"/>
  <c r="Y65" i="2"/>
  <c r="AA64" i="2"/>
  <c r="Z64" i="2"/>
  <c r="Y64" i="2"/>
  <c r="Y63" i="2"/>
  <c r="Y62" i="2"/>
  <c r="Y59" i="2"/>
  <c r="Y58" i="2"/>
  <c r="Y57" i="2"/>
  <c r="AA56" i="2"/>
  <c r="Z56" i="2"/>
  <c r="Y56" i="2"/>
  <c r="Y55" i="2"/>
  <c r="Y54" i="2"/>
  <c r="Y51" i="2"/>
  <c r="Y50" i="2"/>
  <c r="Y49" i="2"/>
  <c r="AA48" i="2"/>
  <c r="Z48" i="2"/>
  <c r="Y48" i="2"/>
  <c r="Y47" i="2"/>
  <c r="Y46" i="2"/>
  <c r="Y43" i="2"/>
  <c r="Y42" i="2"/>
  <c r="Y41" i="2"/>
  <c r="AA40" i="2"/>
  <c r="Z40" i="2"/>
  <c r="Y40" i="2"/>
  <c r="AA32" i="2"/>
  <c r="Z32" i="2"/>
  <c r="AE64" i="2" l="1"/>
  <c r="Y39" i="2"/>
  <c r="Y38" i="2"/>
  <c r="Y35" i="2"/>
  <c r="Y34" i="2"/>
  <c r="Y33" i="2"/>
  <c r="Y32" i="2"/>
  <c r="Y25" i="2"/>
  <c r="Y26" i="2"/>
  <c r="Y27" i="2"/>
  <c r="Y30" i="2"/>
  <c r="Y31" i="2"/>
  <c r="Y24" i="2"/>
  <c r="Z97" i="2" l="1"/>
  <c r="AA89" i="2"/>
  <c r="AA113" i="2"/>
  <c r="Z89" i="2"/>
  <c r="AE89" i="2" s="1"/>
  <c r="AA81" i="2"/>
  <c r="Z113" i="2"/>
  <c r="AA105" i="2"/>
  <c r="Z81" i="2"/>
  <c r="AE81" i="2" s="1"/>
  <c r="AA73" i="2"/>
  <c r="Z105" i="2"/>
  <c r="AA97" i="2"/>
  <c r="Z73" i="2"/>
  <c r="AE73" i="2" s="1"/>
  <c r="Z49" i="2"/>
  <c r="AA41" i="2"/>
  <c r="AA33" i="2"/>
  <c r="AA65" i="2"/>
  <c r="Z41" i="2"/>
  <c r="Z65" i="2"/>
  <c r="AA57" i="2"/>
  <c r="AA25" i="2"/>
  <c r="Z33" i="2"/>
  <c r="Z57" i="2"/>
  <c r="AA49" i="2"/>
  <c r="AE65" i="2" l="1"/>
  <c r="Z114" i="2"/>
  <c r="AA106" i="2"/>
  <c r="Z82" i="2"/>
  <c r="AA74" i="2"/>
  <c r="Z106" i="2"/>
  <c r="AA98" i="2"/>
  <c r="Z74" i="2"/>
  <c r="Z98" i="2"/>
  <c r="AA90" i="2"/>
  <c r="AA114" i="2"/>
  <c r="Z90" i="2"/>
  <c r="AA82" i="2"/>
  <c r="Z66" i="2"/>
  <c r="AA58" i="2"/>
  <c r="Z26" i="2"/>
  <c r="Z58" i="2"/>
  <c r="AA50" i="2"/>
  <c r="AA26" i="2"/>
  <c r="Z50" i="2"/>
  <c r="AA42" i="2"/>
  <c r="Z34" i="2"/>
  <c r="AA66" i="2"/>
  <c r="Z42" i="2"/>
  <c r="AA34" i="2"/>
  <c r="Z107" i="2"/>
  <c r="AA99" i="2"/>
  <c r="Z99" i="2"/>
  <c r="AA91" i="2"/>
  <c r="AA115" i="2"/>
  <c r="Z91" i="2"/>
  <c r="AA83" i="2"/>
  <c r="Z115" i="2"/>
  <c r="AA107" i="2"/>
  <c r="Z83" i="2"/>
  <c r="AA75" i="2"/>
  <c r="Z75" i="2"/>
  <c r="Z59" i="2"/>
  <c r="AA51" i="2"/>
  <c r="AA27" i="2"/>
  <c r="Z51" i="2"/>
  <c r="AA43" i="2"/>
  <c r="Z35" i="2"/>
  <c r="AA67" i="2"/>
  <c r="Z43" i="2"/>
  <c r="AA35" i="2"/>
  <c r="Z67" i="2"/>
  <c r="AA59" i="2"/>
  <c r="Z27" i="2"/>
  <c r="Z119" i="2"/>
  <c r="AA111" i="2"/>
  <c r="Z87" i="2"/>
  <c r="AA79" i="2"/>
  <c r="Z111" i="2"/>
  <c r="AA103" i="2"/>
  <c r="Z79" i="2"/>
  <c r="Z103" i="2"/>
  <c r="AA95" i="2"/>
  <c r="AA119" i="2"/>
  <c r="Z95" i="2"/>
  <c r="AA87" i="2"/>
  <c r="Z71" i="2"/>
  <c r="AA63" i="2"/>
  <c r="AA39" i="2"/>
  <c r="Z63" i="2"/>
  <c r="AA55" i="2"/>
  <c r="Z31" i="2"/>
  <c r="Z55" i="2"/>
  <c r="AA47" i="2"/>
  <c r="AA31" i="2"/>
  <c r="AA71" i="2"/>
  <c r="Z47" i="2"/>
  <c r="Z39" i="2"/>
  <c r="AA118" i="2"/>
  <c r="Z94" i="2"/>
  <c r="AA86" i="2"/>
  <c r="Z118" i="2"/>
  <c r="AA110" i="2"/>
  <c r="Z86" i="2"/>
  <c r="AA78" i="2"/>
  <c r="Z110" i="2"/>
  <c r="AA102" i="2"/>
  <c r="Z78" i="2"/>
  <c r="Z102" i="2"/>
  <c r="AA94" i="2"/>
  <c r="AA70" i="2"/>
  <c r="Z46" i="2"/>
  <c r="Z38" i="2"/>
  <c r="Z70" i="2"/>
  <c r="AA62" i="2"/>
  <c r="AA38" i="2"/>
  <c r="Z62" i="2"/>
  <c r="AA54" i="2"/>
  <c r="Z30" i="2"/>
  <c r="Z54" i="2"/>
  <c r="AA46" i="2"/>
  <c r="AA30" i="2"/>
  <c r="AB88" i="2"/>
  <c r="AB112" i="2"/>
  <c r="AB80" i="2"/>
  <c r="AB104" i="2"/>
  <c r="AB72" i="2"/>
  <c r="AB96" i="2"/>
  <c r="AB40" i="2"/>
  <c r="AB64" i="2"/>
  <c r="AB32" i="2"/>
  <c r="AB56" i="2"/>
  <c r="AB48" i="2"/>
  <c r="AB24" i="2"/>
  <c r="AB81" i="2"/>
  <c r="AE95" i="2" l="1"/>
  <c r="AE90" i="2"/>
  <c r="AE70" i="2"/>
  <c r="AJ36" i="12" s="1"/>
  <c r="N36" i="12" s="1"/>
  <c r="AL36" i="12" s="1"/>
  <c r="W36" i="12" s="1"/>
  <c r="AE79" i="2"/>
  <c r="AE87" i="2"/>
  <c r="AE74" i="2"/>
  <c r="AE82" i="2"/>
  <c r="AE75" i="2"/>
  <c r="AE78" i="2"/>
  <c r="AJ37" i="12" s="1"/>
  <c r="N37" i="12" s="1"/>
  <c r="AL37" i="12" s="1"/>
  <c r="W37" i="12" s="1"/>
  <c r="AE86" i="2"/>
  <c r="AE94" i="2"/>
  <c r="AJ39" i="12" s="1"/>
  <c r="N39" i="12" s="1"/>
  <c r="AL39" i="12" s="1"/>
  <c r="W39" i="12" s="1"/>
  <c r="AE67" i="2"/>
  <c r="AE83" i="2"/>
  <c r="AE91" i="2"/>
  <c r="AE71" i="2"/>
  <c r="AE66" i="2"/>
  <c r="AB25" i="2"/>
  <c r="AB65" i="2"/>
  <c r="AB105" i="2"/>
  <c r="AB49" i="2"/>
  <c r="AB89" i="2"/>
  <c r="AC105" i="2"/>
  <c r="AC97" i="2"/>
  <c r="AC89" i="2"/>
  <c r="AC113" i="2"/>
  <c r="AC81" i="2"/>
  <c r="AC73" i="2"/>
  <c r="AC57" i="2"/>
  <c r="AC33" i="2"/>
  <c r="AC49" i="2"/>
  <c r="AC41" i="2"/>
  <c r="AC25" i="2"/>
  <c r="AC65" i="2"/>
  <c r="AC95" i="2"/>
  <c r="AC119" i="2"/>
  <c r="AC87" i="2"/>
  <c r="AC111" i="2"/>
  <c r="AC79" i="2"/>
  <c r="AC103" i="2"/>
  <c r="AC47" i="2"/>
  <c r="AC39" i="2"/>
  <c r="AC71" i="2"/>
  <c r="AC63" i="2"/>
  <c r="AC31" i="2"/>
  <c r="AC55" i="2"/>
  <c r="AB98" i="2"/>
  <c r="AC112" i="2"/>
  <c r="AE112" i="2" s="1"/>
  <c r="AC80" i="2"/>
  <c r="AC104" i="2"/>
  <c r="AE104" i="2" s="1"/>
  <c r="AC96" i="2"/>
  <c r="AE96" i="2" s="1"/>
  <c r="AC88" i="2"/>
  <c r="AC72" i="2"/>
  <c r="AC64" i="2"/>
  <c r="AC56" i="2"/>
  <c r="AE56" i="2" s="1"/>
  <c r="AC32" i="2"/>
  <c r="AE32" i="2" s="1"/>
  <c r="AC48" i="2"/>
  <c r="AE48" i="2" s="1"/>
  <c r="AC40" i="2"/>
  <c r="AE40" i="2" s="1"/>
  <c r="AC24" i="2"/>
  <c r="AE24" i="2" s="1"/>
  <c r="AB57" i="2"/>
  <c r="AB97" i="2"/>
  <c r="AB113" i="2"/>
  <c r="AE113" i="2" s="1"/>
  <c r="AB110" i="2"/>
  <c r="AB102" i="2"/>
  <c r="AB30" i="2"/>
  <c r="AB91" i="2"/>
  <c r="AB115" i="2"/>
  <c r="AB99" i="2"/>
  <c r="AB43" i="2"/>
  <c r="AB35" i="2"/>
  <c r="AB51" i="2"/>
  <c r="AB41" i="2"/>
  <c r="AE41" i="2" s="1"/>
  <c r="AB33" i="2"/>
  <c r="AB73" i="2"/>
  <c r="AB103" i="2"/>
  <c r="AB95" i="2"/>
  <c r="AB119" i="2"/>
  <c r="AB87" i="2"/>
  <c r="AB111" i="2"/>
  <c r="AB79" i="2"/>
  <c r="AB55" i="2"/>
  <c r="AB39" i="2"/>
  <c r="AE39" i="2" s="1"/>
  <c r="AJ44" i="12" s="1"/>
  <c r="N44" i="12" s="1"/>
  <c r="AL44" i="12" s="1"/>
  <c r="W44" i="12" s="1"/>
  <c r="AB47" i="2"/>
  <c r="AB71" i="2"/>
  <c r="AB31" i="2"/>
  <c r="AE31" i="2" s="1"/>
  <c r="AJ43" i="12" s="1"/>
  <c r="N43" i="12" s="1"/>
  <c r="AL43" i="12" s="1"/>
  <c r="W43" i="12" s="1"/>
  <c r="AB63" i="2"/>
  <c r="AE47" i="2" l="1"/>
  <c r="AE111" i="2"/>
  <c r="AE119" i="2"/>
  <c r="AJ42" i="12" s="1"/>
  <c r="N42" i="12" s="1"/>
  <c r="AL42" i="12" s="1"/>
  <c r="W42" i="12" s="1"/>
  <c r="AE33" i="2"/>
  <c r="AE25" i="2"/>
  <c r="AE97" i="2"/>
  <c r="AE49" i="2"/>
  <c r="AJ58" i="12"/>
  <c r="N58" i="12" s="1"/>
  <c r="AL58" i="12" s="1"/>
  <c r="W58" i="12" s="1"/>
  <c r="AE103" i="2"/>
  <c r="AE55" i="2"/>
  <c r="AE57" i="2"/>
  <c r="AE105" i="2"/>
  <c r="AE63" i="2"/>
  <c r="AB38" i="2"/>
  <c r="AB54" i="2"/>
  <c r="AB94" i="2"/>
  <c r="AB114" i="2"/>
  <c r="AB26" i="2"/>
  <c r="AB62" i="2"/>
  <c r="AB42" i="2"/>
  <c r="AB27" i="2"/>
  <c r="AB83" i="2"/>
  <c r="AB70" i="2"/>
  <c r="AB118" i="2"/>
  <c r="AB58" i="2"/>
  <c r="AB82" i="2"/>
  <c r="AB59" i="2"/>
  <c r="AB107" i="2"/>
  <c r="AB34" i="2"/>
  <c r="AB50" i="2"/>
  <c r="AB67" i="2"/>
  <c r="AB75" i="2"/>
  <c r="AB46" i="2"/>
  <c r="AB86" i="2"/>
  <c r="AB78" i="2"/>
  <c r="AB66" i="2"/>
  <c r="AB74" i="2"/>
  <c r="AB90" i="2"/>
  <c r="AC115" i="2"/>
  <c r="AE115" i="2" s="1"/>
  <c r="AC83" i="2"/>
  <c r="AC107" i="2"/>
  <c r="AC75" i="2"/>
  <c r="AC99" i="2"/>
  <c r="AE99" i="2" s="1"/>
  <c r="AC91" i="2"/>
  <c r="AC67" i="2"/>
  <c r="AC27" i="2"/>
  <c r="AC59" i="2"/>
  <c r="AC51" i="2"/>
  <c r="AE51" i="2" s="1"/>
  <c r="AC35" i="2"/>
  <c r="AE35" i="2" s="1"/>
  <c r="AC43" i="2"/>
  <c r="AE43" i="2" s="1"/>
  <c r="AB106" i="2"/>
  <c r="AC102" i="2"/>
  <c r="AE102" i="2" s="1"/>
  <c r="AJ56" i="12" s="1"/>
  <c r="N56" i="12" s="1"/>
  <c r="AL56" i="12" s="1"/>
  <c r="W56" i="12" s="1"/>
  <c r="AC94" i="2"/>
  <c r="AC118" i="2"/>
  <c r="AC86" i="2"/>
  <c r="AC110" i="2"/>
  <c r="AE110" i="2" s="1"/>
  <c r="AJ57" i="12" s="1"/>
  <c r="N57" i="12" s="1"/>
  <c r="AL57" i="12" s="1"/>
  <c r="W57" i="12" s="1"/>
  <c r="AC78" i="2"/>
  <c r="AC54" i="2"/>
  <c r="AC46" i="2"/>
  <c r="AC38" i="2"/>
  <c r="AC70" i="2"/>
  <c r="AC62" i="2"/>
  <c r="AC30" i="2"/>
  <c r="AE30" i="2" s="1"/>
  <c r="AC90" i="2"/>
  <c r="AC114" i="2"/>
  <c r="AC82" i="2"/>
  <c r="AC106" i="2"/>
  <c r="AC74" i="2"/>
  <c r="AC98" i="2"/>
  <c r="AE98" i="2" s="1"/>
  <c r="AC42" i="2"/>
  <c r="AC66" i="2"/>
  <c r="AC26" i="2"/>
  <c r="AC58" i="2"/>
  <c r="AC50" i="2"/>
  <c r="AC34" i="2"/>
  <c r="AJ41" i="12" l="1"/>
  <c r="N41" i="12" s="1"/>
  <c r="AL41" i="12" s="1"/>
  <c r="W41" i="12" s="1"/>
  <c r="AJ40" i="12"/>
  <c r="N40" i="12" s="1"/>
  <c r="AL40" i="12" s="1"/>
  <c r="W40" i="12" s="1"/>
  <c r="AE26" i="2"/>
  <c r="AE38" i="2"/>
  <c r="AE46" i="2"/>
  <c r="AJ45" i="12" s="1"/>
  <c r="N45" i="12" s="1"/>
  <c r="AL45" i="12" s="1"/>
  <c r="W45" i="12" s="1"/>
  <c r="AE34" i="2"/>
  <c r="AE27" i="2"/>
  <c r="AE114" i="2"/>
  <c r="AE118" i="2"/>
  <c r="AE42" i="2"/>
  <c r="AE58" i="2"/>
  <c r="AJ38" i="12" s="1"/>
  <c r="N38" i="12" s="1"/>
  <c r="AL38" i="12" s="1"/>
  <c r="W38" i="12" s="1"/>
  <c r="AE107" i="2"/>
  <c r="AE106" i="2"/>
  <c r="AE59" i="2"/>
  <c r="AE62" i="2"/>
  <c r="AJ35" i="12" s="1"/>
  <c r="N35" i="12" s="1"/>
  <c r="AL35" i="12" s="1"/>
  <c r="W35" i="12" s="1"/>
  <c r="AE54" i="2"/>
  <c r="AJ34" i="12" s="1"/>
  <c r="N34" i="12" s="1"/>
  <c r="AL34" i="12" s="1"/>
  <c r="W34" i="12" s="1"/>
  <c r="AE50" i="2"/>
  <c r="AJ59" i="12"/>
  <c r="N59" i="12" s="1"/>
  <c r="AL59" i="12" s="1"/>
  <c r="W59" i="12" s="1"/>
  <c r="AJ61" i="12"/>
  <c r="N61" i="12" s="1"/>
  <c r="AL61" i="12" s="1"/>
  <c r="W61" i="12" s="1"/>
  <c r="AJ60" i="12"/>
  <c r="N60" i="12" s="1"/>
  <c r="AL60" i="12" s="1"/>
  <c r="W60" i="12" s="1"/>
  <c r="AJ53" i="12"/>
  <c r="N53" i="12" s="1"/>
  <c r="AL53" i="12" s="1"/>
  <c r="W53" i="12" s="1"/>
  <c r="AJ52" i="12"/>
  <c r="N52" i="12" s="1"/>
  <c r="AL52" i="12" s="1"/>
  <c r="W52" i="12" s="1"/>
  <c r="AJ50" i="12" l="1"/>
  <c r="N50" i="12" s="1"/>
  <c r="AL50" i="12" s="1"/>
  <c r="W50" i="12" s="1"/>
  <c r="AJ51" i="12"/>
  <c r="N51" i="12" s="1"/>
  <c r="AL51" i="12" s="1"/>
  <c r="W51" i="12" s="1"/>
  <c r="W46" i="12"/>
  <c r="AJ55" i="12"/>
  <c r="N55" i="12" s="1"/>
  <c r="AL55" i="12" s="1"/>
  <c r="W55" i="12" s="1"/>
  <c r="AJ54" i="12"/>
  <c r="N54" i="12" s="1"/>
  <c r="AL54" i="12" s="1"/>
  <c r="W54" i="12" s="1"/>
  <c r="W62" i="12" l="1"/>
</calcChain>
</file>

<file path=xl/sharedStrings.xml><?xml version="1.0" encoding="utf-8"?>
<sst xmlns="http://schemas.openxmlformats.org/spreadsheetml/2006/main" count="2728" uniqueCount="784">
  <si>
    <t>定格能力</t>
    <rPh sb="0" eb="2">
      <t>テイカク</t>
    </rPh>
    <rPh sb="2" eb="4">
      <t>ノウリョク</t>
    </rPh>
    <phoneticPr fontId="1"/>
  </si>
  <si>
    <t>地域</t>
    <rPh sb="0" eb="2">
      <t>チイキ</t>
    </rPh>
    <phoneticPr fontId="1"/>
  </si>
  <si>
    <t>東京</t>
  </si>
  <si>
    <t>大阪</t>
  </si>
  <si>
    <t>名古屋</t>
  </si>
  <si>
    <t>仙台</t>
  </si>
  <si>
    <t>福岡</t>
  </si>
  <si>
    <t>広島</t>
  </si>
  <si>
    <t>高松</t>
  </si>
  <si>
    <t>富山</t>
  </si>
  <si>
    <t>前橋</t>
  </si>
  <si>
    <t>盛岡</t>
  </si>
  <si>
    <t>札幌</t>
  </si>
  <si>
    <t>鹿児島</t>
  </si>
  <si>
    <t>店舗</t>
    <rPh sb="0" eb="2">
      <t>テンポ</t>
    </rPh>
    <phoneticPr fontId="1"/>
  </si>
  <si>
    <t>事務所</t>
    <rPh sb="0" eb="2">
      <t>ジム</t>
    </rPh>
    <rPh sb="2" eb="3">
      <t>ショ</t>
    </rPh>
    <phoneticPr fontId="1"/>
  </si>
  <si>
    <t>冷房</t>
    <rPh sb="0" eb="2">
      <t>レイボウ</t>
    </rPh>
    <phoneticPr fontId="1"/>
  </si>
  <si>
    <t>暖房</t>
    <rPh sb="0" eb="2">
      <t>ダンボウ</t>
    </rPh>
    <phoneticPr fontId="1"/>
  </si>
  <si>
    <t>据付年</t>
    <rPh sb="0" eb="2">
      <t>スエツ</t>
    </rPh>
    <rPh sb="2" eb="3">
      <t>ネン</t>
    </rPh>
    <phoneticPr fontId="5"/>
  </si>
  <si>
    <t>モード</t>
    <phoneticPr fontId="5"/>
  </si>
  <si>
    <t>負荷率25％以上</t>
    <rPh sb="0" eb="2">
      <t>フカ</t>
    </rPh>
    <rPh sb="2" eb="3">
      <t>リツ</t>
    </rPh>
    <rPh sb="6" eb="8">
      <t>イジョウ</t>
    </rPh>
    <phoneticPr fontId="5"/>
  </si>
  <si>
    <t>負荷率</t>
    <rPh sb="0" eb="2">
      <t>フカ</t>
    </rPh>
    <rPh sb="2" eb="3">
      <t>リツ</t>
    </rPh>
    <phoneticPr fontId="5"/>
  </si>
  <si>
    <t>傾き</t>
    <rPh sb="0" eb="1">
      <t>カタム</t>
    </rPh>
    <phoneticPr fontId="5"/>
  </si>
  <si>
    <t>切片</t>
    <rPh sb="0" eb="2">
      <t>セッペン</t>
    </rPh>
    <phoneticPr fontId="5"/>
  </si>
  <si>
    <t>冷房</t>
    <rPh sb="0" eb="2">
      <t>レイボウ</t>
    </rPh>
    <phoneticPr fontId="5"/>
  </si>
  <si>
    <t>暖房</t>
    <rPh sb="0" eb="2">
      <t>ダンボウ</t>
    </rPh>
    <phoneticPr fontId="5"/>
  </si>
  <si>
    <t>←1995年以前は</t>
    <rPh sb="5" eb="6">
      <t>ネン</t>
    </rPh>
    <rPh sb="6" eb="8">
      <t>イゼン</t>
    </rPh>
    <phoneticPr fontId="5"/>
  </si>
  <si>
    <t>←1996～2005年は</t>
    <rPh sb="10" eb="11">
      <t>ネン</t>
    </rPh>
    <phoneticPr fontId="5"/>
  </si>
  <si>
    <t>←2006～2015年は</t>
    <rPh sb="10" eb="11">
      <t>ネン</t>
    </rPh>
    <phoneticPr fontId="5"/>
  </si>
  <si>
    <t>　　この値を使用</t>
    <phoneticPr fontId="5"/>
  </si>
  <si>
    <t>　　この値を使用</t>
    <phoneticPr fontId="5"/>
  </si>
  <si>
    <t>建物用途</t>
    <rPh sb="0" eb="2">
      <t>タテモノ</t>
    </rPh>
    <rPh sb="2" eb="4">
      <t>ヨウト</t>
    </rPh>
    <phoneticPr fontId="1"/>
  </si>
  <si>
    <t>冷/暖房</t>
    <rPh sb="0" eb="1">
      <t>ヒヤ</t>
    </rPh>
    <rPh sb="2" eb="4">
      <t>ダンボウ</t>
    </rPh>
    <phoneticPr fontId="1"/>
  </si>
  <si>
    <t>検索用</t>
    <rPh sb="0" eb="3">
      <t>ケンサクヨウ</t>
    </rPh>
    <phoneticPr fontId="1"/>
  </si>
  <si>
    <t>据付年区分</t>
    <rPh sb="0" eb="2">
      <t>スエツ</t>
    </rPh>
    <rPh sb="2" eb="3">
      <t>ネン</t>
    </rPh>
    <rPh sb="3" eb="5">
      <t>クブン</t>
    </rPh>
    <phoneticPr fontId="1"/>
  </si>
  <si>
    <t>地域</t>
    <rPh sb="0" eb="2">
      <t>チイキ</t>
    </rPh>
    <phoneticPr fontId="5"/>
  </si>
  <si>
    <t>建物用途</t>
    <rPh sb="0" eb="2">
      <t>タテモノ</t>
    </rPh>
    <rPh sb="2" eb="4">
      <t>ヨウト</t>
    </rPh>
    <phoneticPr fontId="5"/>
  </si>
  <si>
    <t>◆地域</t>
    <rPh sb="1" eb="3">
      <t>チイキ</t>
    </rPh>
    <phoneticPr fontId="1"/>
  </si>
  <si>
    <t>◆建物</t>
    <rPh sb="1" eb="3">
      <t>タテモノ</t>
    </rPh>
    <phoneticPr fontId="1"/>
  </si>
  <si>
    <t>GHP計算マスタ</t>
    <rPh sb="3" eb="5">
      <t>ケイサン</t>
    </rPh>
    <phoneticPr fontId="1"/>
  </si>
  <si>
    <r>
      <t>定格
COP比</t>
    </r>
    <r>
      <rPr>
        <sz val="11"/>
        <color theme="1"/>
        <rFont val="ＭＳ Ｐゴシック"/>
        <family val="3"/>
        <charset val="128"/>
        <scheme val="minor"/>
      </rPr>
      <t>※</t>
    </r>
    <rPh sb="0" eb="2">
      <t>テイカク</t>
    </rPh>
    <rPh sb="6" eb="7">
      <t>ヒ</t>
    </rPh>
    <phoneticPr fontId="5"/>
  </si>
  <si>
    <t>据付年
区分</t>
    <rPh sb="0" eb="2">
      <t>スエツ</t>
    </rPh>
    <rPh sb="2" eb="3">
      <t>ネン</t>
    </rPh>
    <rPh sb="4" eb="6">
      <t>クブン</t>
    </rPh>
    <phoneticPr fontId="5"/>
  </si>
  <si>
    <t>年平均
負荷率</t>
    <rPh sb="0" eb="1">
      <t>ネン</t>
    </rPh>
    <rPh sb="1" eb="3">
      <t>ヘイキン</t>
    </rPh>
    <rPh sb="4" eb="6">
      <t>フカ</t>
    </rPh>
    <rPh sb="6" eb="7">
      <t>リツ</t>
    </rPh>
    <phoneticPr fontId="5"/>
  </si>
  <si>
    <t>　※定格ＣＯＰ比各社データより算出</t>
    <rPh sb="15" eb="17">
      <t>サンシュツ</t>
    </rPh>
    <phoneticPr fontId="1"/>
  </si>
  <si>
    <t>5月</t>
  </si>
  <si>
    <t>6月</t>
  </si>
  <si>
    <t>7月</t>
  </si>
  <si>
    <t>8月</t>
  </si>
  <si>
    <t>9月</t>
  </si>
  <si>
    <t>10月</t>
  </si>
  <si>
    <t>11月</t>
  </si>
  <si>
    <t>12月</t>
  </si>
  <si>
    <t>2月</t>
  </si>
  <si>
    <t>3月</t>
  </si>
  <si>
    <t>13A（12A含む）</t>
    <rPh sb="7" eb="8">
      <t>フク</t>
    </rPh>
    <phoneticPr fontId="1"/>
  </si>
  <si>
    <t>プロパン（い号）</t>
    <rPh sb="6" eb="7">
      <t>ゴウ</t>
    </rPh>
    <phoneticPr fontId="1"/>
  </si>
  <si>
    <t>低カロリー</t>
    <rPh sb="0" eb="1">
      <t>テイ</t>
    </rPh>
    <phoneticPr fontId="1"/>
  </si>
  <si>
    <t>13A（ろ号プロパン）</t>
    <rPh sb="5" eb="6">
      <t>ゴウ</t>
    </rPh>
    <phoneticPr fontId="1"/>
  </si>
  <si>
    <t>ガス種別</t>
    <rPh sb="2" eb="4">
      <t>シュベツ</t>
    </rPh>
    <phoneticPr fontId="1"/>
  </si>
  <si>
    <t>◆ガス発熱量</t>
    <rPh sb="3" eb="5">
      <t>ハツネツ</t>
    </rPh>
    <rPh sb="5" eb="6">
      <t>リョウ</t>
    </rPh>
    <phoneticPr fontId="1"/>
  </si>
  <si>
    <t>kW</t>
  </si>
  <si>
    <t>1月</t>
    <rPh sb="1" eb="2">
      <t>ガツ</t>
    </rPh>
    <phoneticPr fontId="1"/>
  </si>
  <si>
    <t>4月</t>
  </si>
  <si>
    <t>◆定格能力単位</t>
    <rPh sb="1" eb="3">
      <t>テイカク</t>
    </rPh>
    <rPh sb="3" eb="5">
      <t>ノウリョク</t>
    </rPh>
    <rPh sb="5" eb="7">
      <t>タンイ</t>
    </rPh>
    <phoneticPr fontId="1"/>
  </si>
  <si>
    <t>kW</t>
    <phoneticPr fontId="1"/>
  </si>
  <si>
    <t>kcal/h</t>
    <phoneticPr fontId="1"/>
  </si>
  <si>
    <t>月</t>
    <rPh sb="0" eb="1">
      <t>ツキ</t>
    </rPh>
    <phoneticPr fontId="1"/>
  </si>
  <si>
    <t>月</t>
    <rPh sb="0" eb="1">
      <t>ツキ</t>
    </rPh>
    <phoneticPr fontId="5"/>
  </si>
  <si>
    <t>暖房</t>
  </si>
  <si>
    <t>運転種別</t>
    <rPh sb="0" eb="2">
      <t>ウンテン</t>
    </rPh>
    <rPh sb="2" eb="4">
      <t>シュベツ</t>
    </rPh>
    <phoneticPr fontId="1"/>
  </si>
  <si>
    <t>冷房</t>
  </si>
  <si>
    <t>直接入力</t>
    <rPh sb="0" eb="2">
      <t>チョクセツ</t>
    </rPh>
    <rPh sb="2" eb="4">
      <t>ニュウリョク</t>
    </rPh>
    <phoneticPr fontId="1"/>
  </si>
  <si>
    <t>※低カロリーの種類：6A、5C、6B、6C、7C、5A、5B、5AN、4A、4B、4C</t>
    <rPh sb="1" eb="2">
      <t>ヒク</t>
    </rPh>
    <rPh sb="7" eb="9">
      <t>シュルイ</t>
    </rPh>
    <phoneticPr fontId="1"/>
  </si>
  <si>
    <t>◆月間平均負荷率テーブル</t>
    <rPh sb="1" eb="3">
      <t>ゲッカン</t>
    </rPh>
    <rPh sb="3" eb="5">
      <t>ヘイキン</t>
    </rPh>
    <rPh sb="5" eb="7">
      <t>フカ</t>
    </rPh>
    <rPh sb="7" eb="8">
      <t>リツ</t>
    </rPh>
    <phoneticPr fontId="1"/>
  </si>
  <si>
    <t>1東京店舗冷房</t>
  </si>
  <si>
    <t>1東京店舗暖房</t>
  </si>
  <si>
    <t>1東京事務所冷房</t>
  </si>
  <si>
    <t>1東京事務所暖房</t>
  </si>
  <si>
    <t>1大阪店舗冷房</t>
  </si>
  <si>
    <t>1大阪店舗暖房</t>
  </si>
  <si>
    <t>1大阪事務所冷房</t>
  </si>
  <si>
    <t>1大阪事務所暖房</t>
  </si>
  <si>
    <t>1名古屋店舗冷房</t>
  </si>
  <si>
    <t>1名古屋店舗暖房</t>
  </si>
  <si>
    <t>1名古屋事務所冷房</t>
  </si>
  <si>
    <t>1名古屋事務所暖房</t>
  </si>
  <si>
    <t>1仙台店舗冷房</t>
  </si>
  <si>
    <t>1仙台店舗暖房</t>
  </si>
  <si>
    <t>1仙台事務所冷房</t>
  </si>
  <si>
    <t>1仙台事務所暖房</t>
  </si>
  <si>
    <t>1福岡店舗冷房</t>
  </si>
  <si>
    <t>1福岡店舗暖房</t>
  </si>
  <si>
    <t>1福岡事務所冷房</t>
  </si>
  <si>
    <t>1福岡事務所暖房</t>
  </si>
  <si>
    <t>1広島店舗冷房</t>
  </si>
  <si>
    <t>1広島店舗暖房</t>
  </si>
  <si>
    <t>1広島事務所冷房</t>
  </si>
  <si>
    <t>1広島事務所暖房</t>
  </si>
  <si>
    <t>1高松店舗冷房</t>
  </si>
  <si>
    <t>1高松店舗暖房</t>
  </si>
  <si>
    <t>1高松事務所冷房</t>
  </si>
  <si>
    <t>1高松事務所暖房</t>
  </si>
  <si>
    <t>1富山店舗冷房</t>
  </si>
  <si>
    <t>1富山店舗暖房</t>
  </si>
  <si>
    <t>1富山事務所冷房</t>
  </si>
  <si>
    <t>1富山事務所暖房</t>
  </si>
  <si>
    <t>1前橋店舗冷房</t>
  </si>
  <si>
    <t>1前橋店舗暖房</t>
  </si>
  <si>
    <t>1前橋事務所冷房</t>
  </si>
  <si>
    <t>1前橋事務所暖房</t>
  </si>
  <si>
    <t>1盛岡店舗冷房</t>
  </si>
  <si>
    <t>1盛岡店舗暖房</t>
  </si>
  <si>
    <t>1盛岡事務所冷房</t>
  </si>
  <si>
    <t>1盛岡事務所暖房</t>
  </si>
  <si>
    <t>1札幌店舗冷房</t>
  </si>
  <si>
    <t>1札幌店舗暖房</t>
  </si>
  <si>
    <t>1札幌事務所冷房</t>
  </si>
  <si>
    <t>1札幌事務所暖房</t>
  </si>
  <si>
    <t>1鹿児島店舗冷房</t>
  </si>
  <si>
    <t>1鹿児島店舗暖房</t>
  </si>
  <si>
    <t>1鹿児島事務所冷房</t>
  </si>
  <si>
    <t>1鹿児島事務所暖房</t>
  </si>
  <si>
    <t>2東京店舗冷房</t>
  </si>
  <si>
    <t>2東京店舗暖房</t>
  </si>
  <si>
    <t>2東京事務所冷房</t>
  </si>
  <si>
    <t>2東京事務所暖房</t>
  </si>
  <si>
    <t>2大阪店舗冷房</t>
  </si>
  <si>
    <t>2大阪店舗暖房</t>
  </si>
  <si>
    <t>2大阪事務所冷房</t>
  </si>
  <si>
    <t>2大阪事務所暖房</t>
  </si>
  <si>
    <t>2名古屋店舗冷房</t>
  </si>
  <si>
    <t>2名古屋店舗暖房</t>
  </si>
  <si>
    <t>2名古屋事務所冷房</t>
  </si>
  <si>
    <t>2名古屋事務所暖房</t>
  </si>
  <si>
    <t>2仙台店舗冷房</t>
  </si>
  <si>
    <t>2仙台店舗暖房</t>
  </si>
  <si>
    <t>2仙台事務所冷房</t>
  </si>
  <si>
    <t>2仙台事務所暖房</t>
  </si>
  <si>
    <t>2福岡店舗冷房</t>
  </si>
  <si>
    <t>2福岡店舗暖房</t>
  </si>
  <si>
    <t>2福岡事務所冷房</t>
  </si>
  <si>
    <t>2福岡事務所暖房</t>
  </si>
  <si>
    <t>2広島店舗冷房</t>
  </si>
  <si>
    <t>2広島店舗暖房</t>
  </si>
  <si>
    <t>2広島事務所冷房</t>
  </si>
  <si>
    <t>2広島事務所暖房</t>
  </si>
  <si>
    <t>2高松店舗冷房</t>
  </si>
  <si>
    <t>2高松店舗暖房</t>
  </si>
  <si>
    <t>2高松事務所冷房</t>
  </si>
  <si>
    <t>2高松事務所暖房</t>
  </si>
  <si>
    <t>2富山店舗冷房</t>
  </si>
  <si>
    <t>2富山店舗暖房</t>
  </si>
  <si>
    <t>2富山事務所冷房</t>
  </si>
  <si>
    <t>2富山事務所暖房</t>
  </si>
  <si>
    <t>2前橋店舗冷房</t>
  </si>
  <si>
    <t>2前橋店舗暖房</t>
  </si>
  <si>
    <t>2前橋事務所冷房</t>
  </si>
  <si>
    <t>2前橋事務所暖房</t>
  </si>
  <si>
    <t>2盛岡店舗冷房</t>
  </si>
  <si>
    <t>2盛岡店舗暖房</t>
  </si>
  <si>
    <t>2盛岡事務所冷房</t>
  </si>
  <si>
    <t>2盛岡事務所暖房</t>
  </si>
  <si>
    <t>2札幌店舗冷房</t>
  </si>
  <si>
    <t>2札幌店舗暖房</t>
  </si>
  <si>
    <t>2札幌事務所冷房</t>
  </si>
  <si>
    <t>2札幌事務所暖房</t>
  </si>
  <si>
    <t>2鹿児島店舗冷房</t>
  </si>
  <si>
    <t>2鹿児島店舗暖房</t>
  </si>
  <si>
    <t>2鹿児島事務所冷房</t>
  </si>
  <si>
    <t>2鹿児島事務所暖房</t>
  </si>
  <si>
    <t>3東京店舗冷房</t>
  </si>
  <si>
    <t>3東京店舗暖房</t>
  </si>
  <si>
    <t>3東京事務所冷房</t>
  </si>
  <si>
    <t>3東京事務所暖房</t>
  </si>
  <si>
    <t>3大阪店舗冷房</t>
  </si>
  <si>
    <t>3大阪店舗暖房</t>
  </si>
  <si>
    <t>3大阪事務所冷房</t>
  </si>
  <si>
    <t>3大阪事務所暖房</t>
  </si>
  <si>
    <t>3名古屋店舗冷房</t>
  </si>
  <si>
    <t>3名古屋店舗暖房</t>
  </si>
  <si>
    <t>3名古屋事務所冷房</t>
  </si>
  <si>
    <t>3名古屋事務所暖房</t>
  </si>
  <si>
    <t>3仙台店舗冷房</t>
  </si>
  <si>
    <t>3仙台店舗暖房</t>
  </si>
  <si>
    <t>3仙台事務所冷房</t>
  </si>
  <si>
    <t>3仙台事務所暖房</t>
  </si>
  <si>
    <t>3福岡店舗冷房</t>
  </si>
  <si>
    <t>3福岡店舗暖房</t>
  </si>
  <si>
    <t>3福岡事務所冷房</t>
  </si>
  <si>
    <t>3福岡事務所暖房</t>
  </si>
  <si>
    <t>3広島店舗冷房</t>
  </si>
  <si>
    <t>3広島店舗暖房</t>
  </si>
  <si>
    <t>3広島事務所冷房</t>
  </si>
  <si>
    <t>3広島事務所暖房</t>
  </si>
  <si>
    <t>3高松店舗冷房</t>
  </si>
  <si>
    <t>3高松店舗暖房</t>
  </si>
  <si>
    <t>3高松事務所冷房</t>
  </si>
  <si>
    <t>3高松事務所暖房</t>
  </si>
  <si>
    <t>3富山店舗冷房</t>
  </si>
  <si>
    <t>3富山店舗暖房</t>
  </si>
  <si>
    <t>3富山事務所冷房</t>
  </si>
  <si>
    <t>3富山事務所暖房</t>
  </si>
  <si>
    <t>3前橋店舗冷房</t>
  </si>
  <si>
    <t>3前橋店舗暖房</t>
  </si>
  <si>
    <t>3前橋事務所冷房</t>
  </si>
  <si>
    <t>3前橋事務所暖房</t>
  </si>
  <si>
    <t>3盛岡店舗冷房</t>
  </si>
  <si>
    <t>3盛岡店舗暖房</t>
  </si>
  <si>
    <t>3盛岡事務所冷房</t>
  </si>
  <si>
    <t>3盛岡事務所暖房</t>
  </si>
  <si>
    <t>3札幌店舗冷房</t>
  </si>
  <si>
    <t>3札幌店舗暖房</t>
  </si>
  <si>
    <t>3札幌事務所冷房</t>
  </si>
  <si>
    <t>3札幌事務所暖房</t>
  </si>
  <si>
    <t>3鹿児島店舗冷房</t>
  </si>
  <si>
    <t>3鹿児島店舗暖房</t>
  </si>
  <si>
    <t>3鹿児島事務所冷房</t>
  </si>
  <si>
    <t>3鹿児島事務所暖房</t>
  </si>
  <si>
    <t>4東京店舗冷房</t>
  </si>
  <si>
    <t>4東京店舗暖房</t>
  </si>
  <si>
    <t>4東京事務所冷房</t>
  </si>
  <si>
    <t>4東京事務所暖房</t>
  </si>
  <si>
    <t>4大阪店舗冷房</t>
  </si>
  <si>
    <t>4大阪店舗暖房</t>
  </si>
  <si>
    <t>4大阪事務所冷房</t>
  </si>
  <si>
    <t>4大阪事務所暖房</t>
  </si>
  <si>
    <t>4名古屋店舗冷房</t>
  </si>
  <si>
    <t>4名古屋店舗暖房</t>
  </si>
  <si>
    <t>4名古屋事務所冷房</t>
  </si>
  <si>
    <t>4名古屋事務所暖房</t>
  </si>
  <si>
    <t>4仙台店舗冷房</t>
  </si>
  <si>
    <t>4仙台店舗暖房</t>
  </si>
  <si>
    <t>4仙台事務所冷房</t>
  </si>
  <si>
    <t>4仙台事務所暖房</t>
  </si>
  <si>
    <t>4福岡店舗冷房</t>
  </si>
  <si>
    <t>4福岡店舗暖房</t>
  </si>
  <si>
    <t>4福岡事務所冷房</t>
  </si>
  <si>
    <t>4福岡事務所暖房</t>
  </si>
  <si>
    <t>4広島店舗冷房</t>
  </si>
  <si>
    <t>4広島店舗暖房</t>
  </si>
  <si>
    <t>4広島事務所冷房</t>
  </si>
  <si>
    <t>4広島事務所暖房</t>
  </si>
  <si>
    <t>4高松店舗冷房</t>
  </si>
  <si>
    <t>4高松店舗暖房</t>
  </si>
  <si>
    <t>4高松事務所冷房</t>
  </si>
  <si>
    <t>4高松事務所暖房</t>
  </si>
  <si>
    <t>4富山店舗冷房</t>
  </si>
  <si>
    <t>4富山店舗暖房</t>
  </si>
  <si>
    <t>4富山事務所冷房</t>
  </si>
  <si>
    <t>4富山事務所暖房</t>
  </si>
  <si>
    <t>4前橋店舗冷房</t>
  </si>
  <si>
    <t>4前橋店舗暖房</t>
  </si>
  <si>
    <t>4前橋事務所冷房</t>
  </si>
  <si>
    <t>4前橋事務所暖房</t>
  </si>
  <si>
    <t>4盛岡店舗冷房</t>
  </si>
  <si>
    <t>4盛岡店舗暖房</t>
  </si>
  <si>
    <t>4盛岡事務所冷房</t>
  </si>
  <si>
    <t>4盛岡事務所暖房</t>
  </si>
  <si>
    <t>4札幌店舗冷房</t>
  </si>
  <si>
    <t>4札幌店舗暖房</t>
  </si>
  <si>
    <t>4札幌事務所冷房</t>
  </si>
  <si>
    <t>4札幌事務所暖房</t>
  </si>
  <si>
    <t>4鹿児島店舗冷房</t>
  </si>
  <si>
    <t>4鹿児島店舗暖房</t>
  </si>
  <si>
    <t>4鹿児島事務所冷房</t>
  </si>
  <si>
    <t>4鹿児島事務所暖房</t>
  </si>
  <si>
    <t>5東京店舗冷房</t>
  </si>
  <si>
    <t>5東京店舗暖房</t>
  </si>
  <si>
    <t>5東京事務所冷房</t>
  </si>
  <si>
    <t>5東京事務所暖房</t>
  </si>
  <si>
    <t>5大阪店舗冷房</t>
  </si>
  <si>
    <t>5大阪店舗暖房</t>
  </si>
  <si>
    <t>5大阪事務所冷房</t>
  </si>
  <si>
    <t>5大阪事務所暖房</t>
  </si>
  <si>
    <t>5名古屋店舗冷房</t>
  </si>
  <si>
    <t>5名古屋店舗暖房</t>
  </si>
  <si>
    <t>5名古屋事務所冷房</t>
  </si>
  <si>
    <t>5名古屋事務所暖房</t>
  </si>
  <si>
    <t>5仙台店舗冷房</t>
  </si>
  <si>
    <t>5仙台店舗暖房</t>
  </si>
  <si>
    <t>5仙台事務所冷房</t>
  </si>
  <si>
    <t>5仙台事務所暖房</t>
  </si>
  <si>
    <t>5福岡店舗冷房</t>
  </si>
  <si>
    <t>5福岡店舗暖房</t>
  </si>
  <si>
    <t>5福岡事務所冷房</t>
  </si>
  <si>
    <t>5福岡事務所暖房</t>
  </si>
  <si>
    <t>5広島店舗冷房</t>
  </si>
  <si>
    <t>5広島店舗暖房</t>
  </si>
  <si>
    <t>5広島事務所冷房</t>
  </si>
  <si>
    <t>5広島事務所暖房</t>
  </si>
  <si>
    <t>5高松店舗冷房</t>
  </si>
  <si>
    <t>5高松店舗暖房</t>
  </si>
  <si>
    <t>5高松事務所冷房</t>
  </si>
  <si>
    <t>5高松事務所暖房</t>
  </si>
  <si>
    <t>5富山店舗冷房</t>
  </si>
  <si>
    <t>5富山店舗暖房</t>
  </si>
  <si>
    <t>5富山事務所冷房</t>
  </si>
  <si>
    <t>5富山事務所暖房</t>
  </si>
  <si>
    <t>5前橋店舗冷房</t>
  </si>
  <si>
    <t>5前橋店舗暖房</t>
  </si>
  <si>
    <t>5前橋事務所冷房</t>
  </si>
  <si>
    <t>5前橋事務所暖房</t>
  </si>
  <si>
    <t>5盛岡店舗冷房</t>
  </si>
  <si>
    <t>5盛岡店舗暖房</t>
  </si>
  <si>
    <t>5盛岡事務所冷房</t>
  </si>
  <si>
    <t>5盛岡事務所暖房</t>
  </si>
  <si>
    <t>5札幌店舗冷房</t>
  </si>
  <si>
    <t>5札幌店舗暖房</t>
  </si>
  <si>
    <t>5札幌事務所冷房</t>
  </si>
  <si>
    <t>5札幌事務所暖房</t>
  </si>
  <si>
    <t>5鹿児島店舗冷房</t>
  </si>
  <si>
    <t>5鹿児島店舗暖房</t>
  </si>
  <si>
    <t>5鹿児島事務所冷房</t>
  </si>
  <si>
    <t>5鹿児島事務所暖房</t>
  </si>
  <si>
    <t>6東京店舗冷房</t>
  </si>
  <si>
    <t>6東京店舗暖房</t>
  </si>
  <si>
    <t>6東京事務所冷房</t>
  </si>
  <si>
    <t>6東京事務所暖房</t>
  </si>
  <si>
    <t>6大阪店舗冷房</t>
  </si>
  <si>
    <t>6大阪店舗暖房</t>
  </si>
  <si>
    <t>6大阪事務所冷房</t>
  </si>
  <si>
    <t>6大阪事務所暖房</t>
  </si>
  <si>
    <t>6名古屋店舗冷房</t>
  </si>
  <si>
    <t>6名古屋店舗暖房</t>
  </si>
  <si>
    <t>6名古屋事務所冷房</t>
  </si>
  <si>
    <t>6名古屋事務所暖房</t>
  </si>
  <si>
    <t>6仙台店舗冷房</t>
  </si>
  <si>
    <t>6仙台店舗暖房</t>
  </si>
  <si>
    <t>6仙台事務所冷房</t>
  </si>
  <si>
    <t>6仙台事務所暖房</t>
  </si>
  <si>
    <t>6福岡店舗冷房</t>
  </si>
  <si>
    <t>6福岡店舗暖房</t>
  </si>
  <si>
    <t>6福岡事務所冷房</t>
  </si>
  <si>
    <t>6福岡事務所暖房</t>
  </si>
  <si>
    <t>6広島店舗冷房</t>
  </si>
  <si>
    <t>6広島店舗暖房</t>
  </si>
  <si>
    <t>6広島事務所冷房</t>
  </si>
  <si>
    <t>6広島事務所暖房</t>
  </si>
  <si>
    <t>6高松店舗冷房</t>
  </si>
  <si>
    <t>6高松店舗暖房</t>
  </si>
  <si>
    <t>6高松事務所冷房</t>
  </si>
  <si>
    <t>6高松事務所暖房</t>
  </si>
  <si>
    <t>6富山店舗冷房</t>
  </si>
  <si>
    <t>6富山店舗暖房</t>
  </si>
  <si>
    <t>6富山事務所冷房</t>
  </si>
  <si>
    <t>6富山事務所暖房</t>
  </si>
  <si>
    <t>6前橋店舗冷房</t>
  </si>
  <si>
    <t>6前橋店舗暖房</t>
  </si>
  <si>
    <t>6前橋事務所冷房</t>
  </si>
  <si>
    <t>6前橋事務所暖房</t>
  </si>
  <si>
    <t>6盛岡店舗冷房</t>
  </si>
  <si>
    <t>6盛岡店舗暖房</t>
  </si>
  <si>
    <t>6盛岡事務所冷房</t>
  </si>
  <si>
    <t>6盛岡事務所暖房</t>
  </si>
  <si>
    <t>6札幌店舗冷房</t>
  </si>
  <si>
    <t>6札幌店舗暖房</t>
  </si>
  <si>
    <t>6札幌事務所冷房</t>
  </si>
  <si>
    <t>6札幌事務所暖房</t>
  </si>
  <si>
    <t>6鹿児島店舗冷房</t>
  </si>
  <si>
    <t>6鹿児島店舗暖房</t>
  </si>
  <si>
    <t>6鹿児島事務所冷房</t>
  </si>
  <si>
    <t>6鹿児島事務所暖房</t>
  </si>
  <si>
    <t>7東京店舗冷房</t>
  </si>
  <si>
    <t>7東京店舗暖房</t>
  </si>
  <si>
    <t>7東京事務所冷房</t>
  </si>
  <si>
    <t>7東京事務所暖房</t>
  </si>
  <si>
    <t>7大阪店舗冷房</t>
  </si>
  <si>
    <t>7大阪店舗暖房</t>
  </si>
  <si>
    <t>7大阪事務所冷房</t>
  </si>
  <si>
    <t>7大阪事務所暖房</t>
  </si>
  <si>
    <t>7名古屋店舗冷房</t>
  </si>
  <si>
    <t>7名古屋店舗暖房</t>
  </si>
  <si>
    <t>7名古屋事務所冷房</t>
  </si>
  <si>
    <t>7名古屋事務所暖房</t>
  </si>
  <si>
    <t>7仙台店舗冷房</t>
  </si>
  <si>
    <t>7仙台店舗暖房</t>
  </si>
  <si>
    <t>7仙台事務所冷房</t>
  </si>
  <si>
    <t>7仙台事務所暖房</t>
  </si>
  <si>
    <t>7福岡店舗冷房</t>
  </si>
  <si>
    <t>7福岡店舗暖房</t>
  </si>
  <si>
    <t>7福岡事務所冷房</t>
  </si>
  <si>
    <t>7福岡事務所暖房</t>
  </si>
  <si>
    <t>7広島店舗冷房</t>
  </si>
  <si>
    <t>7広島店舗暖房</t>
  </si>
  <si>
    <t>7広島事務所冷房</t>
  </si>
  <si>
    <t>7広島事務所暖房</t>
  </si>
  <si>
    <t>7高松店舗冷房</t>
  </si>
  <si>
    <t>7高松店舗暖房</t>
  </si>
  <si>
    <t>7高松事務所冷房</t>
  </si>
  <si>
    <t>7高松事務所暖房</t>
  </si>
  <si>
    <t>7富山店舗冷房</t>
  </si>
  <si>
    <t>7富山店舗暖房</t>
  </si>
  <si>
    <t>7富山事務所冷房</t>
  </si>
  <si>
    <t>7富山事務所暖房</t>
  </si>
  <si>
    <t>7前橋店舗冷房</t>
  </si>
  <si>
    <t>7前橋店舗暖房</t>
  </si>
  <si>
    <t>7前橋事務所冷房</t>
  </si>
  <si>
    <t>7前橋事務所暖房</t>
  </si>
  <si>
    <t>7盛岡店舗冷房</t>
  </si>
  <si>
    <t>7盛岡店舗暖房</t>
  </si>
  <si>
    <t>7盛岡事務所冷房</t>
  </si>
  <si>
    <t>7盛岡事務所暖房</t>
  </si>
  <si>
    <t>7札幌店舗冷房</t>
  </si>
  <si>
    <t>7札幌店舗暖房</t>
  </si>
  <si>
    <t>7札幌事務所冷房</t>
  </si>
  <si>
    <t>7札幌事務所暖房</t>
  </si>
  <si>
    <t>7鹿児島店舗冷房</t>
  </si>
  <si>
    <t>7鹿児島店舗暖房</t>
  </si>
  <si>
    <t>7鹿児島事務所冷房</t>
  </si>
  <si>
    <t>7鹿児島事務所暖房</t>
  </si>
  <si>
    <t>8東京店舗冷房</t>
  </si>
  <si>
    <t>8東京店舗暖房</t>
  </si>
  <si>
    <t>8東京事務所冷房</t>
  </si>
  <si>
    <t>8東京事務所暖房</t>
  </si>
  <si>
    <t>8大阪店舗冷房</t>
  </si>
  <si>
    <t>8大阪店舗暖房</t>
  </si>
  <si>
    <t>8大阪事務所冷房</t>
  </si>
  <si>
    <t>8大阪事務所暖房</t>
  </si>
  <si>
    <t>8名古屋店舗冷房</t>
  </si>
  <si>
    <t>8名古屋店舗暖房</t>
  </si>
  <si>
    <t>8名古屋事務所冷房</t>
  </si>
  <si>
    <t>8名古屋事務所暖房</t>
  </si>
  <si>
    <t>8仙台店舗冷房</t>
  </si>
  <si>
    <t>8仙台店舗暖房</t>
  </si>
  <si>
    <t>8仙台事務所冷房</t>
  </si>
  <si>
    <t>8仙台事務所暖房</t>
  </si>
  <si>
    <t>8福岡店舗冷房</t>
  </si>
  <si>
    <t>8福岡店舗暖房</t>
  </si>
  <si>
    <t>8福岡事務所冷房</t>
  </si>
  <si>
    <t>8福岡事務所暖房</t>
  </si>
  <si>
    <t>8広島店舗冷房</t>
  </si>
  <si>
    <t>8広島店舗暖房</t>
  </si>
  <si>
    <t>8広島事務所冷房</t>
  </si>
  <si>
    <t>8広島事務所暖房</t>
  </si>
  <si>
    <t>8高松店舗冷房</t>
  </si>
  <si>
    <t>8高松店舗暖房</t>
  </si>
  <si>
    <t>8高松事務所冷房</t>
  </si>
  <si>
    <t>8高松事務所暖房</t>
  </si>
  <si>
    <t>8富山店舗冷房</t>
  </si>
  <si>
    <t>8富山店舗暖房</t>
  </si>
  <si>
    <t>8富山事務所冷房</t>
  </si>
  <si>
    <t>8富山事務所暖房</t>
  </si>
  <si>
    <t>8前橋店舗冷房</t>
  </si>
  <si>
    <t>8前橋店舗暖房</t>
  </si>
  <si>
    <t>8前橋事務所冷房</t>
  </si>
  <si>
    <t>8前橋事務所暖房</t>
  </si>
  <si>
    <t>8盛岡店舗冷房</t>
  </si>
  <si>
    <t>8盛岡店舗暖房</t>
  </si>
  <si>
    <t>8盛岡事務所冷房</t>
  </si>
  <si>
    <t>8盛岡事務所暖房</t>
  </si>
  <si>
    <t>8札幌店舗冷房</t>
  </si>
  <si>
    <t>8札幌店舗暖房</t>
  </si>
  <si>
    <t>8札幌事務所冷房</t>
  </si>
  <si>
    <t>8札幌事務所暖房</t>
  </si>
  <si>
    <t>8鹿児島店舗冷房</t>
  </si>
  <si>
    <t>8鹿児島店舗暖房</t>
  </si>
  <si>
    <t>8鹿児島事務所冷房</t>
  </si>
  <si>
    <t>8鹿児島事務所暖房</t>
  </si>
  <si>
    <t>9東京店舗冷房</t>
  </si>
  <si>
    <t>9東京店舗暖房</t>
  </si>
  <si>
    <t>9東京事務所冷房</t>
  </si>
  <si>
    <t>9東京事務所暖房</t>
  </si>
  <si>
    <t>9大阪店舗冷房</t>
  </si>
  <si>
    <t>9大阪店舗暖房</t>
  </si>
  <si>
    <t>9大阪事務所冷房</t>
  </si>
  <si>
    <t>9大阪事務所暖房</t>
  </si>
  <si>
    <t>9名古屋店舗冷房</t>
  </si>
  <si>
    <t>9名古屋店舗暖房</t>
  </si>
  <si>
    <t>9名古屋事務所冷房</t>
  </si>
  <si>
    <t>9名古屋事務所暖房</t>
  </si>
  <si>
    <t>9仙台店舗冷房</t>
  </si>
  <si>
    <t>9仙台店舗暖房</t>
  </si>
  <si>
    <t>9仙台事務所冷房</t>
  </si>
  <si>
    <t>9仙台事務所暖房</t>
  </si>
  <si>
    <t>9福岡店舗冷房</t>
  </si>
  <si>
    <t>9福岡店舗暖房</t>
  </si>
  <si>
    <t>9福岡事務所冷房</t>
  </si>
  <si>
    <t>9福岡事務所暖房</t>
  </si>
  <si>
    <t>9広島店舗冷房</t>
  </si>
  <si>
    <t>9広島店舗暖房</t>
  </si>
  <si>
    <t>9広島事務所冷房</t>
  </si>
  <si>
    <t>9広島事務所暖房</t>
  </si>
  <si>
    <t>9高松店舗冷房</t>
  </si>
  <si>
    <t>9高松店舗暖房</t>
  </si>
  <si>
    <t>9高松事務所冷房</t>
  </si>
  <si>
    <t>9高松事務所暖房</t>
  </si>
  <si>
    <t>9富山店舗冷房</t>
  </si>
  <si>
    <t>9富山店舗暖房</t>
  </si>
  <si>
    <t>9富山事務所冷房</t>
  </si>
  <si>
    <t>9富山事務所暖房</t>
  </si>
  <si>
    <t>9前橋店舗冷房</t>
  </si>
  <si>
    <t>9前橋店舗暖房</t>
  </si>
  <si>
    <t>9前橋事務所冷房</t>
  </si>
  <si>
    <t>9前橋事務所暖房</t>
  </si>
  <si>
    <t>9盛岡店舗冷房</t>
  </si>
  <si>
    <t>9盛岡店舗暖房</t>
  </si>
  <si>
    <t>9盛岡事務所冷房</t>
  </si>
  <si>
    <t>9盛岡事務所暖房</t>
  </si>
  <si>
    <t>9札幌店舗冷房</t>
  </si>
  <si>
    <t>9札幌店舗暖房</t>
  </si>
  <si>
    <t>9札幌事務所冷房</t>
  </si>
  <si>
    <t>9札幌事務所暖房</t>
  </si>
  <si>
    <t>9鹿児島店舗冷房</t>
  </si>
  <si>
    <t>9鹿児島店舗暖房</t>
  </si>
  <si>
    <t>9鹿児島事務所冷房</t>
  </si>
  <si>
    <t>9鹿児島事務所暖房</t>
  </si>
  <si>
    <t>10東京店舗冷房</t>
  </si>
  <si>
    <t>10東京店舗暖房</t>
  </si>
  <si>
    <t>10東京事務所冷房</t>
  </si>
  <si>
    <t>10東京事務所暖房</t>
  </si>
  <si>
    <t>10大阪店舗冷房</t>
  </si>
  <si>
    <t>10大阪店舗暖房</t>
  </si>
  <si>
    <t>10大阪事務所冷房</t>
  </si>
  <si>
    <t>10大阪事務所暖房</t>
  </si>
  <si>
    <t>10名古屋店舗冷房</t>
  </si>
  <si>
    <t>10名古屋店舗暖房</t>
  </si>
  <si>
    <t>10名古屋事務所冷房</t>
  </si>
  <si>
    <t>10名古屋事務所暖房</t>
  </si>
  <si>
    <t>10仙台店舗冷房</t>
  </si>
  <si>
    <t>10仙台店舗暖房</t>
  </si>
  <si>
    <t>10仙台事務所冷房</t>
  </si>
  <si>
    <t>10仙台事務所暖房</t>
  </si>
  <si>
    <t>10福岡店舗冷房</t>
  </si>
  <si>
    <t>10福岡店舗暖房</t>
  </si>
  <si>
    <t>10福岡事務所冷房</t>
  </si>
  <si>
    <t>10福岡事務所暖房</t>
  </si>
  <si>
    <t>10広島店舗冷房</t>
  </si>
  <si>
    <t>10広島店舗暖房</t>
  </si>
  <si>
    <t>10広島事務所冷房</t>
  </si>
  <si>
    <t>10広島事務所暖房</t>
  </si>
  <si>
    <t>10高松店舗冷房</t>
  </si>
  <si>
    <t>10高松店舗暖房</t>
  </si>
  <si>
    <t>10高松事務所冷房</t>
  </si>
  <si>
    <t>10高松事務所暖房</t>
  </si>
  <si>
    <t>10富山店舗冷房</t>
  </si>
  <si>
    <t>10富山店舗暖房</t>
  </si>
  <si>
    <t>10富山事務所冷房</t>
  </si>
  <si>
    <t>10富山事務所暖房</t>
  </si>
  <si>
    <t>10前橋店舗冷房</t>
  </si>
  <si>
    <t>10前橋店舗暖房</t>
  </si>
  <si>
    <t>10前橋事務所冷房</t>
  </si>
  <si>
    <t>10前橋事務所暖房</t>
  </si>
  <si>
    <t>10盛岡店舗冷房</t>
  </si>
  <si>
    <t>10盛岡店舗暖房</t>
  </si>
  <si>
    <t>10盛岡事務所冷房</t>
  </si>
  <si>
    <t>10盛岡事務所暖房</t>
  </si>
  <si>
    <t>10札幌店舗冷房</t>
  </si>
  <si>
    <t>10札幌店舗暖房</t>
  </si>
  <si>
    <t>10札幌事務所冷房</t>
  </si>
  <si>
    <t>10札幌事務所暖房</t>
  </si>
  <si>
    <t>10鹿児島店舗冷房</t>
  </si>
  <si>
    <t>10鹿児島店舗暖房</t>
  </si>
  <si>
    <t>10鹿児島事務所冷房</t>
  </si>
  <si>
    <t>10鹿児島事務所暖房</t>
  </si>
  <si>
    <t>11東京店舗冷房</t>
  </si>
  <si>
    <t>11東京店舗暖房</t>
  </si>
  <si>
    <t>11東京事務所冷房</t>
  </si>
  <si>
    <t>11東京事務所暖房</t>
  </si>
  <si>
    <t>11大阪店舗冷房</t>
  </si>
  <si>
    <t>11大阪店舗暖房</t>
  </si>
  <si>
    <t>11大阪事務所冷房</t>
  </si>
  <si>
    <t>11大阪事務所暖房</t>
  </si>
  <si>
    <t>11名古屋店舗冷房</t>
  </si>
  <si>
    <t>11名古屋店舗暖房</t>
  </si>
  <si>
    <t>11名古屋事務所冷房</t>
  </si>
  <si>
    <t>11名古屋事務所暖房</t>
  </si>
  <si>
    <t>11仙台店舗冷房</t>
  </si>
  <si>
    <t>11仙台店舗暖房</t>
  </si>
  <si>
    <t>11仙台事務所冷房</t>
  </si>
  <si>
    <t>11仙台事務所暖房</t>
  </si>
  <si>
    <t>11福岡店舗冷房</t>
  </si>
  <si>
    <t>11福岡店舗暖房</t>
  </si>
  <si>
    <t>11福岡事務所冷房</t>
  </si>
  <si>
    <t>11福岡事務所暖房</t>
  </si>
  <si>
    <t>11広島店舗冷房</t>
  </si>
  <si>
    <t>11広島店舗暖房</t>
  </si>
  <si>
    <t>11広島事務所冷房</t>
  </si>
  <si>
    <t>11広島事務所暖房</t>
  </si>
  <si>
    <t>11高松店舗冷房</t>
  </si>
  <si>
    <t>11高松店舗暖房</t>
  </si>
  <si>
    <t>11高松事務所冷房</t>
  </si>
  <si>
    <t>11高松事務所暖房</t>
  </si>
  <si>
    <t>11富山店舗冷房</t>
  </si>
  <si>
    <t>11富山店舗暖房</t>
  </si>
  <si>
    <t>11富山事務所冷房</t>
  </si>
  <si>
    <t>11富山事務所暖房</t>
  </si>
  <si>
    <t>11前橋店舗冷房</t>
  </si>
  <si>
    <t>11前橋店舗暖房</t>
  </si>
  <si>
    <t>11前橋事務所冷房</t>
  </si>
  <si>
    <t>11前橋事務所暖房</t>
  </si>
  <si>
    <t>11盛岡店舗冷房</t>
  </si>
  <si>
    <t>11盛岡店舗暖房</t>
  </si>
  <si>
    <t>11盛岡事務所冷房</t>
  </si>
  <si>
    <t>11盛岡事務所暖房</t>
  </si>
  <si>
    <t>11札幌店舗冷房</t>
  </si>
  <si>
    <t>11札幌店舗暖房</t>
  </si>
  <si>
    <t>11札幌事務所冷房</t>
  </si>
  <si>
    <t>11札幌事務所暖房</t>
  </si>
  <si>
    <t>11鹿児島店舗冷房</t>
  </si>
  <si>
    <t>11鹿児島店舗暖房</t>
  </si>
  <si>
    <t>11鹿児島事務所冷房</t>
  </si>
  <si>
    <t>11鹿児島事務所暖房</t>
  </si>
  <si>
    <t>12東京店舗冷房</t>
  </si>
  <si>
    <t>12東京店舗暖房</t>
  </si>
  <si>
    <t>12東京事務所冷房</t>
  </si>
  <si>
    <t>12東京事務所暖房</t>
  </si>
  <si>
    <t>12大阪店舗冷房</t>
  </si>
  <si>
    <t>12大阪店舗暖房</t>
  </si>
  <si>
    <t>12大阪事務所冷房</t>
  </si>
  <si>
    <t>12大阪事務所暖房</t>
  </si>
  <si>
    <t>12名古屋店舗冷房</t>
  </si>
  <si>
    <t>12名古屋店舗暖房</t>
  </si>
  <si>
    <t>12名古屋事務所冷房</t>
  </si>
  <si>
    <t>12名古屋事務所暖房</t>
  </si>
  <si>
    <t>12仙台店舗冷房</t>
  </si>
  <si>
    <t>12仙台店舗暖房</t>
  </si>
  <si>
    <t>12仙台事務所冷房</t>
  </si>
  <si>
    <t>12仙台事務所暖房</t>
  </si>
  <si>
    <t>12福岡店舗冷房</t>
  </si>
  <si>
    <t>12福岡店舗暖房</t>
  </si>
  <si>
    <t>12福岡事務所冷房</t>
  </si>
  <si>
    <t>12福岡事務所暖房</t>
  </si>
  <si>
    <t>12広島店舗冷房</t>
  </si>
  <si>
    <t>12広島店舗暖房</t>
  </si>
  <si>
    <t>12広島事務所冷房</t>
  </si>
  <si>
    <t>12広島事務所暖房</t>
  </si>
  <si>
    <t>12高松店舗冷房</t>
  </si>
  <si>
    <t>12高松店舗暖房</t>
  </si>
  <si>
    <t>12高松事務所冷房</t>
  </si>
  <si>
    <t>12高松事務所暖房</t>
  </si>
  <si>
    <t>12富山店舗冷房</t>
  </si>
  <si>
    <t>12富山店舗暖房</t>
  </si>
  <si>
    <t>12富山事務所冷房</t>
  </si>
  <si>
    <t>12富山事務所暖房</t>
  </si>
  <si>
    <t>12前橋店舗冷房</t>
  </si>
  <si>
    <t>12前橋店舗暖房</t>
  </si>
  <si>
    <t>12前橋事務所冷房</t>
  </si>
  <si>
    <t>12前橋事務所暖房</t>
  </si>
  <si>
    <t>12盛岡店舗冷房</t>
  </si>
  <si>
    <t>12盛岡店舗暖房</t>
  </si>
  <si>
    <t>12盛岡事務所冷房</t>
  </si>
  <si>
    <t>12盛岡事務所暖房</t>
  </si>
  <si>
    <t>12札幌店舗冷房</t>
  </si>
  <si>
    <t>12札幌店舗暖房</t>
  </si>
  <si>
    <t>12札幌事務所冷房</t>
  </si>
  <si>
    <t>12札幌事務所暖房</t>
  </si>
  <si>
    <t>12鹿児島店舗冷房</t>
  </si>
  <si>
    <t>12鹿児島店舗暖房</t>
  </si>
  <si>
    <t>12鹿児島事務所冷房</t>
  </si>
  <si>
    <t>12鹿児島事務所暖房</t>
  </si>
  <si>
    <t>■設備情報</t>
    <rPh sb="1" eb="3">
      <t>セツビ</t>
    </rPh>
    <rPh sb="3" eb="5">
      <t>ジョウホウ</t>
    </rPh>
    <phoneticPr fontId="5"/>
  </si>
  <si>
    <t>製品名</t>
    <rPh sb="0" eb="3">
      <t>セイヒンメイ</t>
    </rPh>
    <phoneticPr fontId="5"/>
  </si>
  <si>
    <t>合計</t>
    <rPh sb="0" eb="2">
      <t>ゴウケイ</t>
    </rPh>
    <phoneticPr fontId="5"/>
  </si>
  <si>
    <t>kW</t>
    <phoneticPr fontId="1"/>
  </si>
  <si>
    <t>電気</t>
    <rPh sb="0" eb="2">
      <t>デンキ</t>
    </rPh>
    <phoneticPr fontId="5"/>
  </si>
  <si>
    <t>ガス</t>
    <phoneticPr fontId="5"/>
  </si>
  <si>
    <t>その他</t>
    <rPh sb="2" eb="3">
      <t>タ</t>
    </rPh>
    <phoneticPr fontId="1"/>
  </si>
  <si>
    <t>運転条件</t>
    <rPh sb="0" eb="2">
      <t>ウンテン</t>
    </rPh>
    <phoneticPr fontId="5"/>
  </si>
  <si>
    <t>○○株式会社</t>
    <phoneticPr fontId="1"/>
  </si>
  <si>
    <t>-</t>
    <phoneticPr fontId="1"/>
  </si>
  <si>
    <t>-</t>
    <phoneticPr fontId="1"/>
  </si>
  <si>
    <t>◆中間性能（50％）時の定格ＣＯＰp比　各社平均　【GHP（20HP）】</t>
    <rPh sb="3" eb="5">
      <t>セイノウ</t>
    </rPh>
    <rPh sb="10" eb="11">
      <t>ジ</t>
    </rPh>
    <phoneticPr fontId="1"/>
  </si>
  <si>
    <t>◆定格COPp比テーブル</t>
    <rPh sb="1" eb="3">
      <t>テイカク</t>
    </rPh>
    <rPh sb="7" eb="8">
      <t>ヒ</t>
    </rPh>
    <phoneticPr fontId="1"/>
  </si>
  <si>
    <t>定格COPp（ガス）</t>
    <rPh sb="0" eb="2">
      <t>テイカク</t>
    </rPh>
    <phoneticPr fontId="1"/>
  </si>
  <si>
    <t>定格COPp（電気）</t>
    <rPh sb="0" eb="2">
      <t>テイカク</t>
    </rPh>
    <rPh sb="7" eb="9">
      <t>デンキ</t>
    </rPh>
    <phoneticPr fontId="1"/>
  </si>
  <si>
    <t>月間定格COPp比</t>
    <rPh sb="0" eb="2">
      <t>ゲッカン</t>
    </rPh>
    <rPh sb="2" eb="4">
      <t>テイカク</t>
    </rPh>
    <rPh sb="8" eb="9">
      <t>ヒ</t>
    </rPh>
    <phoneticPr fontId="1"/>
  </si>
  <si>
    <t>代表発熱量(MJ/㎥)</t>
    <rPh sb="0" eb="2">
      <t>ダイヒョウ</t>
    </rPh>
    <rPh sb="2" eb="4">
      <t>ハツネツ</t>
    </rPh>
    <rPh sb="4" eb="5">
      <t>リョウ</t>
    </rPh>
    <phoneticPr fontId="1"/>
  </si>
  <si>
    <t>既存/導入予定</t>
    <rPh sb="0" eb="2">
      <t>キゾン</t>
    </rPh>
    <rPh sb="3" eb="5">
      <t>ドウニュウ</t>
    </rPh>
    <rPh sb="5" eb="7">
      <t>ヨテイ</t>
    </rPh>
    <phoneticPr fontId="5"/>
  </si>
  <si>
    <t>GHPエコエアコン</t>
    <phoneticPr fontId="1"/>
  </si>
  <si>
    <t>■基本情報</t>
    <rPh sb="1" eb="3">
      <t>キホン</t>
    </rPh>
    <rPh sb="3" eb="5">
      <t>ジョウホウ</t>
    </rPh>
    <phoneticPr fontId="5"/>
  </si>
  <si>
    <t>型番</t>
    <phoneticPr fontId="5"/>
  </si>
  <si>
    <t>設置年</t>
    <phoneticPr fontId="5"/>
  </si>
  <si>
    <t>台数</t>
    <rPh sb="0" eb="2">
      <t>ダイスウ</t>
    </rPh>
    <phoneticPr fontId="5"/>
  </si>
  <si>
    <t>平均
負荷率</t>
    <rPh sb="0" eb="2">
      <t>ヘイキン</t>
    </rPh>
    <phoneticPr fontId="1"/>
  </si>
  <si>
    <t>稼働時間</t>
    <rPh sb="0" eb="2">
      <t>カドウ</t>
    </rPh>
    <rPh sb="2" eb="4">
      <t>ジカン</t>
    </rPh>
    <phoneticPr fontId="1"/>
  </si>
  <si>
    <t>エネルギー
使用量</t>
    <rPh sb="6" eb="8">
      <t>シヨウ</t>
    </rPh>
    <rPh sb="8" eb="9">
      <t>リョウ</t>
    </rPh>
    <phoneticPr fontId="5"/>
  </si>
  <si>
    <t>平均
COP</t>
    <phoneticPr fontId="5"/>
  </si>
  <si>
    <t>kW</t>
    <phoneticPr fontId="1"/>
  </si>
  <si>
    <t>%</t>
    <phoneticPr fontId="1"/>
  </si>
  <si>
    <t>h</t>
    <phoneticPr fontId="1"/>
  </si>
  <si>
    <t>kWh</t>
    <phoneticPr fontId="1"/>
  </si>
  <si>
    <t>北海道</t>
  </si>
  <si>
    <t>青森県</t>
    <rPh sb="2" eb="3">
      <t>ケン</t>
    </rPh>
    <phoneticPr fontId="1"/>
  </si>
  <si>
    <t>岩手県</t>
  </si>
  <si>
    <t>宮城県</t>
  </si>
  <si>
    <t>秋田県</t>
  </si>
  <si>
    <t>山形県</t>
  </si>
  <si>
    <t>福島県</t>
  </si>
  <si>
    <t>長野県</t>
  </si>
  <si>
    <t>群馬県</t>
    <rPh sb="0" eb="2">
      <t>グンマ</t>
    </rPh>
    <phoneticPr fontId="1"/>
  </si>
  <si>
    <t>埼玉県</t>
  </si>
  <si>
    <t>石川県</t>
  </si>
  <si>
    <t>滋賀県</t>
  </si>
  <si>
    <t>奈良県</t>
  </si>
  <si>
    <t>鳥取県</t>
  </si>
  <si>
    <t>島根県</t>
    <rPh sb="0" eb="2">
      <t>シマネ</t>
    </rPh>
    <phoneticPr fontId="1"/>
  </si>
  <si>
    <t>東京都</t>
    <rPh sb="2" eb="3">
      <t>ト</t>
    </rPh>
    <phoneticPr fontId="1"/>
  </si>
  <si>
    <t>千葉県</t>
    <rPh sb="2" eb="3">
      <t>ケン</t>
    </rPh>
    <phoneticPr fontId="1"/>
  </si>
  <si>
    <t>神奈川県</t>
  </si>
  <si>
    <t>富山県</t>
  </si>
  <si>
    <t>茨城県</t>
  </si>
  <si>
    <t>栃木県</t>
  </si>
  <si>
    <t>新潟県</t>
  </si>
  <si>
    <t>福井県</t>
  </si>
  <si>
    <t>山梨県</t>
  </si>
  <si>
    <t>愛知県</t>
    <rPh sb="0" eb="2">
      <t>アイチ</t>
    </rPh>
    <phoneticPr fontId="1"/>
  </si>
  <si>
    <t>岐阜県</t>
  </si>
  <si>
    <t>三重県</t>
  </si>
  <si>
    <t>京都府</t>
    <rPh sb="2" eb="3">
      <t>フ</t>
    </rPh>
    <phoneticPr fontId="1"/>
  </si>
  <si>
    <t>山口県</t>
  </si>
  <si>
    <t>大阪府</t>
    <rPh sb="2" eb="3">
      <t>フ</t>
    </rPh>
    <phoneticPr fontId="1"/>
  </si>
  <si>
    <t>兵庫県</t>
  </si>
  <si>
    <t>和歌山県</t>
  </si>
  <si>
    <t>広島県</t>
  </si>
  <si>
    <t>岡山県</t>
  </si>
  <si>
    <t>愛媛県</t>
  </si>
  <si>
    <t>佐賀県</t>
  </si>
  <si>
    <t>熊本県</t>
  </si>
  <si>
    <t>大分県</t>
  </si>
  <si>
    <t>香川県</t>
  </si>
  <si>
    <t>静岡県</t>
    <rPh sb="2" eb="3">
      <t>ケン</t>
    </rPh>
    <phoneticPr fontId="1"/>
  </si>
  <si>
    <t>徳島県</t>
    <rPh sb="2" eb="3">
      <t>ケン</t>
    </rPh>
    <phoneticPr fontId="1"/>
  </si>
  <si>
    <t>高知県</t>
  </si>
  <si>
    <t>長崎県</t>
  </si>
  <si>
    <t>宮崎県</t>
  </si>
  <si>
    <t>福岡県</t>
  </si>
  <si>
    <t>沖縄県</t>
  </si>
  <si>
    <t>鹿児島県</t>
  </si>
  <si>
    <t>◆設置年（導入予定）</t>
    <rPh sb="1" eb="3">
      <t>セッチ</t>
    </rPh>
    <rPh sb="3" eb="4">
      <t>ネン</t>
    </rPh>
    <rPh sb="5" eb="7">
      <t>ドウニュウ</t>
    </rPh>
    <rPh sb="7" eb="9">
      <t>ヨテイ</t>
    </rPh>
    <phoneticPr fontId="1"/>
  </si>
  <si>
    <r>
      <t>負荷率25％</t>
    </r>
    <r>
      <rPr>
        <sz val="11"/>
        <rFont val="ＭＳ Ｐゴシック"/>
        <family val="3"/>
        <charset val="128"/>
        <scheme val="minor"/>
      </rPr>
      <t>未満</t>
    </r>
    <rPh sb="0" eb="2">
      <t>フカ</t>
    </rPh>
    <rPh sb="2" eb="3">
      <t>リツ</t>
    </rPh>
    <rPh sb="6" eb="8">
      <t>ミマン</t>
    </rPh>
    <phoneticPr fontId="5"/>
  </si>
  <si>
    <t>※定格COPp比は、負荷率25％以上 or 25％未満の場合で、それぞれの傾き・切片より算出</t>
    <rPh sb="25" eb="27">
      <t>ミマン</t>
    </rPh>
    <phoneticPr fontId="1"/>
  </si>
  <si>
    <t>広島</t>
    <rPh sb="0" eb="2">
      <t>ヒロシマ</t>
    </rPh>
    <phoneticPr fontId="1"/>
  </si>
  <si>
    <t>■原油換算係数</t>
    <rPh sb="1" eb="3">
      <t>ゲンユ</t>
    </rPh>
    <rPh sb="3" eb="5">
      <t>カンサン</t>
    </rPh>
    <rPh sb="5" eb="7">
      <t>ケイスウ</t>
    </rPh>
    <phoneticPr fontId="1"/>
  </si>
  <si>
    <t>■熱量換算係数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</si>
  <si>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OLD-GHP335</t>
    <phoneticPr fontId="1"/>
  </si>
  <si>
    <t>■仕様</t>
    <rPh sb="1" eb="3">
      <t>シヨウ</t>
    </rPh>
    <phoneticPr fontId="5"/>
  </si>
  <si>
    <t>能力</t>
    <rPh sb="0" eb="2">
      <t>ノウリョク</t>
    </rPh>
    <phoneticPr fontId="1"/>
  </si>
  <si>
    <t>暖房</t>
    <rPh sb="0" eb="2">
      <t>ダンボウ</t>
    </rPh>
    <phoneticPr fontId="1"/>
  </si>
  <si>
    <t>ガス
消費量</t>
    <rPh sb="3" eb="6">
      <t>ショウヒリョウ</t>
    </rPh>
    <phoneticPr fontId="1"/>
  </si>
  <si>
    <t>消費電力</t>
    <rPh sb="0" eb="2">
      <t>ショウヒ</t>
    </rPh>
    <rPh sb="2" eb="4">
      <t>デンリョク</t>
    </rPh>
    <phoneticPr fontId="1"/>
  </si>
  <si>
    <t>■稼働条件</t>
    <rPh sb="1" eb="3">
      <t>カドウ</t>
    </rPh>
    <rPh sb="3" eb="5">
      <t>ジョウケン</t>
    </rPh>
    <phoneticPr fontId="5"/>
  </si>
  <si>
    <t>事業実施場所都道府県</t>
  </si>
  <si>
    <t>■エネルギー使用量</t>
    <rPh sb="6" eb="8">
      <t>シヨウ</t>
    </rPh>
    <rPh sb="8" eb="9">
      <t>リョウ</t>
    </rPh>
    <phoneticPr fontId="5"/>
  </si>
  <si>
    <t>---------------以降の項目を使って計算します。入力内容に間違いの無いよう、十分注意して入力して下さい。---------------</t>
    <rPh sb="21" eb="22">
      <t>ツカ</t>
    </rPh>
    <rPh sb="24" eb="26">
      <t>ケイサン</t>
    </rPh>
    <rPh sb="32" eb="34">
      <t>ナイヨウ</t>
    </rPh>
    <rPh sb="35" eb="37">
      <t>マチガ</t>
    </rPh>
    <rPh sb="50" eb="52">
      <t>ニュウリョク</t>
    </rPh>
    <rPh sb="54" eb="55">
      <t>クダ</t>
    </rPh>
    <phoneticPr fontId="5"/>
  </si>
  <si>
    <t>←計算する設備の製品名を入力</t>
    <phoneticPr fontId="1"/>
  </si>
  <si>
    <t>←計算する設備の型番を入力</t>
    <phoneticPr fontId="1"/>
  </si>
  <si>
    <t>←製品カタログ・仕様書に記載された値を入力</t>
    <phoneticPr fontId="1"/>
  </si>
  <si>
    <t>←製品カタログ・仕様書に記載された値を入力</t>
    <phoneticPr fontId="1"/>
  </si>
  <si>
    <t>←設備で使用するガス種別を選択</t>
    <phoneticPr fontId="1"/>
  </si>
  <si>
    <t>←設備の設置場所都道府県名を選択</t>
    <phoneticPr fontId="1"/>
  </si>
  <si>
    <t>←設置年を登録</t>
    <phoneticPr fontId="1"/>
  </si>
  <si>
    <t>　</t>
    <phoneticPr fontId="1"/>
  </si>
  <si>
    <t>←室外機の台数を登録（半角）</t>
    <phoneticPr fontId="1"/>
  </si>
  <si>
    <t>発熱量(高位)</t>
    <rPh sb="0" eb="2">
      <t>ハツネツ</t>
    </rPh>
    <rPh sb="2" eb="3">
      <t>リョウ</t>
    </rPh>
    <rPh sb="4" eb="6">
      <t>コウイ</t>
    </rPh>
    <phoneticPr fontId="1"/>
  </si>
  <si>
    <t>㎥</t>
    <phoneticPr fontId="1"/>
  </si>
  <si>
    <t>←使用するガスの発熱量を入力</t>
    <rPh sb="1" eb="3">
      <t>シヨウ</t>
    </rPh>
    <rPh sb="8" eb="10">
      <t>ハツネツ</t>
    </rPh>
    <rPh sb="10" eb="11">
      <t>リョウ</t>
    </rPh>
    <rPh sb="12" eb="14">
      <t>ニュウリョク</t>
    </rPh>
    <phoneticPr fontId="1"/>
  </si>
  <si>
    <t>【運転種別】
 [冷房][暖房]から選択</t>
    <rPh sb="1" eb="3">
      <t>ウンテン</t>
    </rPh>
    <rPh sb="3" eb="5">
      <t>シュベツ</t>
    </rPh>
    <rPh sb="9" eb="11">
      <t>レイボウ</t>
    </rPh>
    <rPh sb="13" eb="15">
      <t>ダンボウ</t>
    </rPh>
    <rPh sb="18" eb="20">
      <t>センタク</t>
    </rPh>
    <phoneticPr fontId="1"/>
  </si>
  <si>
    <t>入力項目</t>
    <rPh sb="0" eb="2">
      <t>ニュウリョク</t>
    </rPh>
    <rPh sb="2" eb="4">
      <t>コウモク</t>
    </rPh>
    <phoneticPr fontId="1"/>
  </si>
  <si>
    <t>←[既存設備][導入予定設備]から選択</t>
    <phoneticPr fontId="1"/>
  </si>
  <si>
    <t>←製品カタログ・仕様書に記載された値を入力</t>
    <phoneticPr fontId="1"/>
  </si>
  <si>
    <t>平均負荷率</t>
    <rPh sb="0" eb="2">
      <t>ヘイキン</t>
    </rPh>
    <rPh sb="2" eb="4">
      <t>フカ</t>
    </rPh>
    <rPh sb="4" eb="5">
      <t>リツ</t>
    </rPh>
    <phoneticPr fontId="1"/>
  </si>
  <si>
    <t>東京</t>
    <rPh sb="0" eb="2">
      <t>トウキョウ</t>
    </rPh>
    <phoneticPr fontId="18"/>
  </si>
  <si>
    <t>店舗</t>
    <rPh sb="0" eb="2">
      <t>テンポ</t>
    </rPh>
    <phoneticPr fontId="18"/>
  </si>
  <si>
    <t>事務所</t>
    <rPh sb="0" eb="2">
      <t>ジム</t>
    </rPh>
    <rPh sb="2" eb="3">
      <t>ショ</t>
    </rPh>
    <phoneticPr fontId="18"/>
  </si>
  <si>
    <t>冷房</t>
    <rPh sb="0" eb="2">
      <t>レイボウ</t>
    </rPh>
    <phoneticPr fontId="18"/>
  </si>
  <si>
    <t>暖房</t>
    <rPh sb="0" eb="2">
      <t>ダンボウ</t>
    </rPh>
    <phoneticPr fontId="18"/>
  </si>
  <si>
    <t>【稼働時間】
 月毎の稼働時間を入力</t>
    <rPh sb="1" eb="3">
      <t>カドウ</t>
    </rPh>
    <rPh sb="3" eb="5">
      <t>ジカン</t>
    </rPh>
    <rPh sb="8" eb="10">
      <t>ツキゴト</t>
    </rPh>
    <rPh sb="11" eb="13">
      <t>カドウ</t>
    </rPh>
    <rPh sb="13" eb="15">
      <t>ジカン</t>
    </rPh>
    <rPh sb="16" eb="18">
      <t>ニュウリョク</t>
    </rPh>
    <phoneticPr fontId="1"/>
  </si>
  <si>
    <t>←「店舗」「事務所」「その他」から選択
　 ※「その他」を選択すると任意の負荷率が設定可能</t>
    <rPh sb="26" eb="27">
      <t>タ</t>
    </rPh>
    <rPh sb="29" eb="31">
      <t>センタク</t>
    </rPh>
    <rPh sb="34" eb="36">
      <t>ニンイ</t>
    </rPh>
    <rPh sb="37" eb="39">
      <t>フカ</t>
    </rPh>
    <rPh sb="39" eb="40">
      <t>リツ</t>
    </rPh>
    <rPh sb="41" eb="43">
      <t>セッテイ</t>
    </rPh>
    <rPh sb="43" eb="45">
      <t>カノウ</t>
    </rPh>
    <phoneticPr fontId="1"/>
  </si>
  <si>
    <t>←本計算書の結果を反映して作成した様式の番号を入力</t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</si>
  <si>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
 事業ポータルに転記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3" eb="25">
      <t>ジギョウ</t>
    </rPh>
    <rPh sb="30" eb="32">
      <t>テンキ</t>
    </rPh>
    <rPh sb="38" eb="40">
      <t>バアイ</t>
    </rPh>
    <rPh sb="49" eb="51">
      <t>カンサン</t>
    </rPh>
    <rPh sb="53" eb="54">
      <t>アタイ</t>
    </rPh>
    <rPh sb="55" eb="57">
      <t>ホジョ</t>
    </rPh>
    <rPh sb="57" eb="59">
      <t>ジギョウ</t>
    </rPh>
    <rPh sb="66" eb="68">
      <t>テンキ</t>
    </rPh>
    <phoneticPr fontId="1"/>
  </si>
  <si>
    <t>【平均負荷率】
 [その他]を選択した場合、
 数式を削除した上で任意の
 負荷率を登録</t>
    <rPh sb="1" eb="3">
      <t>ヘイキン</t>
    </rPh>
    <rPh sb="3" eb="5">
      <t>フカ</t>
    </rPh>
    <rPh sb="5" eb="6">
      <t>リツ</t>
    </rPh>
    <rPh sb="12" eb="13">
      <t>タ</t>
    </rPh>
    <rPh sb="15" eb="17">
      <t>センタク</t>
    </rPh>
    <rPh sb="19" eb="21">
      <t>バアイ</t>
    </rPh>
    <rPh sb="24" eb="26">
      <t>スウシキ</t>
    </rPh>
    <rPh sb="27" eb="29">
      <t>サクジョ</t>
    </rPh>
    <rPh sb="31" eb="32">
      <t>ウエ</t>
    </rPh>
    <rPh sb="33" eb="35">
      <t>ニンイ</t>
    </rPh>
    <rPh sb="38" eb="40">
      <t>フカ</t>
    </rPh>
    <rPh sb="40" eb="41">
      <t>リツ</t>
    </rPh>
    <rPh sb="42" eb="44">
      <t>トウロク</t>
    </rPh>
    <phoneticPr fontId="1"/>
  </si>
  <si>
    <t>燃料種</t>
    <rPh sb="0" eb="2">
      <t>ネンリョウ</t>
    </rPh>
    <rPh sb="2" eb="3">
      <t>シュ</t>
    </rPh>
    <phoneticPr fontId="5"/>
  </si>
  <si>
    <t>定格能力÷平均COP</t>
    <rPh sb="0" eb="2">
      <t>テイカク</t>
    </rPh>
    <rPh sb="2" eb="4">
      <t>ノウリョク</t>
    </rPh>
    <rPh sb="5" eb="7">
      <t>ヘイキン</t>
    </rPh>
    <phoneticPr fontId="1"/>
  </si>
  <si>
    <t>台</t>
    <rPh sb="0" eb="1">
      <t>ダイ</t>
    </rPh>
    <phoneticPr fontId="1"/>
  </si>
  <si>
    <t>既存設備</t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</si>
  <si>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ガスヒートポンプエアコン　SII省エネ計算フォーマット</t>
    </r>
    <rPh sb="17" eb="18">
      <t>ショウ</t>
    </rPh>
    <rPh sb="20" eb="22">
      <t>ケイサン</t>
    </rPh>
    <phoneticPr fontId="5"/>
  </si>
  <si>
    <t>メーカー</t>
    <phoneticPr fontId="5"/>
  </si>
  <si>
    <t>◆設置年（既存）</t>
    <rPh sb="1" eb="3">
      <t>セッチ</t>
    </rPh>
    <rPh sb="3" eb="4">
      <t>ネン</t>
    </rPh>
    <rPh sb="5" eb="7">
      <t>キゾン</t>
    </rPh>
    <phoneticPr fontId="1"/>
  </si>
  <si>
    <t>1950年以前</t>
  </si>
  <si>
    <t>←2006～2010年は</t>
  </si>
  <si>
    <t>　　この値を使用</t>
  </si>
  <si>
    <t>事務所</t>
  </si>
  <si>
    <t>←計算する設備のメーカー名を入力</t>
    <phoneticPr fontId="1"/>
  </si>
  <si>
    <t>MJ/㎥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</si>
</sst>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6" formatCode="&quot;¥&quot;#,##0;[Red]&quot;¥&quot;\-#,##0"/>
    <numFmt numFmtId="176" formatCode="0.000"/>
    <numFmt numFmtId="177" formatCode="0.0"/>
    <numFmt numFmtId="178" formatCode="0.000_ "/>
    <numFmt numFmtId="179" formatCode="0.0&quot;kW&quot;"/>
    <numFmt numFmtId="180" formatCode="0.0%"/>
    <numFmt numFmtId="181" formatCode="0&quot;月&quot;"/>
    <numFmt numFmtId="182" formatCode="#,##0.0_ "/>
    <numFmt numFmtId="183" formatCode="#,##0_ "/>
    <numFmt numFmtId="184" formatCode="#,##0.0_);[Red]\(#,##0.0\)"/>
    <numFmt numFmtId="185" formatCode="0&quot;年&quot;"/>
    <numFmt numFmtId="186" formatCode="0&quot;台&quot;"/>
    <numFmt numFmtId="187" formatCode="&quot;(&quot;@&quot;)&quot;"/>
    <numFmt numFmtId="188" formatCode="#,##0.000_ "/>
    <numFmt numFmtId="189" formatCode="0.000&quot; kl&quot;"/>
    <numFmt numFmtId="190" formatCode="0.00_);[Red]\(0.00\)"/>
    <numFmt numFmtId="191" formatCode="#,##0_);[Red]\(#,##0\)"/>
    <numFmt numFmtId="192" formatCode="0_ "/>
  </numFmts>
  <fonts count="4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i/>
      <sz val="11"/>
      <color theme="1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0"/>
      <name val="ＭＳ Ｐゴシック"/>
      <family val="2"/>
      <charset val="128"/>
      <scheme val="minor"/>
    </font>
    <font>
      <u/>
      <sz val="9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0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b/>
      <sz val="10"/>
      <color rgb="FFFF0000"/>
      <name val="ＭＳ 明朝"/>
      <family val="1"/>
      <charset val="128"/>
    </font>
    <font>
      <b/>
      <u/>
      <sz val="14"/>
      <color theme="1"/>
      <name val="ＭＳ 明朝"/>
      <family val="1"/>
      <charset val="128"/>
    </font>
    <font>
      <sz val="10"/>
      <color rgb="FF0070C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1"/>
      <color rgb="FF0000FF"/>
      <name val="ＭＳ Ｐゴシック"/>
      <family val="2"/>
      <charset val="128"/>
      <scheme val="minor"/>
    </font>
    <font>
      <sz val="11"/>
      <color rgb="FF0000FF"/>
      <name val="ＭＳ Ｐゴシック"/>
      <family val="3"/>
      <charset val="128"/>
      <scheme val="minor"/>
    </font>
    <font>
      <sz val="11"/>
      <color rgb="FF0000FF"/>
      <name val="ＭＳ Ｐゴシック"/>
      <family val="3"/>
      <charset val="128"/>
    </font>
    <font>
      <sz val="8"/>
      <color rgb="FF0070C0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Ｐゴシック"/>
      <family val="2"/>
      <charset val="128"/>
      <scheme val="minor"/>
    </font>
    <font>
      <sz val="8"/>
      <color rgb="FFFF0000"/>
      <name val="ＭＳ 明朝"/>
      <family val="1"/>
      <charset val="128"/>
    </font>
    <font>
      <sz val="12"/>
      <name val="Osaka"/>
      <family val="1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FF0000"/>
      </left>
      <right/>
      <top/>
      <bottom/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/>
      <top style="thick">
        <color rgb="FFFF0000"/>
      </top>
      <bottom style="thin">
        <color indexed="64"/>
      </bottom>
      <diagonal/>
    </border>
    <border>
      <left/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n">
        <color indexed="64"/>
      </right>
      <top/>
      <bottom style="thick">
        <color rgb="FFFF0000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8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2" fillId="0" borderId="0"/>
    <xf numFmtId="9" fontId="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38" fontId="15" fillId="0" borderId="0" applyFill="0" applyBorder="0" applyAlignment="0" applyProtection="0"/>
    <xf numFmtId="6" fontId="4" fillId="0" borderId="0" applyFont="0" applyFill="0" applyBorder="0" applyAlignment="0" applyProtection="0">
      <alignment vertical="center"/>
    </xf>
    <xf numFmtId="0" fontId="3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2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>
      <alignment vertical="center"/>
    </xf>
    <xf numFmtId="0" fontId="22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22" fillId="0" borderId="0" applyFont="0" applyFill="0" applyBorder="0" applyAlignment="0" applyProtection="0">
      <alignment vertical="center"/>
    </xf>
    <xf numFmtId="38" fontId="3" fillId="0" borderId="0"/>
    <xf numFmtId="18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24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39" fillId="0" borderId="0"/>
    <xf numFmtId="0" fontId="3" fillId="0" borderId="0">
      <alignment vertical="center"/>
    </xf>
    <xf numFmtId="0" fontId="12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22" fillId="0" borderId="0"/>
    <xf numFmtId="9" fontId="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2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0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28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4" borderId="1" xfId="0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7" fillId="0" borderId="0" xfId="0" applyFont="1">
      <alignment vertical="center"/>
    </xf>
    <xf numFmtId="2" fontId="0" fillId="4" borderId="1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76" fontId="0" fillId="5" borderId="1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3" fillId="4" borderId="3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176" fontId="0" fillId="3" borderId="1" xfId="0" applyNumberForma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8" fillId="0" borderId="14" xfId="0" applyFont="1" applyFill="1" applyBorder="1">
      <alignment vertical="center"/>
    </xf>
    <xf numFmtId="0" fontId="9" fillId="0" borderId="15" xfId="0" applyFont="1" applyFill="1" applyBorder="1">
      <alignment vertical="center"/>
    </xf>
    <xf numFmtId="0" fontId="0" fillId="0" borderId="13" xfId="0" applyFill="1" applyBorder="1">
      <alignment vertical="center"/>
    </xf>
    <xf numFmtId="14" fontId="11" fillId="0" borderId="0" xfId="0" applyNumberFormat="1" applyFont="1">
      <alignment vertical="center"/>
    </xf>
    <xf numFmtId="0" fontId="0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readingOrder="1"/>
    </xf>
    <xf numFmtId="0" fontId="13" fillId="0" borderId="0" xfId="7" applyFont="1" applyAlignment="1">
      <alignment vertical="center"/>
    </xf>
    <xf numFmtId="0" fontId="18" fillId="0" borderId="0" xfId="0" applyFont="1">
      <alignment vertical="center"/>
    </xf>
    <xf numFmtId="0" fontId="20" fillId="0" borderId="0" xfId="0" applyFont="1">
      <alignment vertical="center"/>
    </xf>
    <xf numFmtId="0" fontId="18" fillId="0" borderId="0" xfId="0" applyFont="1" applyBorder="1">
      <alignment vertical="center"/>
    </xf>
    <xf numFmtId="0" fontId="20" fillId="0" borderId="0" xfId="0" applyFont="1" applyBorder="1">
      <alignment vertical="center"/>
    </xf>
    <xf numFmtId="49" fontId="17" fillId="0" borderId="0" xfId="0" applyNumberFormat="1" applyFont="1" applyBorder="1">
      <alignment vertical="center"/>
    </xf>
    <xf numFmtId="0" fontId="18" fillId="0" borderId="0" xfId="0" applyFont="1" applyFill="1" applyBorder="1">
      <alignment vertical="center"/>
    </xf>
    <xf numFmtId="0" fontId="13" fillId="0" borderId="0" xfId="7" applyFont="1" applyFill="1" applyBorder="1" applyAlignment="1">
      <alignment horizontal="left" vertical="center" shrinkToFit="1"/>
    </xf>
    <xf numFmtId="0" fontId="13" fillId="0" borderId="0" xfId="7" applyFont="1" applyAlignment="1">
      <alignment vertical="center" shrinkToFit="1"/>
    </xf>
    <xf numFmtId="49" fontId="18" fillId="0" borderId="0" xfId="0" applyNumberFormat="1" applyFont="1" applyBorder="1">
      <alignment vertical="center"/>
    </xf>
    <xf numFmtId="0" fontId="13" fillId="0" borderId="0" xfId="7" applyFont="1" applyFill="1" applyBorder="1" applyAlignment="1">
      <alignment vertical="center" shrinkToFit="1"/>
    </xf>
    <xf numFmtId="176" fontId="17" fillId="0" borderId="0" xfId="0" applyNumberFormat="1" applyFont="1" applyFill="1" applyBorder="1">
      <alignment vertical="center"/>
    </xf>
    <xf numFmtId="0" fontId="18" fillId="0" borderId="0" xfId="0" applyFont="1" applyFill="1" applyBorder="1" applyAlignment="1">
      <alignment horizontal="right" vertical="center"/>
    </xf>
    <xf numFmtId="0" fontId="17" fillId="0" borderId="0" xfId="0" applyFont="1" applyBorder="1">
      <alignment vertical="center"/>
    </xf>
    <xf numFmtId="0" fontId="17" fillId="0" borderId="0" xfId="0" applyFont="1" applyBorder="1" applyAlignment="1">
      <alignment vertical="center" shrinkToFit="1"/>
    </xf>
    <xf numFmtId="0" fontId="18" fillId="0" borderId="0" xfId="0" applyFont="1" applyBorder="1" applyAlignment="1">
      <alignment horizontal="right" vertical="center"/>
    </xf>
    <xf numFmtId="0" fontId="18" fillId="0" borderId="0" xfId="0" applyFont="1" applyFill="1" applyBorder="1" applyAlignment="1">
      <alignment vertical="center" shrinkToFit="1"/>
    </xf>
    <xf numFmtId="176" fontId="18" fillId="0" borderId="0" xfId="0" applyNumberFormat="1" applyFont="1" applyFill="1" applyBorder="1">
      <alignment vertical="center"/>
    </xf>
    <xf numFmtId="0" fontId="13" fillId="0" borderId="0" xfId="7" applyFont="1" applyFill="1" applyAlignment="1">
      <alignment vertical="center"/>
    </xf>
    <xf numFmtId="49" fontId="13" fillId="0" borderId="0" xfId="7" applyNumberFormat="1" applyFont="1" applyAlignment="1">
      <alignment vertical="center"/>
    </xf>
    <xf numFmtId="0" fontId="13" fillId="0" borderId="0" xfId="7" applyFont="1" applyFill="1" applyBorder="1" applyAlignment="1">
      <alignment vertical="center"/>
    </xf>
    <xf numFmtId="0" fontId="0" fillId="0" borderId="0" xfId="0">
      <alignment vertical="center"/>
    </xf>
    <xf numFmtId="0" fontId="3" fillId="0" borderId="0" xfId="3" applyAlignment="1">
      <alignment horizontal="left"/>
    </xf>
    <xf numFmtId="0" fontId="3" fillId="0" borderId="1" xfId="3" applyBorder="1" applyAlignment="1">
      <alignment horizontal="left"/>
    </xf>
    <xf numFmtId="0" fontId="3" fillId="0" borderId="13" xfId="3" applyFont="1" applyFill="1" applyBorder="1" applyAlignment="1">
      <alignment horizontal="left"/>
    </xf>
    <xf numFmtId="0" fontId="8" fillId="0" borderId="15" xfId="0" applyFont="1" applyFill="1" applyBorder="1">
      <alignment vertical="center"/>
    </xf>
    <xf numFmtId="0" fontId="0" fillId="0" borderId="1" xfId="0" applyBorder="1" applyAlignment="1">
      <alignment vertical="center" wrapText="1"/>
    </xf>
    <xf numFmtId="0" fontId="23" fillId="0" borderId="0" xfId="24" applyFont="1" applyFill="1" applyBorder="1">
      <alignment vertical="center"/>
    </xf>
    <xf numFmtId="0" fontId="23" fillId="0" borderId="0" xfId="24" applyFont="1" applyBorder="1">
      <alignment vertical="center"/>
    </xf>
    <xf numFmtId="0" fontId="0" fillId="0" borderId="0" xfId="0">
      <alignment vertical="center"/>
    </xf>
    <xf numFmtId="0" fontId="23" fillId="0" borderId="0" xfId="24" applyFont="1">
      <alignment vertical="center"/>
    </xf>
    <xf numFmtId="0" fontId="23" fillId="0" borderId="1" xfId="24" applyFont="1" applyBorder="1">
      <alignment vertical="center"/>
    </xf>
    <xf numFmtId="0" fontId="0" fillId="0" borderId="1" xfId="0" applyBorder="1">
      <alignment vertical="center"/>
    </xf>
    <xf numFmtId="0" fontId="13" fillId="0" borderId="0" xfId="7" applyFont="1" applyFill="1" applyBorder="1" applyAlignment="1">
      <alignment horizontal="center" vertical="center" shrinkToFit="1"/>
    </xf>
    <xf numFmtId="0" fontId="25" fillId="0" borderId="0" xfId="7" applyFont="1" applyFill="1" applyBorder="1" applyAlignment="1">
      <alignment horizontal="left" vertical="center" shrinkToFit="1"/>
    </xf>
    <xf numFmtId="0" fontId="25" fillId="0" borderId="0" xfId="7" quotePrefix="1" applyFont="1" applyFill="1" applyBorder="1" applyAlignment="1">
      <alignment horizontal="left" vertical="center" shrinkToFit="1"/>
    </xf>
    <xf numFmtId="0" fontId="25" fillId="0" borderId="0" xfId="7" applyFont="1" applyAlignment="1">
      <alignment vertical="center"/>
    </xf>
    <xf numFmtId="0" fontId="25" fillId="0" borderId="0" xfId="7" applyFont="1" applyAlignment="1">
      <alignment vertical="center"/>
    </xf>
    <xf numFmtId="0" fontId="30" fillId="0" borderId="0" xfId="7" applyFont="1" applyFill="1" applyBorder="1" applyAlignment="1">
      <alignment horizontal="left" vertical="center" shrinkToFit="1"/>
    </xf>
    <xf numFmtId="0" fontId="30" fillId="0" borderId="0" xfId="7" applyFont="1" applyAlignment="1">
      <alignment vertical="center" shrinkToFit="1"/>
    </xf>
    <xf numFmtId="0" fontId="30" fillId="0" borderId="9" xfId="7" applyFont="1" applyFill="1" applyBorder="1" applyAlignment="1">
      <alignment vertical="center" shrinkToFit="1"/>
    </xf>
    <xf numFmtId="0" fontId="30" fillId="0" borderId="0" xfId="7" applyFont="1" applyFill="1" applyBorder="1" applyAlignment="1">
      <alignment vertical="center" shrinkToFit="1"/>
    </xf>
    <xf numFmtId="186" fontId="13" fillId="0" borderId="0" xfId="7" applyNumberFormat="1" applyFont="1" applyFill="1" applyBorder="1" applyAlignment="1" applyProtection="1">
      <alignment horizontal="left" vertical="center" shrinkToFit="1"/>
      <protection locked="0"/>
    </xf>
    <xf numFmtId="0" fontId="13" fillId="0" borderId="7" xfId="7" applyFont="1" applyBorder="1" applyAlignment="1">
      <alignment vertical="center" shrinkToFit="1"/>
    </xf>
    <xf numFmtId="0" fontId="20" fillId="0" borderId="21" xfId="0" applyFont="1" applyBorder="1">
      <alignment vertical="center"/>
    </xf>
    <xf numFmtId="179" fontId="17" fillId="3" borderId="21" xfId="0" applyNumberFormat="1" applyFont="1" applyFill="1" applyBorder="1">
      <alignment vertical="center"/>
    </xf>
    <xf numFmtId="40" fontId="17" fillId="3" borderId="21" xfId="4" applyNumberFormat="1" applyFont="1" applyFill="1" applyBorder="1">
      <alignment vertical="center"/>
    </xf>
    <xf numFmtId="0" fontId="17" fillId="3" borderId="21" xfId="0" applyFont="1" applyFill="1" applyBorder="1">
      <alignment vertical="center"/>
    </xf>
    <xf numFmtId="179" fontId="17" fillId="3" borderId="0" xfId="0" applyNumberFormat="1" applyFont="1" applyFill="1" applyBorder="1">
      <alignment vertical="center"/>
    </xf>
    <xf numFmtId="0" fontId="17" fillId="0" borderId="0" xfId="0" applyFont="1" applyBorder="1" applyAlignment="1">
      <alignment horizontal="right" vertical="center"/>
    </xf>
    <xf numFmtId="176" fontId="17" fillId="3" borderId="21" xfId="0" applyNumberFormat="1" applyFont="1" applyFill="1" applyBorder="1">
      <alignment vertical="center"/>
    </xf>
    <xf numFmtId="0" fontId="18" fillId="0" borderId="21" xfId="0" applyFont="1" applyFill="1" applyBorder="1" applyAlignment="1">
      <alignment horizontal="right" vertical="center"/>
    </xf>
    <xf numFmtId="0" fontId="13" fillId="0" borderId="0" xfId="7" applyFont="1" applyBorder="1" applyAlignment="1">
      <alignment vertical="center"/>
    </xf>
    <xf numFmtId="0" fontId="13" fillId="0" borderId="30" xfId="7" applyFont="1" applyFill="1" applyBorder="1" applyAlignment="1">
      <alignment vertical="center" shrinkToFit="1"/>
    </xf>
    <xf numFmtId="0" fontId="13" fillId="0" borderId="31" xfId="7" applyFont="1" applyFill="1" applyBorder="1" applyAlignment="1">
      <alignment vertical="center" shrinkToFit="1"/>
    </xf>
    <xf numFmtId="0" fontId="13" fillId="4" borderId="3" xfId="7" applyFont="1" applyFill="1" applyBorder="1" applyAlignment="1">
      <alignment horizontal="center" vertical="center" shrinkToFit="1"/>
    </xf>
    <xf numFmtId="0" fontId="32" fillId="6" borderId="1" xfId="0" applyFont="1" applyFill="1" applyBorder="1">
      <alignment vertical="center"/>
    </xf>
    <xf numFmtId="0" fontId="33" fillId="0" borderId="1" xfId="0" applyFont="1" applyFill="1" applyBorder="1">
      <alignment vertical="center"/>
    </xf>
    <xf numFmtId="0" fontId="33" fillId="6" borderId="1" xfId="0" applyFont="1" applyFill="1" applyBorder="1" applyAlignment="1">
      <alignment vertical="center" shrinkToFit="1"/>
    </xf>
    <xf numFmtId="0" fontId="33" fillId="3" borderId="1" xfId="0" applyFont="1" applyFill="1" applyBorder="1" applyAlignment="1">
      <alignment horizontal="center" vertical="center"/>
    </xf>
    <xf numFmtId="0" fontId="33" fillId="3" borderId="1" xfId="0" applyFont="1" applyFill="1" applyBorder="1">
      <alignment vertical="center"/>
    </xf>
    <xf numFmtId="178" fontId="34" fillId="0" borderId="1" xfId="0" applyNumberFormat="1" applyFont="1" applyBorder="1" applyAlignment="1">
      <alignment vertical="center"/>
    </xf>
    <xf numFmtId="0" fontId="36" fillId="0" borderId="0" xfId="7" applyFont="1" applyFill="1" applyBorder="1" applyAlignment="1">
      <alignment horizontal="center" vertical="center" shrinkToFit="1"/>
    </xf>
    <xf numFmtId="188" fontId="35" fillId="0" borderId="0" xfId="7" applyNumberFormat="1" applyFont="1" applyFill="1" applyBorder="1" applyAlignment="1">
      <alignment vertical="center" wrapText="1" shrinkToFit="1"/>
    </xf>
    <xf numFmtId="0" fontId="35" fillId="0" borderId="0" xfId="7" applyFont="1" applyAlignment="1">
      <alignment vertical="center" shrinkToFit="1"/>
    </xf>
    <xf numFmtId="188" fontId="35" fillId="0" borderId="32" xfId="7" applyNumberFormat="1" applyFont="1" applyFill="1" applyBorder="1" applyAlignment="1">
      <alignment vertical="center" wrapText="1" shrinkToFit="1"/>
    </xf>
    <xf numFmtId="0" fontId="37" fillId="0" borderId="0" xfId="0" applyFont="1">
      <alignment vertical="center"/>
    </xf>
    <xf numFmtId="0" fontId="36" fillId="0" borderId="0" xfId="7" applyFont="1" applyAlignment="1">
      <alignment vertical="center" shrinkToFit="1"/>
    </xf>
    <xf numFmtId="0" fontId="36" fillId="0" borderId="0" xfId="7" applyFont="1" applyAlignment="1">
      <alignment vertical="center"/>
    </xf>
    <xf numFmtId="0" fontId="36" fillId="0" borderId="0" xfId="7" applyFont="1" applyFill="1" applyBorder="1" applyAlignment="1">
      <alignment vertical="center" shrinkToFit="1"/>
    </xf>
    <xf numFmtId="0" fontId="13" fillId="4" borderId="0" xfId="7" applyFont="1" applyFill="1" applyBorder="1" applyAlignment="1">
      <alignment vertical="center" shrinkToFit="1"/>
    </xf>
    <xf numFmtId="0" fontId="13" fillId="0" borderId="0" xfId="7" applyFont="1" applyBorder="1" applyAlignment="1">
      <alignment vertical="center" shrinkToFit="1"/>
    </xf>
    <xf numFmtId="0" fontId="29" fillId="0" borderId="0" xfId="7" applyFont="1" applyAlignment="1">
      <alignment vertical="center"/>
    </xf>
    <xf numFmtId="0" fontId="18" fillId="0" borderId="0" xfId="0" applyNumberFormat="1" applyFont="1" applyBorder="1">
      <alignment vertical="center"/>
    </xf>
    <xf numFmtId="0" fontId="3" fillId="0" borderId="47" xfId="3" applyBorder="1" applyAlignment="1">
      <alignment horizontal="left"/>
    </xf>
    <xf numFmtId="0" fontId="3" fillId="0" borderId="46" xfId="3" applyBorder="1" applyAlignment="1">
      <alignment horizontal="left"/>
    </xf>
    <xf numFmtId="0" fontId="3" fillId="4" borderId="40" xfId="3" applyFont="1" applyFill="1" applyBorder="1" applyAlignment="1">
      <alignment horizontal="left"/>
    </xf>
    <xf numFmtId="0" fontId="20" fillId="4" borderId="41" xfId="0" applyFont="1" applyFill="1" applyBorder="1">
      <alignment vertical="center"/>
    </xf>
    <xf numFmtId="0" fontId="3" fillId="0" borderId="42" xfId="3" applyBorder="1" applyAlignment="1">
      <alignment horizontal="left"/>
    </xf>
    <xf numFmtId="0" fontId="3" fillId="0" borderId="43" xfId="3" applyBorder="1" applyAlignment="1">
      <alignment horizontal="left"/>
    </xf>
    <xf numFmtId="0" fontId="3" fillId="0" borderId="44" xfId="3" applyBorder="1" applyAlignment="1">
      <alignment horizontal="left"/>
    </xf>
    <xf numFmtId="0" fontId="3" fillId="0" borderId="45" xfId="3" applyBorder="1" applyAlignment="1">
      <alignment horizontal="left"/>
    </xf>
    <xf numFmtId="0" fontId="40" fillId="0" borderId="43" xfId="3" applyFont="1" applyBorder="1" applyAlignment="1">
      <alignment horizontal="left"/>
    </xf>
    <xf numFmtId="0" fontId="40" fillId="4" borderId="48" xfId="0" applyFont="1" applyFill="1" applyBorder="1" applyAlignment="1">
      <alignment horizontal="center" vertical="center"/>
    </xf>
    <xf numFmtId="0" fontId="42" fillId="4" borderId="1" xfId="0" applyFont="1" applyFill="1" applyBorder="1" applyAlignment="1">
      <alignment horizontal="center" vertical="center"/>
    </xf>
    <xf numFmtId="176" fontId="42" fillId="0" borderId="1" xfId="0" applyNumberFormat="1" applyFont="1" applyBorder="1" applyAlignment="1">
      <alignment horizontal="center" vertical="center"/>
    </xf>
    <xf numFmtId="176" fontId="42" fillId="0" borderId="1" xfId="0" applyNumberFormat="1" applyFont="1" applyFill="1" applyBorder="1" applyAlignment="1">
      <alignment horizontal="center" vertical="center"/>
    </xf>
    <xf numFmtId="176" fontId="42" fillId="5" borderId="1" xfId="0" applyNumberFormat="1" applyFont="1" applyFill="1" applyBorder="1" applyAlignment="1">
      <alignment horizontal="center" vertical="center"/>
    </xf>
    <xf numFmtId="0" fontId="42" fillId="0" borderId="0" xfId="0" applyFont="1">
      <alignment vertical="center"/>
    </xf>
    <xf numFmtId="0" fontId="41" fillId="3" borderId="1" xfId="0" applyFont="1" applyFill="1" applyBorder="1" applyAlignment="1">
      <alignment horizontal="center" vertical="center"/>
    </xf>
    <xf numFmtId="0" fontId="42" fillId="3" borderId="1" xfId="0" applyFont="1" applyFill="1" applyBorder="1" applyAlignment="1">
      <alignment horizontal="left" vertical="center"/>
    </xf>
    <xf numFmtId="176" fontId="42" fillId="3" borderId="1" xfId="0" applyNumberFormat="1" applyFont="1" applyFill="1" applyBorder="1" applyAlignment="1">
      <alignment horizontal="center" vertical="center"/>
    </xf>
    <xf numFmtId="176" fontId="40" fillId="0" borderId="1" xfId="0" applyNumberFormat="1" applyFont="1" applyBorder="1" applyAlignment="1">
      <alignment horizontal="center" vertical="center"/>
    </xf>
    <xf numFmtId="176" fontId="40" fillId="0" borderId="1" xfId="0" applyNumberFormat="1" applyFont="1" applyBorder="1" applyAlignment="1">
      <alignment horizontal="center" vertical="center" readingOrder="1"/>
    </xf>
    <xf numFmtId="0" fontId="41" fillId="3" borderId="1" xfId="0" applyFont="1" applyFill="1" applyBorder="1" applyAlignment="1">
      <alignment horizontal="left" vertical="center"/>
    </xf>
    <xf numFmtId="176" fontId="41" fillId="3" borderId="1" xfId="0" applyNumberFormat="1" applyFont="1" applyFill="1" applyBorder="1" applyAlignment="1">
      <alignment horizontal="center" vertical="center"/>
    </xf>
    <xf numFmtId="176" fontId="43" fillId="0" borderId="1" xfId="0" applyNumberFormat="1" applyFont="1" applyBorder="1" applyAlignment="1">
      <alignment horizontal="center" vertical="center"/>
    </xf>
    <xf numFmtId="176" fontId="43" fillId="0" borderId="1" xfId="0" applyNumberFormat="1" applyFont="1" applyBorder="1" applyAlignment="1">
      <alignment horizontal="center" vertical="center" readingOrder="1"/>
    </xf>
    <xf numFmtId="0" fontId="41" fillId="3" borderId="1" xfId="0" applyFont="1" applyFill="1" applyBorder="1" applyAlignment="1">
      <alignment horizontal="center" vertical="center"/>
    </xf>
    <xf numFmtId="0" fontId="42" fillId="3" borderId="1" xfId="0" applyFont="1" applyFill="1" applyBorder="1" applyAlignment="1">
      <alignment horizontal="left" vertical="center"/>
    </xf>
    <xf numFmtId="0" fontId="42" fillId="3" borderId="1" xfId="0" applyFont="1" applyFill="1" applyBorder="1" applyAlignment="1">
      <alignment horizontal="center" vertical="center"/>
    </xf>
    <xf numFmtId="176" fontId="42" fillId="3" borderId="1" xfId="0" applyNumberFormat="1" applyFont="1" applyFill="1" applyBorder="1" applyAlignment="1">
      <alignment horizontal="center" vertical="center"/>
    </xf>
    <xf numFmtId="176" fontId="40" fillId="0" borderId="1" xfId="0" applyNumberFormat="1" applyFont="1" applyBorder="1" applyAlignment="1">
      <alignment horizontal="center" vertical="center"/>
    </xf>
    <xf numFmtId="176" fontId="40" fillId="0" borderId="1" xfId="0" applyNumberFormat="1" applyFont="1" applyBorder="1" applyAlignment="1">
      <alignment horizontal="center" vertical="center" readingOrder="1"/>
    </xf>
    <xf numFmtId="0" fontId="41" fillId="3" borderId="1" xfId="0" applyFont="1" applyFill="1" applyBorder="1" applyAlignment="1">
      <alignment horizontal="left" vertical="center"/>
    </xf>
    <xf numFmtId="186" fontId="13" fillId="0" borderId="39" xfId="7" applyNumberFormat="1" applyFont="1" applyFill="1" applyBorder="1" applyAlignment="1" applyProtection="1">
      <alignment horizontal="center" vertical="center" shrinkToFit="1"/>
      <protection locked="0"/>
    </xf>
    <xf numFmtId="186" fontId="13" fillId="0" borderId="7" xfId="7" applyNumberFormat="1" applyFont="1" applyFill="1" applyBorder="1" applyAlignment="1" applyProtection="1">
      <alignment horizontal="center" vertical="center" shrinkToFit="1"/>
      <protection locked="0"/>
    </xf>
    <xf numFmtId="186" fontId="13" fillId="0" borderId="8" xfId="7" applyNumberFormat="1" applyFont="1" applyFill="1" applyBorder="1" applyAlignment="1" applyProtection="1">
      <alignment horizontal="center" vertical="center" shrinkToFit="1"/>
      <protection locked="0"/>
    </xf>
    <xf numFmtId="192" fontId="13" fillId="2" borderId="6" xfId="7" applyNumberFormat="1" applyFont="1" applyFill="1" applyBorder="1" applyAlignment="1" applyProtection="1">
      <alignment horizontal="center" vertical="center" shrinkToFit="1"/>
      <protection locked="0"/>
    </xf>
    <xf numFmtId="192" fontId="13" fillId="2" borderId="7" xfId="7" applyNumberFormat="1" applyFont="1" applyFill="1" applyBorder="1" applyAlignment="1" applyProtection="1">
      <alignment horizontal="center" vertical="center" shrinkToFit="1"/>
      <protection locked="0"/>
    </xf>
    <xf numFmtId="0" fontId="27" fillId="0" borderId="0" xfId="7" applyFont="1" applyAlignment="1">
      <alignment horizontal="left" vertical="center"/>
    </xf>
    <xf numFmtId="188" fontId="35" fillId="0" borderId="0" xfId="7" applyNumberFormat="1" applyFont="1" applyFill="1" applyBorder="1" applyAlignment="1">
      <alignment horizontal="left" vertical="center" wrapText="1" shrinkToFit="1"/>
    </xf>
    <xf numFmtId="188" fontId="35" fillId="0" borderId="32" xfId="7" applyNumberFormat="1" applyFont="1" applyFill="1" applyBorder="1" applyAlignment="1">
      <alignment horizontal="left" vertical="center" wrapText="1" shrinkToFit="1"/>
    </xf>
    <xf numFmtId="0" fontId="35" fillId="0" borderId="0" xfId="7" applyFont="1" applyFill="1" applyBorder="1" applyAlignment="1" applyProtection="1">
      <alignment horizontal="left" vertical="center" shrinkToFit="1"/>
      <protection hidden="1"/>
    </xf>
    <xf numFmtId="0" fontId="13" fillId="0" borderId="9" xfId="7" applyFont="1" applyBorder="1" applyAlignment="1">
      <alignment horizontal="left" vertical="center"/>
    </xf>
    <xf numFmtId="0" fontId="13" fillId="0" borderId="0" xfId="7" applyFont="1" applyAlignment="1">
      <alignment horizontal="left" vertical="center"/>
    </xf>
    <xf numFmtId="0" fontId="13" fillId="2" borderId="6" xfId="7" applyFont="1" applyFill="1" applyBorder="1" applyAlignment="1">
      <alignment horizontal="center" vertical="center"/>
    </xf>
    <xf numFmtId="0" fontId="13" fillId="2" borderId="7" xfId="7" applyFont="1" applyFill="1" applyBorder="1" applyAlignment="1">
      <alignment horizontal="center" vertical="center"/>
    </xf>
    <xf numFmtId="0" fontId="13" fillId="2" borderId="8" xfId="7" applyFont="1" applyFill="1" applyBorder="1" applyAlignment="1">
      <alignment horizontal="center" vertical="center"/>
    </xf>
    <xf numFmtId="0" fontId="35" fillId="0" borderId="0" xfId="7" applyFont="1" applyFill="1" applyBorder="1" applyAlignment="1">
      <alignment horizontal="left" vertical="center" shrinkToFit="1"/>
    </xf>
    <xf numFmtId="0" fontId="13" fillId="4" borderId="1" xfId="7" applyFont="1" applyFill="1" applyBorder="1" applyAlignment="1">
      <alignment horizontal="center" vertical="center" shrinkToFit="1"/>
    </xf>
    <xf numFmtId="0" fontId="13" fillId="4" borderId="6" xfId="7" applyFont="1" applyFill="1" applyBorder="1" applyAlignment="1">
      <alignment horizontal="center" vertical="center" shrinkToFit="1"/>
    </xf>
    <xf numFmtId="0" fontId="13" fillId="4" borderId="7" xfId="7" applyFont="1" applyFill="1" applyBorder="1" applyAlignment="1">
      <alignment horizontal="center" vertical="center" shrinkToFit="1"/>
    </xf>
    <xf numFmtId="0" fontId="13" fillId="4" borderId="8" xfId="7" applyFont="1" applyFill="1" applyBorder="1" applyAlignment="1">
      <alignment horizontal="center" vertical="center" shrinkToFit="1"/>
    </xf>
    <xf numFmtId="0" fontId="25" fillId="4" borderId="1" xfId="7" applyFont="1" applyFill="1" applyBorder="1" applyAlignment="1">
      <alignment horizontal="center" vertical="center" wrapText="1" shrinkToFit="1"/>
    </xf>
    <xf numFmtId="177" fontId="25" fillId="2" borderId="1" xfId="7" applyNumberFormat="1" applyFont="1" applyFill="1" applyBorder="1" applyAlignment="1" applyProtection="1">
      <alignment horizontal="left" vertical="center" shrinkToFit="1"/>
      <protection locked="0"/>
    </xf>
    <xf numFmtId="0" fontId="13" fillId="4" borderId="4" xfId="7" applyFont="1" applyFill="1" applyBorder="1" applyAlignment="1">
      <alignment horizontal="center" vertical="center" shrinkToFit="1"/>
    </xf>
    <xf numFmtId="0" fontId="13" fillId="4" borderId="16" xfId="7" applyFont="1" applyFill="1" applyBorder="1" applyAlignment="1">
      <alignment horizontal="center" vertical="center" shrinkToFit="1"/>
    </xf>
    <xf numFmtId="0" fontId="13" fillId="4" borderId="5" xfId="7" applyFont="1" applyFill="1" applyBorder="1" applyAlignment="1">
      <alignment horizontal="center" vertical="center" shrinkToFit="1"/>
    </xf>
    <xf numFmtId="0" fontId="13" fillId="4" borderId="11" xfId="7" applyFont="1" applyFill="1" applyBorder="1" applyAlignment="1">
      <alignment horizontal="center" vertical="center" shrinkToFit="1"/>
    </xf>
    <xf numFmtId="0" fontId="13" fillId="4" borderId="13" xfId="7" applyFont="1" applyFill="1" applyBorder="1" applyAlignment="1">
      <alignment horizontal="center" vertical="center" shrinkToFit="1"/>
    </xf>
    <xf numFmtId="0" fontId="13" fillId="4" borderId="12" xfId="7" applyFont="1" applyFill="1" applyBorder="1" applyAlignment="1">
      <alignment horizontal="center" vertical="center" shrinkToFit="1"/>
    </xf>
    <xf numFmtId="0" fontId="13" fillId="4" borderId="4" xfId="7" applyFont="1" applyFill="1" applyBorder="1" applyAlignment="1">
      <alignment horizontal="center" vertical="center" wrapText="1" shrinkToFit="1"/>
    </xf>
    <xf numFmtId="0" fontId="13" fillId="4" borderId="16" xfId="7" applyFont="1" applyFill="1" applyBorder="1" applyAlignment="1">
      <alignment horizontal="center" vertical="center" wrapText="1" shrinkToFit="1"/>
    </xf>
    <xf numFmtId="0" fontId="13" fillId="4" borderId="5" xfId="7" applyFont="1" applyFill="1" applyBorder="1" applyAlignment="1">
      <alignment horizontal="center" vertical="center" wrapText="1" shrinkToFit="1"/>
    </xf>
    <xf numFmtId="0" fontId="13" fillId="4" borderId="9" xfId="7" applyFont="1" applyFill="1" applyBorder="1" applyAlignment="1">
      <alignment horizontal="center" vertical="center" wrapText="1" shrinkToFit="1"/>
    </xf>
    <xf numFmtId="0" fontId="13" fillId="4" borderId="0" xfId="7" applyFont="1" applyFill="1" applyBorder="1" applyAlignment="1">
      <alignment horizontal="center" vertical="center" wrapText="1" shrinkToFit="1"/>
    </xf>
    <xf numFmtId="0" fontId="13" fillId="4" borderId="10" xfId="7" applyFont="1" applyFill="1" applyBorder="1" applyAlignment="1">
      <alignment horizontal="center" vertical="center" wrapText="1" shrinkToFit="1"/>
    </xf>
    <xf numFmtId="0" fontId="13" fillId="4" borderId="11" xfId="7" applyFont="1" applyFill="1" applyBorder="1" applyAlignment="1">
      <alignment horizontal="center" vertical="center" wrapText="1" shrinkToFit="1"/>
    </xf>
    <xf numFmtId="0" fontId="13" fillId="4" borderId="13" xfId="7" applyFont="1" applyFill="1" applyBorder="1" applyAlignment="1">
      <alignment horizontal="center" vertical="center" wrapText="1" shrinkToFit="1"/>
    </xf>
    <xf numFmtId="0" fontId="13" fillId="4" borderId="12" xfId="7" applyFont="1" applyFill="1" applyBorder="1" applyAlignment="1">
      <alignment horizontal="center" vertical="center" wrapText="1" shrinkToFit="1"/>
    </xf>
    <xf numFmtId="177" fontId="13" fillId="2" borderId="6" xfId="7" applyNumberFormat="1" applyFont="1" applyFill="1" applyBorder="1" applyAlignment="1" applyProtection="1">
      <alignment horizontal="center" vertical="center" shrinkToFit="1"/>
      <protection locked="0"/>
    </xf>
    <xf numFmtId="177" fontId="13" fillId="2" borderId="7" xfId="7" applyNumberFormat="1" applyFont="1" applyFill="1" applyBorder="1" applyAlignment="1" applyProtection="1">
      <alignment horizontal="center" vertical="center" shrinkToFit="1"/>
      <protection locked="0"/>
    </xf>
    <xf numFmtId="0" fontId="31" fillId="0" borderId="0" xfId="7" quotePrefix="1" applyFont="1" applyFill="1" applyBorder="1" applyAlignment="1">
      <alignment horizontal="center" vertical="center"/>
    </xf>
    <xf numFmtId="0" fontId="27" fillId="0" borderId="0" xfId="7" applyFont="1" applyAlignment="1">
      <alignment horizontal="center" vertical="center"/>
    </xf>
    <xf numFmtId="0" fontId="26" fillId="0" borderId="0" xfId="7" applyFont="1" applyAlignment="1">
      <alignment horizontal="center" vertical="center"/>
    </xf>
    <xf numFmtId="0" fontId="13" fillId="2" borderId="1" xfId="7" applyFont="1" applyFill="1" applyBorder="1" applyAlignment="1" applyProtection="1">
      <alignment horizontal="left" vertical="center" shrinkToFit="1"/>
      <protection locked="0"/>
    </xf>
    <xf numFmtId="0" fontId="25" fillId="4" borderId="6" xfId="7" applyFont="1" applyFill="1" applyBorder="1" applyAlignment="1">
      <alignment horizontal="center" vertical="center" shrinkToFit="1"/>
    </xf>
    <xf numFmtId="0" fontId="25" fillId="4" borderId="7" xfId="7" applyFont="1" applyFill="1" applyBorder="1" applyAlignment="1">
      <alignment horizontal="center" vertical="center" shrinkToFit="1"/>
    </xf>
    <xf numFmtId="0" fontId="25" fillId="4" borderId="8" xfId="7" applyFont="1" applyFill="1" applyBorder="1" applyAlignment="1">
      <alignment horizontal="center" vertical="center" shrinkToFit="1"/>
    </xf>
    <xf numFmtId="0" fontId="28" fillId="0" borderId="0" xfId="7" applyFont="1" applyBorder="1" applyAlignment="1">
      <alignment horizontal="center" vertical="center" shrinkToFit="1"/>
    </xf>
    <xf numFmtId="185" fontId="13" fillId="2" borderId="1" xfId="7" applyNumberFormat="1" applyFont="1" applyFill="1" applyBorder="1" applyAlignment="1" applyProtection="1">
      <alignment horizontal="left" vertical="center" shrinkToFit="1"/>
      <protection locked="0"/>
    </xf>
    <xf numFmtId="0" fontId="20" fillId="2" borderId="1" xfId="0" applyFont="1" applyFill="1" applyBorder="1" applyAlignment="1" applyProtection="1">
      <alignment horizontal="center" vertical="center" shrinkToFit="1"/>
      <protection locked="0"/>
    </xf>
    <xf numFmtId="182" fontId="13" fillId="0" borderId="6" xfId="7" applyNumberFormat="1" applyFont="1" applyBorder="1" applyAlignment="1" applyProtection="1">
      <alignment horizontal="right" vertical="center" shrinkToFit="1"/>
    </xf>
    <xf numFmtId="182" fontId="13" fillId="0" borderId="7" xfId="7" applyNumberFormat="1" applyFont="1" applyBorder="1" applyAlignment="1" applyProtection="1">
      <alignment horizontal="right" vertical="center" shrinkToFit="1"/>
    </xf>
    <xf numFmtId="0" fontId="35" fillId="0" borderId="0" xfId="7" applyFont="1" applyFill="1" applyBorder="1" applyAlignment="1">
      <alignment horizontal="left" vertical="center" wrapText="1" shrinkToFit="1"/>
    </xf>
    <xf numFmtId="0" fontId="13" fillId="2" borderId="6" xfId="7" applyFont="1" applyFill="1" applyBorder="1" applyAlignment="1" applyProtection="1">
      <alignment horizontal="center" vertical="center" shrinkToFit="1"/>
      <protection locked="0"/>
    </xf>
    <xf numFmtId="0" fontId="13" fillId="2" borderId="7" xfId="7" applyFont="1" applyFill="1" applyBorder="1" applyAlignment="1" applyProtection="1">
      <alignment horizontal="center" vertical="center" shrinkToFit="1"/>
      <protection locked="0"/>
    </xf>
    <xf numFmtId="0" fontId="13" fillId="2" borderId="8" xfId="7" applyFont="1" applyFill="1" applyBorder="1" applyAlignment="1" applyProtection="1">
      <alignment horizontal="center" vertical="center" shrinkToFit="1"/>
      <protection locked="0"/>
    </xf>
    <xf numFmtId="0" fontId="13" fillId="0" borderId="9" xfId="7" applyFont="1" applyFill="1" applyBorder="1" applyAlignment="1">
      <alignment horizontal="center" vertical="center" shrinkToFit="1"/>
    </xf>
    <xf numFmtId="0" fontId="13" fillId="0" borderId="0" xfId="7" applyFont="1" applyFill="1" applyBorder="1" applyAlignment="1">
      <alignment horizontal="center" vertical="center" shrinkToFit="1"/>
    </xf>
    <xf numFmtId="187" fontId="13" fillId="4" borderId="9" xfId="7" applyNumberFormat="1" applyFont="1" applyFill="1" applyBorder="1" applyAlignment="1">
      <alignment horizontal="center" vertical="center" shrinkToFit="1"/>
    </xf>
    <xf numFmtId="187" fontId="13" fillId="4" borderId="0" xfId="7" applyNumberFormat="1" applyFont="1" applyFill="1" applyBorder="1" applyAlignment="1">
      <alignment horizontal="center" vertical="center" shrinkToFit="1"/>
    </xf>
    <xf numFmtId="187" fontId="13" fillId="4" borderId="10" xfId="7" applyNumberFormat="1" applyFont="1" applyFill="1" applyBorder="1" applyAlignment="1">
      <alignment horizontal="center" vertical="center" shrinkToFit="1"/>
    </xf>
    <xf numFmtId="190" fontId="13" fillId="0" borderId="6" xfId="7" applyNumberFormat="1" applyFont="1" applyBorder="1" applyAlignment="1" applyProtection="1">
      <alignment horizontal="right" vertical="center" shrinkToFit="1"/>
    </xf>
    <xf numFmtId="190" fontId="13" fillId="0" borderId="7" xfId="7" applyNumberFormat="1" applyFont="1" applyBorder="1" applyAlignment="1" applyProtection="1">
      <alignment horizontal="right" vertical="center" shrinkToFit="1"/>
    </xf>
    <xf numFmtId="191" fontId="13" fillId="2" borderId="6" xfId="4" applyNumberFormat="1" applyFont="1" applyFill="1" applyBorder="1" applyAlignment="1" applyProtection="1">
      <alignment horizontal="right" shrinkToFit="1"/>
      <protection locked="0"/>
    </xf>
    <xf numFmtId="191" fontId="13" fillId="2" borderId="7" xfId="4" applyNumberFormat="1" applyFont="1" applyFill="1" applyBorder="1" applyAlignment="1" applyProtection="1">
      <alignment horizontal="right" shrinkToFit="1"/>
      <protection locked="0"/>
    </xf>
    <xf numFmtId="187" fontId="13" fillId="4" borderId="11" xfId="7" applyNumberFormat="1" applyFont="1" applyFill="1" applyBorder="1" applyAlignment="1">
      <alignment horizontal="center" vertical="center" shrinkToFit="1"/>
    </xf>
    <xf numFmtId="187" fontId="13" fillId="4" borderId="13" xfId="7" applyNumberFormat="1" applyFont="1" applyFill="1" applyBorder="1" applyAlignment="1">
      <alignment horizontal="center" vertical="center" shrinkToFit="1"/>
    </xf>
    <xf numFmtId="187" fontId="13" fillId="4" borderId="12" xfId="7" applyNumberFormat="1" applyFont="1" applyFill="1" applyBorder="1" applyAlignment="1">
      <alignment horizontal="center" vertical="center" shrinkToFit="1"/>
    </xf>
    <xf numFmtId="180" fontId="13" fillId="0" borderId="6" xfId="5" applyNumberFormat="1" applyFont="1" applyFill="1" applyBorder="1" applyAlignment="1" applyProtection="1">
      <alignment horizontal="right" vertical="center" shrinkToFit="1"/>
      <protection locked="0"/>
    </xf>
    <xf numFmtId="180" fontId="13" fillId="0" borderId="7" xfId="5" applyNumberFormat="1" applyFont="1" applyFill="1" applyBorder="1" applyAlignment="1" applyProtection="1">
      <alignment horizontal="right" vertical="center" shrinkToFit="1"/>
      <protection locked="0"/>
    </xf>
    <xf numFmtId="180" fontId="13" fillId="0" borderId="8" xfId="5" applyNumberFormat="1" applyFont="1" applyFill="1" applyBorder="1" applyAlignment="1" applyProtection="1">
      <alignment horizontal="right" vertical="center" shrinkToFit="1"/>
      <protection locked="0"/>
    </xf>
    <xf numFmtId="0" fontId="13" fillId="2" borderId="39" xfId="7" applyFont="1" applyFill="1" applyBorder="1" applyAlignment="1" applyProtection="1">
      <alignment vertical="center" shrinkToFit="1"/>
      <protection locked="0"/>
    </xf>
    <xf numFmtId="0" fontId="13" fillId="2" borderId="7" xfId="7" applyFont="1" applyFill="1" applyBorder="1" applyAlignment="1" applyProtection="1">
      <alignment vertical="center" shrinkToFit="1"/>
      <protection locked="0"/>
    </xf>
    <xf numFmtId="0" fontId="13" fillId="2" borderId="8" xfId="7" applyFont="1" applyFill="1" applyBorder="1" applyAlignment="1" applyProtection="1">
      <alignment vertical="center" shrinkToFit="1"/>
      <protection locked="0"/>
    </xf>
    <xf numFmtId="184" fontId="13" fillId="0" borderId="25" xfId="7" applyNumberFormat="1" applyFont="1" applyBorder="1" applyAlignment="1">
      <alignment horizontal="right" vertical="center" shrinkToFit="1"/>
    </xf>
    <xf numFmtId="184" fontId="13" fillId="0" borderId="7" xfId="7" applyNumberFormat="1" applyFont="1" applyBorder="1" applyAlignment="1">
      <alignment horizontal="right" vertical="center" shrinkToFit="1"/>
    </xf>
    <xf numFmtId="184" fontId="13" fillId="0" borderId="26" xfId="7" applyNumberFormat="1" applyFont="1" applyBorder="1" applyAlignment="1">
      <alignment horizontal="right" vertical="center" shrinkToFit="1"/>
    </xf>
    <xf numFmtId="180" fontId="13" fillId="0" borderId="6" xfId="5" applyNumberFormat="1" applyFont="1" applyFill="1" applyBorder="1" applyAlignment="1">
      <alignment horizontal="right" vertical="center" shrinkToFit="1"/>
    </xf>
    <xf numFmtId="180" fontId="13" fillId="0" borderId="7" xfId="5" applyNumberFormat="1" applyFont="1" applyFill="1" applyBorder="1" applyAlignment="1">
      <alignment horizontal="right" vertical="center" shrinkToFit="1"/>
    </xf>
    <xf numFmtId="180" fontId="13" fillId="0" borderId="8" xfId="5" applyNumberFormat="1" applyFont="1" applyFill="1" applyBorder="1" applyAlignment="1">
      <alignment horizontal="right" vertical="center" shrinkToFit="1"/>
    </xf>
    <xf numFmtId="184" fontId="13" fillId="0" borderId="27" xfId="7" applyNumberFormat="1" applyFont="1" applyBorder="1" applyAlignment="1">
      <alignment horizontal="right" vertical="center" shrinkToFit="1"/>
    </xf>
    <xf numFmtId="184" fontId="13" fillId="0" borderId="28" xfId="7" applyNumberFormat="1" applyFont="1" applyBorder="1" applyAlignment="1">
      <alignment horizontal="right" vertical="center" shrinkToFit="1"/>
    </xf>
    <xf numFmtId="184" fontId="13" fillId="0" borderId="29" xfId="7" applyNumberFormat="1" applyFont="1" applyBorder="1" applyAlignment="1">
      <alignment horizontal="right" vertical="center" shrinkToFit="1"/>
    </xf>
    <xf numFmtId="184" fontId="13" fillId="0" borderId="22" xfId="7" applyNumberFormat="1" applyFont="1" applyBorder="1" applyAlignment="1">
      <alignment horizontal="right" vertical="center" shrinkToFit="1"/>
    </xf>
    <xf numFmtId="184" fontId="13" fillId="0" borderId="23" xfId="7" applyNumberFormat="1" applyFont="1" applyBorder="1" applyAlignment="1">
      <alignment horizontal="right" vertical="center" shrinkToFit="1"/>
    </xf>
    <xf numFmtId="184" fontId="13" fillId="0" borderId="24" xfId="7" applyNumberFormat="1" applyFont="1" applyBorder="1" applyAlignment="1">
      <alignment horizontal="right" vertical="center" shrinkToFit="1"/>
    </xf>
    <xf numFmtId="187" fontId="13" fillId="4" borderId="36" xfId="7" applyNumberFormat="1" applyFont="1" applyFill="1" applyBorder="1" applyAlignment="1">
      <alignment horizontal="center" vertical="center" shrinkToFit="1"/>
    </xf>
    <xf numFmtId="187" fontId="13" fillId="4" borderId="37" xfId="7" applyNumberFormat="1" applyFont="1" applyFill="1" applyBorder="1" applyAlignment="1">
      <alignment horizontal="center" vertical="center" shrinkToFit="1"/>
    </xf>
    <xf numFmtId="187" fontId="13" fillId="4" borderId="38" xfId="7" applyNumberFormat="1" applyFont="1" applyFill="1" applyBorder="1" applyAlignment="1">
      <alignment horizontal="center" vertical="center" shrinkToFit="1"/>
    </xf>
    <xf numFmtId="181" fontId="13" fillId="4" borderId="6" xfId="7" applyNumberFormat="1" applyFont="1" applyFill="1" applyBorder="1" applyAlignment="1">
      <alignment horizontal="center" vertical="center" shrinkToFit="1"/>
    </xf>
    <xf numFmtId="181" fontId="13" fillId="4" borderId="7" xfId="7" applyNumberFormat="1" applyFont="1" applyFill="1" applyBorder="1" applyAlignment="1">
      <alignment horizontal="center" vertical="center" shrinkToFit="1"/>
    </xf>
    <xf numFmtId="181" fontId="13" fillId="4" borderId="8" xfId="7" applyNumberFormat="1" applyFont="1" applyFill="1" applyBorder="1" applyAlignment="1">
      <alignment horizontal="center" vertical="center" shrinkToFit="1"/>
    </xf>
    <xf numFmtId="2" fontId="13" fillId="2" borderId="6" xfId="7" applyNumberFormat="1" applyFont="1" applyFill="1" applyBorder="1" applyAlignment="1" applyProtection="1">
      <alignment horizontal="center" vertical="center" shrinkToFit="1"/>
      <protection locked="0"/>
    </xf>
    <xf numFmtId="2" fontId="13" fillId="2" borderId="7" xfId="7" applyNumberFormat="1" applyFont="1" applyFill="1" applyBorder="1" applyAlignment="1" applyProtection="1">
      <alignment horizontal="center" vertical="center" shrinkToFit="1"/>
      <protection locked="0"/>
    </xf>
    <xf numFmtId="0" fontId="13" fillId="0" borderId="39" xfId="7" applyFont="1" applyBorder="1" applyAlignment="1">
      <alignment vertical="center" shrinkToFit="1"/>
    </xf>
    <xf numFmtId="0" fontId="13" fillId="0" borderId="7" xfId="7" applyFont="1" applyBorder="1" applyAlignment="1">
      <alignment vertical="center" shrinkToFit="1"/>
    </xf>
    <xf numFmtId="0" fontId="13" fillId="0" borderId="8" xfId="7" applyFont="1" applyBorder="1" applyAlignment="1">
      <alignment vertical="center" shrinkToFit="1"/>
    </xf>
    <xf numFmtId="0" fontId="20" fillId="3" borderId="1" xfId="0" applyFont="1" applyFill="1" applyBorder="1" applyAlignment="1" applyProtection="1">
      <alignment horizontal="center" vertical="center" shrinkToFit="1"/>
    </xf>
    <xf numFmtId="0" fontId="20" fillId="0" borderId="0" xfId="0" applyFont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/>
    </xf>
    <xf numFmtId="0" fontId="13" fillId="2" borderId="6" xfId="7" applyFont="1" applyFill="1" applyBorder="1" applyAlignment="1" applyProtection="1">
      <alignment horizontal="left" vertical="center" shrinkToFit="1"/>
      <protection locked="0"/>
    </xf>
    <xf numFmtId="0" fontId="13" fillId="2" borderId="7" xfId="7" applyFont="1" applyFill="1" applyBorder="1" applyAlignment="1" applyProtection="1">
      <alignment horizontal="left" vertical="center" shrinkToFit="1"/>
      <protection locked="0"/>
    </xf>
    <xf numFmtId="0" fontId="13" fillId="2" borderId="8" xfId="7" applyFont="1" applyFill="1" applyBorder="1" applyAlignment="1" applyProtection="1">
      <alignment horizontal="left" vertical="center" shrinkToFit="1"/>
      <protection locked="0"/>
    </xf>
    <xf numFmtId="0" fontId="13" fillId="4" borderId="4" xfId="7" applyFont="1" applyFill="1" applyBorder="1" applyAlignment="1">
      <alignment horizontal="center" vertical="center" textRotation="255" shrinkToFit="1"/>
    </xf>
    <xf numFmtId="0" fontId="13" fillId="4" borderId="16" xfId="7" applyFont="1" applyFill="1" applyBorder="1" applyAlignment="1">
      <alignment horizontal="center" vertical="center" textRotation="255" shrinkToFit="1"/>
    </xf>
    <xf numFmtId="0" fontId="13" fillId="4" borderId="5" xfId="7" applyFont="1" applyFill="1" applyBorder="1" applyAlignment="1">
      <alignment horizontal="center" vertical="center" textRotation="255" shrinkToFit="1"/>
    </xf>
    <xf numFmtId="0" fontId="13" fillId="4" borderId="9" xfId="7" applyFont="1" applyFill="1" applyBorder="1" applyAlignment="1">
      <alignment horizontal="center" vertical="center" textRotation="255" shrinkToFit="1"/>
    </xf>
    <xf numFmtId="0" fontId="13" fillId="4" borderId="0" xfId="7" applyFont="1" applyFill="1" applyBorder="1" applyAlignment="1">
      <alignment horizontal="center" vertical="center" textRotation="255" shrinkToFit="1"/>
    </xf>
    <xf numFmtId="0" fontId="13" fillId="4" borderId="10" xfId="7" applyFont="1" applyFill="1" applyBorder="1" applyAlignment="1">
      <alignment horizontal="center" vertical="center" textRotation="255" shrinkToFit="1"/>
    </xf>
    <xf numFmtId="0" fontId="13" fillId="4" borderId="11" xfId="7" applyFont="1" applyFill="1" applyBorder="1" applyAlignment="1">
      <alignment horizontal="center" vertical="center" textRotation="255" shrinkToFit="1"/>
    </xf>
    <xf numFmtId="0" fontId="13" fillId="4" borderId="13" xfId="7" applyFont="1" applyFill="1" applyBorder="1" applyAlignment="1">
      <alignment horizontal="center" vertical="center" textRotation="255" shrinkToFit="1"/>
    </xf>
    <xf numFmtId="0" fontId="13" fillId="4" borderId="12" xfId="7" applyFont="1" applyFill="1" applyBorder="1" applyAlignment="1">
      <alignment horizontal="center" vertical="center" textRotation="255" shrinkToFit="1"/>
    </xf>
    <xf numFmtId="191" fontId="13" fillId="2" borderId="4" xfId="4" applyNumberFormat="1" applyFont="1" applyFill="1" applyBorder="1" applyAlignment="1" applyProtection="1">
      <alignment horizontal="right" shrinkToFit="1"/>
      <protection locked="0"/>
    </xf>
    <xf numFmtId="191" fontId="13" fillId="2" borderId="16" xfId="4" applyNumberFormat="1" applyFont="1" applyFill="1" applyBorder="1" applyAlignment="1" applyProtection="1">
      <alignment horizontal="right" shrinkToFit="1"/>
      <protection locked="0"/>
    </xf>
    <xf numFmtId="184" fontId="13" fillId="0" borderId="34" xfId="7" applyNumberFormat="1" applyFont="1" applyBorder="1" applyAlignment="1">
      <alignment horizontal="right" vertical="center" shrinkToFit="1"/>
    </xf>
    <xf numFmtId="184" fontId="13" fillId="0" borderId="35" xfId="7" applyNumberFormat="1" applyFont="1" applyBorder="1" applyAlignment="1">
      <alignment horizontal="right" vertical="center" shrinkToFit="1"/>
    </xf>
    <xf numFmtId="0" fontId="13" fillId="4" borderId="2" xfId="7" applyFont="1" applyFill="1" applyBorder="1" applyAlignment="1">
      <alignment horizontal="center" vertical="center" shrinkToFit="1"/>
    </xf>
    <xf numFmtId="187" fontId="13" fillId="0" borderId="9" xfId="7" applyNumberFormat="1" applyFont="1" applyFill="1" applyBorder="1" applyAlignment="1">
      <alignment horizontal="center" vertical="center" shrinkToFit="1"/>
    </xf>
    <xf numFmtId="187" fontId="13" fillId="0" borderId="0" xfId="7" applyNumberFormat="1" applyFont="1" applyFill="1" applyBorder="1" applyAlignment="1">
      <alignment horizontal="center" vertical="center" shrinkToFit="1"/>
    </xf>
    <xf numFmtId="182" fontId="13" fillId="0" borderId="6" xfId="5" applyNumberFormat="1" applyFont="1" applyFill="1" applyBorder="1" applyAlignment="1" applyProtection="1">
      <alignment horizontal="right" vertical="center" shrinkToFit="1"/>
    </xf>
    <xf numFmtId="182" fontId="13" fillId="0" borderId="7" xfId="5" applyNumberFormat="1" applyFont="1" applyFill="1" applyBorder="1" applyAlignment="1" applyProtection="1">
      <alignment horizontal="right" vertical="center" shrinkToFit="1"/>
    </xf>
    <xf numFmtId="182" fontId="13" fillId="0" borderId="8" xfId="5" applyNumberFormat="1" applyFont="1" applyFill="1" applyBorder="1" applyAlignment="1" applyProtection="1">
      <alignment horizontal="right" vertical="center" shrinkToFit="1"/>
    </xf>
    <xf numFmtId="190" fontId="13" fillId="0" borderId="6" xfId="7" applyNumberFormat="1" applyFont="1" applyFill="1" applyBorder="1" applyAlignment="1" applyProtection="1">
      <alignment horizontal="right" vertical="center" shrinkToFit="1"/>
    </xf>
    <xf numFmtId="190" fontId="13" fillId="0" borderId="7" xfId="7" applyNumberFormat="1" applyFont="1" applyFill="1" applyBorder="1" applyAlignment="1" applyProtection="1">
      <alignment horizontal="right" vertical="center" shrinkToFit="1"/>
    </xf>
    <xf numFmtId="190" fontId="13" fillId="0" borderId="8" xfId="7" applyNumberFormat="1" applyFont="1" applyFill="1" applyBorder="1" applyAlignment="1" applyProtection="1">
      <alignment horizontal="right" vertical="center" shrinkToFit="1"/>
    </xf>
    <xf numFmtId="183" fontId="13" fillId="0" borderId="6" xfId="4" applyNumberFormat="1" applyFont="1" applyFill="1" applyBorder="1" applyAlignment="1" applyProtection="1">
      <alignment horizontal="right" shrinkToFit="1"/>
    </xf>
    <xf numFmtId="183" fontId="13" fillId="0" borderId="7" xfId="4" applyNumberFormat="1" applyFont="1" applyFill="1" applyBorder="1" applyAlignment="1" applyProtection="1">
      <alignment horizontal="right" shrinkToFit="1"/>
    </xf>
    <xf numFmtId="0" fontId="13" fillId="4" borderId="18" xfId="7" applyFont="1" applyFill="1" applyBorder="1" applyAlignment="1">
      <alignment horizontal="center" vertical="center" shrinkToFit="1"/>
    </xf>
    <xf numFmtId="0" fontId="13" fillId="4" borderId="19" xfId="7" applyFont="1" applyFill="1" applyBorder="1" applyAlignment="1">
      <alignment horizontal="center" vertical="center" shrinkToFit="1"/>
    </xf>
    <xf numFmtId="0" fontId="13" fillId="4" borderId="20" xfId="7" applyFont="1" applyFill="1" applyBorder="1" applyAlignment="1">
      <alignment horizontal="center" vertical="center" shrinkToFit="1"/>
    </xf>
    <xf numFmtId="0" fontId="13" fillId="0" borderId="18" xfId="7" applyFont="1" applyBorder="1" applyAlignment="1">
      <alignment horizontal="right" vertical="center" shrinkToFit="1"/>
    </xf>
    <xf numFmtId="0" fontId="13" fillId="0" borderId="19" xfId="7" applyFont="1" applyBorder="1" applyAlignment="1">
      <alignment horizontal="right" vertical="center" shrinkToFit="1"/>
    </xf>
    <xf numFmtId="0" fontId="13" fillId="0" borderId="20" xfId="7" applyFont="1" applyBorder="1" applyAlignment="1">
      <alignment horizontal="right" vertical="center" shrinkToFit="1"/>
    </xf>
    <xf numFmtId="0" fontId="13" fillId="0" borderId="17" xfId="7" applyFont="1" applyFill="1" applyBorder="1" applyAlignment="1">
      <alignment horizontal="center" vertical="center" shrinkToFit="1"/>
    </xf>
    <xf numFmtId="190" fontId="13" fillId="0" borderId="18" xfId="7" applyNumberFormat="1" applyFont="1" applyBorder="1" applyAlignment="1">
      <alignment horizontal="right" vertical="center" shrinkToFit="1"/>
    </xf>
    <xf numFmtId="190" fontId="13" fillId="0" borderId="19" xfId="7" applyNumberFormat="1" applyFont="1" applyBorder="1" applyAlignment="1">
      <alignment horizontal="right" vertical="center" shrinkToFit="1"/>
    </xf>
    <xf numFmtId="191" fontId="13" fillId="5" borderId="18" xfId="4" applyNumberFormat="1" applyFont="1" applyFill="1" applyBorder="1" applyAlignment="1">
      <alignment horizontal="right" vertical="center" shrinkToFit="1"/>
    </xf>
    <xf numFmtId="191" fontId="13" fillId="5" borderId="19" xfId="4" applyNumberFormat="1" applyFont="1" applyFill="1" applyBorder="1" applyAlignment="1">
      <alignment horizontal="right" vertical="center" shrinkToFit="1"/>
    </xf>
    <xf numFmtId="188" fontId="13" fillId="0" borderId="0" xfId="7" applyNumberFormat="1" applyFont="1" applyFill="1" applyBorder="1" applyAlignment="1">
      <alignment horizontal="right" vertical="center" shrinkToFit="1"/>
    </xf>
    <xf numFmtId="0" fontId="13" fillId="0" borderId="0" xfId="0" applyFont="1" applyFill="1" applyBorder="1" applyAlignment="1">
      <alignment horizontal="center" vertical="center"/>
    </xf>
    <xf numFmtId="0" fontId="13" fillId="0" borderId="0" xfId="7" applyFont="1" applyFill="1" applyBorder="1" applyAlignment="1">
      <alignment horizontal="center" vertical="center" wrapText="1"/>
    </xf>
    <xf numFmtId="189" fontId="19" fillId="0" borderId="0" xfId="7" applyNumberFormat="1" applyFont="1" applyFill="1" applyBorder="1" applyAlignment="1">
      <alignment horizontal="right" vertical="center"/>
    </xf>
    <xf numFmtId="183" fontId="13" fillId="0" borderId="18" xfId="4" applyNumberFormat="1" applyFont="1" applyFill="1" applyBorder="1" applyAlignment="1">
      <alignment horizontal="right" vertical="center" shrinkToFit="1"/>
    </xf>
    <xf numFmtId="183" fontId="13" fillId="0" borderId="19" xfId="4" applyNumberFormat="1" applyFont="1" applyFill="1" applyBorder="1" applyAlignment="1">
      <alignment horizontal="right" vertical="center" shrinkToFit="1"/>
    </xf>
    <xf numFmtId="184" fontId="13" fillId="0" borderId="33" xfId="7" applyNumberFormat="1" applyFont="1" applyBorder="1" applyAlignment="1">
      <alignment horizontal="right" vertical="center" shrinkToFit="1"/>
    </xf>
    <xf numFmtId="183" fontId="13" fillId="0" borderId="4" xfId="4" applyNumberFormat="1" applyFont="1" applyFill="1" applyBorder="1" applyAlignment="1" applyProtection="1">
      <alignment horizontal="right" shrinkToFit="1"/>
    </xf>
    <xf numFmtId="183" fontId="13" fillId="0" borderId="16" xfId="4" applyNumberFormat="1" applyFont="1" applyFill="1" applyBorder="1" applyAlignment="1" applyProtection="1">
      <alignment horizontal="right" shrinkToFit="1"/>
    </xf>
    <xf numFmtId="0" fontId="0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3" fillId="0" borderId="39" xfId="7" applyFont="1" applyFill="1" applyBorder="1" applyAlignment="1" applyProtection="1">
      <alignment horizontal="left" vertical="center" shrinkToFit="1"/>
    </xf>
    <xf numFmtId="0" fontId="13" fillId="0" borderId="7" xfId="7" applyFont="1" applyFill="1" applyBorder="1" applyAlignment="1" applyProtection="1">
      <alignment horizontal="left" vertical="center" shrinkToFit="1"/>
    </xf>
    <xf numFmtId="0" fontId="13" fillId="0" borderId="8" xfId="7" applyFont="1" applyFill="1" applyBorder="1" applyAlignment="1" applyProtection="1">
      <alignment horizontal="left" vertical="center" shrinkToFit="1"/>
    </xf>
  </cellXfs>
  <cellStyles count="168">
    <cellStyle name="Excel Built-in Comma [0] 1" xfId="28"/>
    <cellStyle name="Excel Built-in Currency [0] 1" xfId="29"/>
    <cellStyle name="Excel Built-in Normal" xfId="30"/>
    <cellStyle name="Excel Built-in Normal 1" xfId="31"/>
    <cellStyle name="Excel Built-in Normal 1 2" xfId="32"/>
    <cellStyle name="Excel Built-in Normal 2" xfId="33"/>
    <cellStyle name="パーセント" xfId="5" builtinId="5"/>
    <cellStyle name="パーセント 2" xfId="8"/>
    <cellStyle name="パーセント 3" xfId="34"/>
    <cellStyle name="パーセント 3 2" xfId="54"/>
    <cellStyle name="パーセント 3 3" xfId="62"/>
    <cellStyle name="パーセント 3 3 2" xfId="145"/>
    <cellStyle name="パーセント 3 4" xfId="129"/>
    <cellStyle name="パーセント 3 5" xfId="97"/>
    <cellStyle name="パーセント 3 6" xfId="43"/>
    <cellStyle name="パーセント 4" xfId="50"/>
    <cellStyle name="パーセント 4 2" xfId="66"/>
    <cellStyle name="パーセント 4 2 2" xfId="149"/>
    <cellStyle name="パーセント 4 3" xfId="133"/>
    <cellStyle name="パーセント 4 4" xfId="100"/>
    <cellStyle name="パーセント 5" xfId="75"/>
    <cellStyle name="パーセント 5 2" xfId="158"/>
    <cellStyle name="パーセント 5 3" xfId="108"/>
    <cellStyle name="パーセント 6" xfId="84"/>
    <cellStyle name="パーセント 6 2" xfId="167"/>
    <cellStyle name="パーセント 6 3" xfId="117"/>
    <cellStyle name="パーセント 7" xfId="87"/>
    <cellStyle name="パーセント 8" xfId="45"/>
    <cellStyle name="ハイパーリンク 2" xfId="9"/>
    <cellStyle name="ハイパーリンク 2 2" xfId="22"/>
    <cellStyle name="桁区切り" xfId="4" builtinId="6"/>
    <cellStyle name="桁区切り 2" xfId="2"/>
    <cellStyle name="桁区切り 2 2" xfId="27"/>
    <cellStyle name="桁区切り 2 3" xfId="48"/>
    <cellStyle name="桁区切り 2 4" xfId="38"/>
    <cellStyle name="桁区切り 3" xfId="10"/>
    <cellStyle name="桁区切り 4" xfId="26"/>
    <cellStyle name="桁区切り 4 2" xfId="55"/>
    <cellStyle name="桁区切り 4 2 2" xfId="70"/>
    <cellStyle name="桁区切り 4 2 2 2" xfId="153"/>
    <cellStyle name="桁区切り 4 2 3" xfId="137"/>
    <cellStyle name="桁区切り 4 2 4" xfId="104"/>
    <cellStyle name="桁区切り 4 3" xfId="79"/>
    <cellStyle name="桁区切り 4 3 2" xfId="162"/>
    <cellStyle name="桁区切り 4 3 3" xfId="112"/>
    <cellStyle name="桁区切り 4 4" xfId="63"/>
    <cellStyle name="桁区切り 4 4 2" xfId="146"/>
    <cellStyle name="桁区切り 4 4 3" xfId="121"/>
    <cellStyle name="桁区切り 4 5" xfId="92"/>
    <cellStyle name="桁区切り 4 6" xfId="130"/>
    <cellStyle name="桁区切り 5" xfId="37"/>
    <cellStyle name="桁区切り 6" xfId="49"/>
    <cellStyle name="桁区切り 6 2" xfId="65"/>
    <cellStyle name="桁区切り 6 2 2" xfId="148"/>
    <cellStyle name="桁区切り 6 3" xfId="132"/>
    <cellStyle name="桁区切り 6 4" xfId="99"/>
    <cellStyle name="桁区切り 7" xfId="74"/>
    <cellStyle name="桁区切り 7 2" xfId="157"/>
    <cellStyle name="桁区切り 7 3" xfId="107"/>
    <cellStyle name="桁区切り 8" xfId="83"/>
    <cellStyle name="桁区切り 8 2" xfId="166"/>
    <cellStyle name="桁区切り 8 3" xfId="116"/>
    <cellStyle name="桁区切り 9" xfId="86"/>
    <cellStyle name="通貨 2" xfId="11"/>
    <cellStyle name="通貨 2 2" xfId="51"/>
    <cellStyle name="通貨 2 2 2" xfId="67"/>
    <cellStyle name="通貨 2 2 2 2" xfId="150"/>
    <cellStyle name="通貨 2 2 3" xfId="134"/>
    <cellStyle name="通貨 2 2 4" xfId="101"/>
    <cellStyle name="通貨 2 3" xfId="76"/>
    <cellStyle name="通貨 2 3 2" xfId="159"/>
    <cellStyle name="通貨 2 3 3" xfId="109"/>
    <cellStyle name="通貨 2 4" xfId="57"/>
    <cellStyle name="通貨 2 4 2" xfId="140"/>
    <cellStyle name="通貨 2 4 3" xfId="118"/>
    <cellStyle name="通貨 2 5" xfId="88"/>
    <cellStyle name="通貨 2 6" xfId="124"/>
    <cellStyle name="標準" xfId="0" builtinId="0"/>
    <cellStyle name="標準 10" xfId="42"/>
    <cellStyle name="標準 10 2" xfId="61"/>
    <cellStyle name="標準 10 2 2" xfId="144"/>
    <cellStyle name="標準 10 3" xfId="128"/>
    <cellStyle name="標準 10 4" xfId="96"/>
    <cellStyle name="標準 11" xfId="46"/>
    <cellStyle name="標準 11 2" xfId="64"/>
    <cellStyle name="標準 11 2 2" xfId="147"/>
    <cellStyle name="標準 11 3" xfId="131"/>
    <cellStyle name="標準 11 4" xfId="98"/>
    <cellStyle name="標準 12" xfId="73"/>
    <cellStyle name="標準 12 2" xfId="156"/>
    <cellStyle name="標準 12 3" xfId="106"/>
    <cellStyle name="標準 13" xfId="82"/>
    <cellStyle name="標準 13 2" xfId="165"/>
    <cellStyle name="標準 13 3" xfId="115"/>
    <cellStyle name="標準 14" xfId="85"/>
    <cellStyle name="標準 2" xfId="3"/>
    <cellStyle name="標準 2 2" xfId="12"/>
    <cellStyle name="標準 2 2 2" xfId="13"/>
    <cellStyle name="標準 2 2 3" xfId="23"/>
    <cellStyle name="標準 2 2 3 2" xfId="81"/>
    <cellStyle name="標準 2 2 3 2 2" xfId="164"/>
    <cellStyle name="標準 2 2 3 2 3" xfId="114"/>
    <cellStyle name="標準 2 2 3 3" xfId="72"/>
    <cellStyle name="標準 2 2 3 3 2" xfId="155"/>
    <cellStyle name="標準 2 2 3 3 3" xfId="123"/>
    <cellStyle name="標準 2 2 3 4" xfId="93"/>
    <cellStyle name="標準 2 2 3 5" xfId="139"/>
    <cellStyle name="標準 2 3" xfId="14"/>
    <cellStyle name="標準 2 3 2" xfId="15"/>
    <cellStyle name="標準 2 3 2 2" xfId="24"/>
    <cellStyle name="標準 2 4" xfId="16"/>
    <cellStyle name="標準 2 5" xfId="17"/>
    <cellStyle name="標準 2 6" xfId="21"/>
    <cellStyle name="標準 2 7" xfId="39"/>
    <cellStyle name="標準 2_システム要件表_0201" xfId="44"/>
    <cellStyle name="標準 3" xfId="1"/>
    <cellStyle name="標準 3 2" xfId="35"/>
    <cellStyle name="標準 3 3" xfId="47"/>
    <cellStyle name="標準 3 4" xfId="40"/>
    <cellStyle name="標準 4" xfId="6"/>
    <cellStyle name="標準 4 2" xfId="95"/>
    <cellStyle name="標準 4 3" xfId="94"/>
    <cellStyle name="標準 5" xfId="18"/>
    <cellStyle name="標準 6" xfId="19"/>
    <cellStyle name="標準 6 2" xfId="52"/>
    <cellStyle name="標準 6 2 2" xfId="68"/>
    <cellStyle name="標準 6 2 2 2" xfId="151"/>
    <cellStyle name="標準 6 2 3" xfId="135"/>
    <cellStyle name="標準 6 2 4" xfId="102"/>
    <cellStyle name="標準 6 3" xfId="77"/>
    <cellStyle name="標準 6 3 2" xfId="160"/>
    <cellStyle name="標準 6 3 3" xfId="110"/>
    <cellStyle name="標準 6 4" xfId="58"/>
    <cellStyle name="標準 6 4 2" xfId="141"/>
    <cellStyle name="標準 6 4 3" xfId="119"/>
    <cellStyle name="標準 6 5" xfId="89"/>
    <cellStyle name="標準 6 6" xfId="125"/>
    <cellStyle name="標準 63" xfId="36"/>
    <cellStyle name="標準 7" xfId="7"/>
    <cellStyle name="標準 7 2" xfId="41"/>
    <cellStyle name="標準 8" xfId="20"/>
    <cellStyle name="標準 8 2" xfId="53"/>
    <cellStyle name="標準 8 2 2" xfId="69"/>
    <cellStyle name="標準 8 2 2 2" xfId="152"/>
    <cellStyle name="標準 8 2 3" xfId="136"/>
    <cellStyle name="標準 8 2 4" xfId="103"/>
    <cellStyle name="標準 8 3" xfId="78"/>
    <cellStyle name="標準 8 3 2" xfId="161"/>
    <cellStyle name="標準 8 3 3" xfId="111"/>
    <cellStyle name="標準 8 4" xfId="59"/>
    <cellStyle name="標準 8 4 2" xfId="142"/>
    <cellStyle name="標準 8 4 3" xfId="120"/>
    <cellStyle name="標準 8 5" xfId="90"/>
    <cellStyle name="標準 8 6" xfId="126"/>
    <cellStyle name="標準 9" xfId="25"/>
    <cellStyle name="標準 9 2" xfId="56"/>
    <cellStyle name="標準 9 2 2" xfId="71"/>
    <cellStyle name="標準 9 2 2 2" xfId="154"/>
    <cellStyle name="標準 9 2 3" xfId="138"/>
    <cellStyle name="標準 9 2 4" xfId="105"/>
    <cellStyle name="標準 9 3" xfId="80"/>
    <cellStyle name="標準 9 3 2" xfId="163"/>
    <cellStyle name="標準 9 3 3" xfId="113"/>
    <cellStyle name="標準 9 4" xfId="60"/>
    <cellStyle name="標準 9 4 2" xfId="143"/>
    <cellStyle name="標準 9 4 3" xfId="122"/>
    <cellStyle name="標準 9 5" xfId="91"/>
    <cellStyle name="標準 9 6" xfId="127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400050</xdr:rowOff>
    </xdr:from>
    <xdr:to>
      <xdr:col>33</xdr:col>
      <xdr:colOff>123827</xdr:colOff>
      <xdr:row>2</xdr:row>
      <xdr:rowOff>447675</xdr:rowOff>
    </xdr:to>
    <xdr:sp macro="" textlink="">
      <xdr:nvSpPr>
        <xdr:cNvPr id="3" name="テキスト ボックス 2"/>
        <xdr:cNvSpPr txBox="1"/>
      </xdr:nvSpPr>
      <xdr:spPr>
        <a:xfrm>
          <a:off x="76200" y="400050"/>
          <a:ext cx="7286627" cy="92392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 u="sng">
            <a:solidFill>
              <a:srgbClr val="FF0000"/>
            </a:solidFill>
            <a:effectLst/>
          </a:endParaRPr>
        </a:p>
        <a:p>
          <a:r>
            <a:rPr kumimoji="1" lang="ja-JP" altLang="en-US" sz="1100" u="none">
              <a:solidFill>
                <a:srgbClr val="FF0000"/>
              </a:solidFill>
              <a:effectLst/>
            </a:rPr>
            <a:t>なお、本シートは「生産性革命促進事業」以外では使用することはできません。</a:t>
          </a:r>
          <a:endParaRPr lang="ja-JP" altLang="ja-JP" sz="800" u="none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555254</xdr:colOff>
      <xdr:row>16</xdr:row>
      <xdr:rowOff>1</xdr:rowOff>
    </xdr:from>
    <xdr:to>
      <xdr:col>21</xdr:col>
      <xdr:colOff>555254</xdr:colOff>
      <xdr:row>19</xdr:row>
      <xdr:rowOff>0</xdr:rowOff>
    </xdr:to>
    <xdr:cxnSp macro="">
      <xdr:nvCxnSpPr>
        <xdr:cNvPr id="14" name="直線矢印コネクタ 13"/>
        <xdr:cNvCxnSpPr/>
      </xdr:nvCxnSpPr>
      <xdr:spPr>
        <a:xfrm>
          <a:off x="8708654" y="2257426"/>
          <a:ext cx="0" cy="523874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2</xdr:row>
      <xdr:rowOff>112059</xdr:rowOff>
    </xdr:from>
    <xdr:to>
      <xdr:col>21</xdr:col>
      <xdr:colOff>193969</xdr:colOff>
      <xdr:row>4</xdr:row>
      <xdr:rowOff>105174</xdr:rowOff>
    </xdr:to>
    <xdr:sp macro="" textlink="">
      <xdr:nvSpPr>
        <xdr:cNvPr id="5" name="テキスト ボックス 4"/>
        <xdr:cNvSpPr txBox="1"/>
      </xdr:nvSpPr>
      <xdr:spPr>
        <a:xfrm>
          <a:off x="5883088" y="481853"/>
          <a:ext cx="4485822" cy="329292"/>
        </a:xfrm>
        <a:prstGeom prst="rect">
          <a:avLst/>
        </a:prstGeom>
        <a:solidFill>
          <a:srgbClr val="0070C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solidFill>
                <a:schemeClr val="bg1"/>
              </a:solidFill>
            </a:rPr>
            <a:t>月別負荷率　差し替え済み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V162"/>
  <sheetViews>
    <sheetView showGridLines="0" tabSelected="1" view="pageBreakPreview" zoomScaleNormal="100" zoomScaleSheetLayoutView="100" workbookViewId="0">
      <selection activeCell="P21" sqref="P21:R21"/>
    </sheetView>
  </sheetViews>
  <sheetFormatPr defaultRowHeight="13.5"/>
  <cols>
    <col min="1" max="32" width="2.875" style="24" customWidth="1"/>
    <col min="33" max="33" width="3" style="24" customWidth="1"/>
    <col min="34" max="34" width="3" style="25" customWidth="1"/>
    <col min="35" max="35" width="14.25" style="26" hidden="1" customWidth="1"/>
    <col min="36" max="36" width="14" style="26" hidden="1" customWidth="1"/>
    <col min="37" max="37" width="15.125" style="26" hidden="1" customWidth="1"/>
    <col min="38" max="38" width="13" style="25" hidden="1" customWidth="1"/>
    <col min="39" max="39" width="8.875" style="25" hidden="1" customWidth="1"/>
    <col min="40" max="40" width="8" style="25" hidden="1" customWidth="1"/>
    <col min="41" max="41" width="2.125" style="25" hidden="1" customWidth="1"/>
    <col min="42" max="42" width="1.875" style="25" hidden="1" customWidth="1"/>
    <col min="43" max="43" width="0" style="25" hidden="1" customWidth="1"/>
    <col min="44" max="53" width="9" style="25"/>
    <col min="54" max="54" width="13.625" style="25" customWidth="1"/>
    <col min="55" max="57" width="9" style="25"/>
    <col min="58" max="58" width="5.25" style="25" customWidth="1"/>
    <col min="59" max="61" width="9" style="25"/>
    <col min="62" max="62" width="2.875" style="25" customWidth="1"/>
    <col min="63" max="16384" width="9" style="25"/>
  </cols>
  <sheetData>
    <row r="1" spans="1:48" ht="34.5" customHeight="1">
      <c r="A1" s="134" t="s">
        <v>775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96"/>
      <c r="AG1" s="96"/>
    </row>
    <row r="2" spans="1:48" ht="34.5" customHeight="1">
      <c r="A2" s="168"/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</row>
    <row r="3" spans="1:48" ht="42.75" customHeight="1">
      <c r="AK3" s="94"/>
      <c r="AL3" s="94"/>
      <c r="AN3" s="77"/>
      <c r="AO3" s="77"/>
      <c r="AP3" s="77"/>
      <c r="AQ3" s="77"/>
      <c r="AR3" s="77"/>
      <c r="AS3" s="77"/>
      <c r="AT3" s="77"/>
      <c r="AU3" s="77"/>
      <c r="AV3" s="78"/>
    </row>
    <row r="4" spans="1:48" ht="15" customHeight="1">
      <c r="B4" s="140"/>
      <c r="C4" s="141"/>
      <c r="D4" s="141"/>
      <c r="E4" s="142"/>
      <c r="F4" s="138" t="s">
        <v>757</v>
      </c>
      <c r="G4" s="139"/>
      <c r="H4" s="139"/>
      <c r="I4" s="139"/>
      <c r="J4" s="139"/>
      <c r="K4" s="139"/>
      <c r="AI4" s="28"/>
      <c r="AJ4" s="28"/>
      <c r="AK4" s="28"/>
      <c r="AL4" s="27"/>
      <c r="AM4" s="27"/>
      <c r="AN4" s="27"/>
      <c r="AO4" s="27"/>
    </row>
    <row r="5" spans="1:48" ht="15" customHeight="1">
      <c r="A5" s="24" t="s">
        <v>669</v>
      </c>
      <c r="AI5" s="225"/>
      <c r="AJ5" s="226"/>
      <c r="AK5" s="28"/>
      <c r="AL5" s="27"/>
      <c r="AM5" s="27"/>
      <c r="AN5" s="27"/>
      <c r="AO5" s="27"/>
    </row>
    <row r="6" spans="1:48" ht="15" customHeight="1">
      <c r="B6" s="145" t="s">
        <v>667</v>
      </c>
      <c r="C6" s="146"/>
      <c r="D6" s="146"/>
      <c r="E6" s="146"/>
      <c r="F6" s="146"/>
      <c r="G6" s="146"/>
      <c r="H6" s="147"/>
      <c r="I6" s="227" t="s">
        <v>774</v>
      </c>
      <c r="J6" s="228"/>
      <c r="K6" s="228"/>
      <c r="L6" s="228"/>
      <c r="M6" s="228"/>
      <c r="N6" s="228"/>
      <c r="O6" s="228"/>
      <c r="P6" s="228"/>
      <c r="Q6" s="228"/>
      <c r="R6" s="229"/>
      <c r="S6" s="64"/>
      <c r="T6" s="143" t="s">
        <v>758</v>
      </c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I6" s="225"/>
      <c r="AJ6" s="226"/>
      <c r="AK6" s="28"/>
      <c r="AL6" s="27"/>
      <c r="AM6" s="27"/>
      <c r="AN6" s="27"/>
      <c r="AO6" s="27"/>
    </row>
    <row r="7" spans="1:48" ht="15" customHeight="1">
      <c r="B7" s="171" t="str">
        <f>IF(I6="導入予定設備","様式 1-3　NO.","様式 1-4　NO.")</f>
        <v>様式 1-4　NO.</v>
      </c>
      <c r="C7" s="172"/>
      <c r="D7" s="172"/>
      <c r="E7" s="172"/>
      <c r="F7" s="172"/>
      <c r="G7" s="172"/>
      <c r="H7" s="173"/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64"/>
      <c r="T7" s="137" t="s">
        <v>768</v>
      </c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I7" s="28"/>
      <c r="AJ7" s="27"/>
      <c r="AK7" s="27"/>
      <c r="AL7" s="27"/>
      <c r="AM7" s="27"/>
      <c r="AN7" s="27"/>
      <c r="AO7" s="27"/>
    </row>
    <row r="8" spans="1:48" ht="13.5" customHeight="1"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63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92"/>
      <c r="AI8" s="28"/>
      <c r="AJ8" s="28"/>
      <c r="AK8" s="28"/>
      <c r="AL8" s="27"/>
      <c r="AM8" s="27"/>
      <c r="AN8" s="27"/>
      <c r="AO8" s="27"/>
    </row>
    <row r="9" spans="1:48" ht="15" customHeight="1">
      <c r="A9" s="24" t="s">
        <v>650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63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92"/>
      <c r="AI9" s="28"/>
      <c r="AJ9" s="28"/>
      <c r="AK9" s="28"/>
      <c r="AL9" s="27"/>
      <c r="AM9" s="27"/>
      <c r="AN9" s="27"/>
      <c r="AO9" s="27"/>
    </row>
    <row r="10" spans="1:48" ht="15" customHeight="1">
      <c r="B10" s="144" t="s">
        <v>776</v>
      </c>
      <c r="C10" s="144"/>
      <c r="D10" s="144"/>
      <c r="E10" s="144"/>
      <c r="F10" s="144"/>
      <c r="G10" s="144"/>
      <c r="H10" s="144"/>
      <c r="I10" s="170" t="s">
        <v>658</v>
      </c>
      <c r="J10" s="170"/>
      <c r="K10" s="170"/>
      <c r="L10" s="170"/>
      <c r="M10" s="170"/>
      <c r="N10" s="170"/>
      <c r="O10" s="170"/>
      <c r="P10" s="170"/>
      <c r="Q10" s="170"/>
      <c r="R10" s="170"/>
      <c r="S10" s="64"/>
      <c r="T10" s="143" t="s">
        <v>782</v>
      </c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I10" s="28"/>
      <c r="AJ10" s="29"/>
      <c r="AK10" s="28"/>
      <c r="AL10" s="27"/>
      <c r="AM10" s="27"/>
      <c r="AN10" s="27"/>
      <c r="AO10" s="27"/>
    </row>
    <row r="11" spans="1:48" ht="30" customHeight="1">
      <c r="B11" s="144" t="s">
        <v>651</v>
      </c>
      <c r="C11" s="144"/>
      <c r="D11" s="144"/>
      <c r="E11" s="144"/>
      <c r="F11" s="144"/>
      <c r="G11" s="144"/>
      <c r="H11" s="144"/>
      <c r="I11" s="170" t="s">
        <v>668</v>
      </c>
      <c r="J11" s="170"/>
      <c r="K11" s="170"/>
      <c r="L11" s="170"/>
      <c r="M11" s="170"/>
      <c r="N11" s="170"/>
      <c r="O11" s="170"/>
      <c r="P11" s="170"/>
      <c r="Q11" s="170"/>
      <c r="R11" s="170"/>
      <c r="S11" s="64"/>
      <c r="T11" s="143" t="s">
        <v>744</v>
      </c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I11" s="28"/>
      <c r="AJ11" s="29"/>
      <c r="AK11" s="28"/>
      <c r="AL11" s="27"/>
      <c r="AM11" s="27"/>
      <c r="AN11" s="27"/>
      <c r="AO11" s="27"/>
    </row>
    <row r="12" spans="1:48" ht="15" customHeight="1">
      <c r="B12" s="144" t="s">
        <v>670</v>
      </c>
      <c r="C12" s="144"/>
      <c r="D12" s="144"/>
      <c r="E12" s="144"/>
      <c r="F12" s="144"/>
      <c r="G12" s="144"/>
      <c r="H12" s="144"/>
      <c r="I12" s="170" t="s">
        <v>734</v>
      </c>
      <c r="J12" s="170"/>
      <c r="K12" s="170"/>
      <c r="L12" s="170"/>
      <c r="M12" s="170"/>
      <c r="N12" s="170"/>
      <c r="O12" s="170"/>
      <c r="P12" s="170"/>
      <c r="Q12" s="170"/>
      <c r="R12" s="170"/>
      <c r="S12" s="64"/>
      <c r="T12" s="143" t="s">
        <v>745</v>
      </c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K12" s="28"/>
      <c r="AL12" s="33"/>
      <c r="AM12" s="33"/>
      <c r="AN12" s="33"/>
      <c r="AO12" s="33"/>
    </row>
    <row r="13" spans="1:48" ht="9.75" customHeight="1"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4"/>
      <c r="Q13" s="34"/>
      <c r="R13" s="34"/>
      <c r="S13" s="34"/>
      <c r="T13" s="34"/>
      <c r="U13" s="34"/>
      <c r="V13" s="34"/>
      <c r="W13" s="34"/>
      <c r="X13" s="34"/>
      <c r="Y13" s="32"/>
      <c r="Z13" s="32"/>
      <c r="AA13" s="32"/>
      <c r="AB13" s="32"/>
      <c r="AC13" s="32"/>
      <c r="AD13" s="32"/>
      <c r="AE13" s="32"/>
      <c r="AF13" s="32"/>
      <c r="AI13" s="94"/>
      <c r="AJ13" s="34"/>
      <c r="AK13" s="95"/>
      <c r="AL13" s="94"/>
      <c r="AM13" s="27"/>
      <c r="AN13" s="34"/>
      <c r="AO13" s="34"/>
      <c r="AP13" s="34"/>
      <c r="AQ13" s="34"/>
      <c r="AR13" s="34"/>
      <c r="AS13" s="34"/>
      <c r="AT13" s="27"/>
      <c r="AU13" s="95"/>
      <c r="AV13" s="95"/>
    </row>
    <row r="14" spans="1:48" ht="15" customHeight="1">
      <c r="B14" s="167" t="s">
        <v>743</v>
      </c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I14" s="28"/>
      <c r="AJ14" s="28"/>
      <c r="AK14" s="28"/>
      <c r="AL14" s="33"/>
      <c r="AM14" s="33"/>
      <c r="AN14" s="33"/>
      <c r="AO14" s="33"/>
    </row>
    <row r="15" spans="1:48" ht="15" customHeight="1">
      <c r="A15" s="60" t="s">
        <v>735</v>
      </c>
      <c r="B15" s="59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32"/>
      <c r="AF15" s="32"/>
      <c r="AI15" s="28"/>
      <c r="AJ15" s="28"/>
      <c r="AK15" s="28"/>
      <c r="AL15" s="68" t="s">
        <v>663</v>
      </c>
      <c r="AM15" s="33"/>
      <c r="AN15" s="33"/>
      <c r="AO15" s="33"/>
    </row>
    <row r="16" spans="1:48" ht="15" customHeight="1">
      <c r="B16" s="150" t="s">
        <v>736</v>
      </c>
      <c r="C16" s="151"/>
      <c r="D16" s="152"/>
      <c r="E16" s="144" t="s">
        <v>24</v>
      </c>
      <c r="F16" s="144"/>
      <c r="G16" s="144"/>
      <c r="H16" s="144"/>
      <c r="I16" s="165">
        <v>56</v>
      </c>
      <c r="J16" s="166"/>
      <c r="K16" s="166"/>
      <c r="L16" s="166"/>
      <c r="M16" s="166"/>
      <c r="N16" s="166"/>
      <c r="O16" s="166"/>
      <c r="P16" s="198" t="s">
        <v>60</v>
      </c>
      <c r="Q16" s="199"/>
      <c r="R16" s="200"/>
      <c r="S16" s="64"/>
      <c r="T16" s="143" t="s">
        <v>759</v>
      </c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  <c r="AF16" s="143"/>
      <c r="AG16" s="143"/>
      <c r="AI16" s="68" t="s">
        <v>16</v>
      </c>
      <c r="AJ16" s="69">
        <f>ROUNDDOWN(IF(P16="kW",I16,I16/860),1)</f>
        <v>56</v>
      </c>
      <c r="AL16" s="70">
        <f>ROUNDDOWN(AJ16/(AJ18+0/0.369),2)</f>
        <v>0.9</v>
      </c>
      <c r="AM16" s="33"/>
      <c r="AN16" s="33"/>
      <c r="AO16" s="33"/>
    </row>
    <row r="17" spans="1:41" ht="15" customHeight="1">
      <c r="B17" s="153"/>
      <c r="C17" s="154"/>
      <c r="D17" s="155"/>
      <c r="E17" s="145" t="s">
        <v>737</v>
      </c>
      <c r="F17" s="146"/>
      <c r="G17" s="146"/>
      <c r="H17" s="147"/>
      <c r="I17" s="165">
        <v>67</v>
      </c>
      <c r="J17" s="166"/>
      <c r="K17" s="166"/>
      <c r="L17" s="166"/>
      <c r="M17" s="166"/>
      <c r="N17" s="166"/>
      <c r="O17" s="166"/>
      <c r="P17" s="198" t="s">
        <v>60</v>
      </c>
      <c r="Q17" s="199"/>
      <c r="R17" s="200"/>
      <c r="S17" s="64"/>
      <c r="T17" s="143" t="s">
        <v>746</v>
      </c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  <c r="AF17" s="143"/>
      <c r="AG17" s="143"/>
      <c r="AI17" s="68" t="s">
        <v>17</v>
      </c>
      <c r="AJ17" s="69">
        <f>ROUNDDOWN(IF(P17="kW",I17,I17/860),1)</f>
        <v>67</v>
      </c>
      <c r="AK17" s="68"/>
      <c r="AL17" s="70">
        <f>ROUNDDOWN(AJ17/(AJ19+0/0.369),2)</f>
        <v>1.21</v>
      </c>
      <c r="AM17" s="33"/>
      <c r="AN17" s="33"/>
      <c r="AO17" s="33"/>
    </row>
    <row r="18" spans="1:41" ht="15" customHeight="1">
      <c r="B18" s="156" t="s">
        <v>738</v>
      </c>
      <c r="C18" s="157"/>
      <c r="D18" s="158"/>
      <c r="E18" s="144" t="s">
        <v>24</v>
      </c>
      <c r="F18" s="144"/>
      <c r="G18" s="144"/>
      <c r="H18" s="144"/>
      <c r="I18" s="165">
        <v>61.9</v>
      </c>
      <c r="J18" s="166"/>
      <c r="K18" s="166"/>
      <c r="L18" s="166"/>
      <c r="M18" s="166"/>
      <c r="N18" s="166"/>
      <c r="O18" s="166"/>
      <c r="P18" s="198" t="s">
        <v>60</v>
      </c>
      <c r="Q18" s="199"/>
      <c r="R18" s="200"/>
      <c r="S18" s="64"/>
      <c r="T18" s="143" t="s">
        <v>747</v>
      </c>
      <c r="U18" s="143"/>
      <c r="V18" s="143"/>
      <c r="W18" s="143"/>
      <c r="X18" s="143"/>
      <c r="Y18" s="143"/>
      <c r="Z18" s="143"/>
      <c r="AA18" s="143"/>
      <c r="AB18" s="143"/>
      <c r="AC18" s="143"/>
      <c r="AD18" s="143"/>
      <c r="AE18" s="143"/>
      <c r="AF18" s="143"/>
      <c r="AG18" s="143"/>
      <c r="AI18" s="68" t="s">
        <v>16</v>
      </c>
      <c r="AJ18" s="69">
        <f>ROUNDDOWN(IF(P18="kW",I18,I21*I18*1000/3600),1)</f>
        <v>61.9</v>
      </c>
      <c r="AL18" s="33"/>
      <c r="AM18" s="33"/>
      <c r="AN18" s="33"/>
      <c r="AO18" s="33"/>
    </row>
    <row r="19" spans="1:41" ht="15" customHeight="1">
      <c r="B19" s="159"/>
      <c r="C19" s="160"/>
      <c r="D19" s="161"/>
      <c r="E19" s="145" t="s">
        <v>737</v>
      </c>
      <c r="F19" s="146"/>
      <c r="G19" s="146"/>
      <c r="H19" s="147"/>
      <c r="I19" s="165">
        <v>55.1</v>
      </c>
      <c r="J19" s="166"/>
      <c r="K19" s="166"/>
      <c r="L19" s="166"/>
      <c r="M19" s="166"/>
      <c r="N19" s="166"/>
      <c r="O19" s="166"/>
      <c r="P19" s="198" t="s">
        <v>60</v>
      </c>
      <c r="Q19" s="199"/>
      <c r="R19" s="200"/>
      <c r="S19" s="64"/>
      <c r="T19" s="143" t="s">
        <v>746</v>
      </c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  <c r="AF19" s="143"/>
      <c r="AG19" s="143"/>
      <c r="AI19" s="68" t="s">
        <v>17</v>
      </c>
      <c r="AJ19" s="69">
        <f>ROUNDDOWN(IF(P19="kW",I19,I21*I19*1000/3600),1)</f>
        <v>55.1</v>
      </c>
      <c r="AL19" s="33"/>
      <c r="AM19" s="33"/>
      <c r="AN19" s="33"/>
      <c r="AO19" s="33"/>
    </row>
    <row r="20" spans="1:41" ht="15" customHeight="1">
      <c r="B20" s="159"/>
      <c r="C20" s="160"/>
      <c r="D20" s="161"/>
      <c r="E20" s="243" t="s">
        <v>771</v>
      </c>
      <c r="F20" s="144"/>
      <c r="G20" s="144"/>
      <c r="H20" s="144"/>
      <c r="I20" s="180" t="s">
        <v>54</v>
      </c>
      <c r="J20" s="181"/>
      <c r="K20" s="181"/>
      <c r="L20" s="181"/>
      <c r="M20" s="181"/>
      <c r="N20" s="181"/>
      <c r="O20" s="181"/>
      <c r="P20" s="181"/>
      <c r="Q20" s="181"/>
      <c r="R20" s="182"/>
      <c r="S20" s="64"/>
      <c r="T20" s="143" t="s">
        <v>748</v>
      </c>
      <c r="U20" s="143"/>
      <c r="V20" s="143"/>
      <c r="W20" s="143"/>
      <c r="X20" s="143"/>
      <c r="Y20" s="143"/>
      <c r="Z20" s="143"/>
      <c r="AA20" s="143"/>
      <c r="AB20" s="143"/>
      <c r="AC20" s="143"/>
      <c r="AD20" s="143"/>
      <c r="AE20" s="143"/>
      <c r="AF20" s="143"/>
      <c r="AG20" s="143"/>
      <c r="AI20" s="68"/>
      <c r="AJ20" s="69"/>
      <c r="AK20" s="69"/>
      <c r="AL20" s="68" t="s">
        <v>664</v>
      </c>
      <c r="AM20" s="33"/>
      <c r="AN20" s="33"/>
      <c r="AO20" s="33"/>
    </row>
    <row r="21" spans="1:41" ht="15" customHeight="1">
      <c r="B21" s="162"/>
      <c r="C21" s="163"/>
      <c r="D21" s="164"/>
      <c r="E21" s="79"/>
      <c r="F21" s="146" t="s">
        <v>753</v>
      </c>
      <c r="G21" s="146"/>
      <c r="H21" s="147"/>
      <c r="I21" s="165">
        <f>VLOOKUP(I20,'&lt;GHP&gt;マスタ'!L8:M12,2,0)</f>
        <v>45</v>
      </c>
      <c r="J21" s="166"/>
      <c r="K21" s="166"/>
      <c r="L21" s="166"/>
      <c r="M21" s="166"/>
      <c r="N21" s="166"/>
      <c r="O21" s="166"/>
      <c r="P21" s="279" t="s">
        <v>783</v>
      </c>
      <c r="Q21" s="280"/>
      <c r="R21" s="281"/>
      <c r="S21" s="64"/>
      <c r="T21" s="143" t="s">
        <v>755</v>
      </c>
      <c r="U21" s="143"/>
      <c r="V21" s="143"/>
      <c r="W21" s="143"/>
      <c r="X21" s="143"/>
      <c r="Y21" s="143"/>
      <c r="Z21" s="143"/>
      <c r="AA21" s="143"/>
      <c r="AB21" s="143"/>
      <c r="AC21" s="143"/>
      <c r="AD21" s="143"/>
      <c r="AE21" s="143"/>
      <c r="AF21" s="143"/>
      <c r="AG21" s="143"/>
      <c r="AI21" s="68"/>
      <c r="AJ21" s="69"/>
      <c r="AK21" s="69"/>
      <c r="AL21" s="70">
        <f>ROUNDDOWN(AJ16/(0+I22/0.369),2)</f>
        <v>17.36</v>
      </c>
      <c r="AM21" s="33"/>
      <c r="AN21" s="33"/>
      <c r="AO21" s="33"/>
    </row>
    <row r="22" spans="1:41" ht="15" customHeight="1">
      <c r="B22" s="150" t="s">
        <v>739</v>
      </c>
      <c r="C22" s="151"/>
      <c r="D22" s="152"/>
      <c r="E22" s="145" t="s">
        <v>24</v>
      </c>
      <c r="F22" s="146"/>
      <c r="G22" s="146"/>
      <c r="H22" s="147"/>
      <c r="I22" s="219">
        <v>1.19</v>
      </c>
      <c r="J22" s="220"/>
      <c r="K22" s="220"/>
      <c r="L22" s="220"/>
      <c r="M22" s="220"/>
      <c r="N22" s="220"/>
      <c r="O22" s="220"/>
      <c r="P22" s="221" t="s">
        <v>653</v>
      </c>
      <c r="Q22" s="222"/>
      <c r="R22" s="223"/>
      <c r="S22" s="64"/>
      <c r="T22" s="143" t="s">
        <v>746</v>
      </c>
      <c r="U22" s="143"/>
      <c r="V22" s="143"/>
      <c r="W22" s="143"/>
      <c r="X22" s="143"/>
      <c r="Y22" s="143"/>
      <c r="Z22" s="143"/>
      <c r="AA22" s="143"/>
      <c r="AB22" s="143"/>
      <c r="AC22" s="143"/>
      <c r="AD22" s="143"/>
      <c r="AE22" s="143"/>
      <c r="AF22" s="143"/>
      <c r="AG22" s="143"/>
      <c r="AI22" s="68"/>
      <c r="AJ22" s="69"/>
      <c r="AK22" s="69"/>
      <c r="AL22" s="70">
        <f>ROUNDDOWN(AJ17/(0+I23/0.369),2)</f>
        <v>18.45</v>
      </c>
      <c r="AM22" s="33"/>
      <c r="AN22" s="33"/>
      <c r="AO22" s="33"/>
    </row>
    <row r="23" spans="1:41" ht="15" customHeight="1">
      <c r="B23" s="153"/>
      <c r="C23" s="154"/>
      <c r="D23" s="155"/>
      <c r="E23" s="144" t="s">
        <v>25</v>
      </c>
      <c r="F23" s="144"/>
      <c r="G23" s="144"/>
      <c r="H23" s="144"/>
      <c r="I23" s="180">
        <v>1.34</v>
      </c>
      <c r="J23" s="181"/>
      <c r="K23" s="181"/>
      <c r="L23" s="181"/>
      <c r="M23" s="181"/>
      <c r="N23" s="181"/>
      <c r="O23" s="181"/>
      <c r="P23" s="221" t="s">
        <v>653</v>
      </c>
      <c r="Q23" s="222"/>
      <c r="R23" s="223"/>
      <c r="S23" s="64"/>
      <c r="T23" s="143" t="s">
        <v>747</v>
      </c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I23" s="68"/>
      <c r="AJ23" s="69"/>
      <c r="AK23" s="69"/>
      <c r="AM23" s="33"/>
      <c r="AN23" s="33"/>
      <c r="AO23" s="33"/>
    </row>
    <row r="24" spans="1:41" ht="3" customHeight="1">
      <c r="B24" s="57"/>
      <c r="C24" s="57"/>
      <c r="D24" s="57"/>
      <c r="E24" s="57"/>
      <c r="F24" s="57"/>
      <c r="G24" s="57"/>
      <c r="H24" s="57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57"/>
      <c r="T24" s="86"/>
      <c r="U24" s="86"/>
      <c r="V24" s="86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2"/>
      <c r="AI24" s="68"/>
      <c r="AJ24" s="69"/>
      <c r="AK24" s="69"/>
      <c r="AL24" s="33"/>
      <c r="AM24" s="33"/>
      <c r="AN24" s="33"/>
      <c r="AO24" s="33"/>
    </row>
    <row r="25" spans="1:41" ht="15" customHeight="1">
      <c r="A25" s="61" t="s">
        <v>740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2"/>
      <c r="AI25" s="68"/>
      <c r="AJ25" s="69"/>
      <c r="AK25" s="69"/>
      <c r="AL25" s="33"/>
      <c r="AM25" s="33"/>
      <c r="AN25" s="33"/>
      <c r="AO25" s="33"/>
    </row>
    <row r="26" spans="1:41" ht="15" customHeight="1">
      <c r="A26" s="61"/>
      <c r="B26" s="148" t="s">
        <v>741</v>
      </c>
      <c r="C26" s="148"/>
      <c r="D26" s="148"/>
      <c r="E26" s="148"/>
      <c r="F26" s="148"/>
      <c r="G26" s="148"/>
      <c r="H26" s="148"/>
      <c r="I26" s="149" t="s">
        <v>696</v>
      </c>
      <c r="J26" s="149"/>
      <c r="K26" s="149"/>
      <c r="L26" s="149"/>
      <c r="M26" s="149"/>
      <c r="N26" s="149"/>
      <c r="O26" s="149"/>
      <c r="P26" s="149"/>
      <c r="Q26" s="149"/>
      <c r="R26" s="149"/>
      <c r="S26" s="64"/>
      <c r="T26" s="143" t="s">
        <v>749</v>
      </c>
      <c r="U26" s="143"/>
      <c r="V26" s="143"/>
      <c r="W26" s="143"/>
      <c r="X26" s="143"/>
      <c r="Y26" s="143"/>
      <c r="Z26" s="143"/>
      <c r="AA26" s="143"/>
      <c r="AB26" s="143"/>
      <c r="AC26" s="143"/>
      <c r="AD26" s="143"/>
      <c r="AE26" s="143"/>
      <c r="AF26" s="143"/>
      <c r="AG26" s="143"/>
      <c r="AI26" s="94" t="s">
        <v>35</v>
      </c>
      <c r="AJ26" s="34" t="str">
        <f>VLOOKUP(I26,'&lt;GHP&gt;マスタ'!$B$7:$C$53,2,0)</f>
        <v>東京</v>
      </c>
      <c r="AK26" s="69"/>
      <c r="AL26" s="33"/>
      <c r="AM26" s="33"/>
      <c r="AN26" s="33"/>
      <c r="AO26" s="33"/>
    </row>
    <row r="27" spans="1:41" ht="15" customHeight="1">
      <c r="B27" s="144" t="s">
        <v>657</v>
      </c>
      <c r="C27" s="144"/>
      <c r="D27" s="144"/>
      <c r="E27" s="145" t="s">
        <v>671</v>
      </c>
      <c r="F27" s="146"/>
      <c r="G27" s="146"/>
      <c r="H27" s="147"/>
      <c r="I27" s="175">
        <v>2010</v>
      </c>
      <c r="J27" s="175"/>
      <c r="K27" s="175"/>
      <c r="L27" s="175"/>
      <c r="M27" s="175"/>
      <c r="N27" s="175"/>
      <c r="O27" s="175"/>
      <c r="P27" s="175"/>
      <c r="Q27" s="175"/>
      <c r="R27" s="175"/>
      <c r="S27" s="64"/>
      <c r="T27" s="143" t="s">
        <v>750</v>
      </c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  <c r="AF27" s="143"/>
      <c r="AG27" s="143"/>
      <c r="AI27" s="68" t="s">
        <v>34</v>
      </c>
      <c r="AJ27" s="71">
        <f>VLOOKUP(I27,'&lt;GHP&gt;マスタ'!G:H,2,0)</f>
        <v>2010</v>
      </c>
      <c r="AK27" s="69"/>
      <c r="AL27" s="33"/>
      <c r="AM27" s="33"/>
      <c r="AN27" s="33"/>
      <c r="AO27" s="33"/>
    </row>
    <row r="28" spans="1:41" ht="30" customHeight="1">
      <c r="B28" s="144"/>
      <c r="C28" s="144"/>
      <c r="D28" s="144"/>
      <c r="E28" s="144" t="s">
        <v>36</v>
      </c>
      <c r="F28" s="144"/>
      <c r="G28" s="144"/>
      <c r="H28" s="144"/>
      <c r="I28" s="170" t="s">
        <v>781</v>
      </c>
      <c r="J28" s="170"/>
      <c r="K28" s="170"/>
      <c r="L28" s="170"/>
      <c r="M28" s="170"/>
      <c r="N28" s="170"/>
      <c r="O28" s="170"/>
      <c r="P28" s="170"/>
      <c r="Q28" s="170"/>
      <c r="R28" s="170"/>
      <c r="S28" s="64" t="s">
        <v>751</v>
      </c>
      <c r="T28" s="179" t="s">
        <v>767</v>
      </c>
      <c r="U28" s="143"/>
      <c r="V28" s="143"/>
      <c r="W28" s="143"/>
      <c r="X28" s="143"/>
      <c r="Y28" s="143"/>
      <c r="Z28" s="143"/>
      <c r="AA28" s="143"/>
      <c r="AB28" s="143"/>
      <c r="AC28" s="143"/>
      <c r="AD28" s="143"/>
      <c r="AE28" s="143"/>
      <c r="AF28" s="143"/>
      <c r="AG28" s="143"/>
      <c r="AI28" s="68"/>
      <c r="AJ28" s="68"/>
      <c r="AL28" s="33"/>
      <c r="AM28" s="33"/>
      <c r="AN28" s="33"/>
      <c r="AO28" s="33"/>
    </row>
    <row r="29" spans="1:41" ht="15" customHeight="1">
      <c r="B29" s="144"/>
      <c r="C29" s="144"/>
      <c r="D29" s="144"/>
      <c r="E29" s="153" t="s">
        <v>672</v>
      </c>
      <c r="F29" s="154"/>
      <c r="G29" s="154"/>
      <c r="H29" s="155"/>
      <c r="I29" s="132">
        <v>1</v>
      </c>
      <c r="J29" s="133"/>
      <c r="K29" s="133"/>
      <c r="L29" s="133"/>
      <c r="M29" s="133"/>
      <c r="N29" s="133"/>
      <c r="O29" s="133"/>
      <c r="P29" s="129" t="s">
        <v>773</v>
      </c>
      <c r="Q29" s="130"/>
      <c r="R29" s="131"/>
      <c r="S29" s="64"/>
      <c r="T29" s="143" t="s">
        <v>752</v>
      </c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143"/>
      <c r="AG29" s="143"/>
      <c r="AI29" s="68"/>
      <c r="AJ29" s="69"/>
      <c r="AK29" s="69"/>
      <c r="AL29" s="33"/>
      <c r="AM29" s="33"/>
      <c r="AN29" s="33"/>
      <c r="AO29" s="33"/>
    </row>
    <row r="30" spans="1:41" ht="3" customHeight="1">
      <c r="B30" s="57"/>
      <c r="C30" s="57"/>
      <c r="D30" s="57"/>
      <c r="E30" s="57"/>
      <c r="F30" s="57"/>
      <c r="G30" s="57"/>
      <c r="H30" s="57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5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I30" s="28"/>
      <c r="AJ30" s="72"/>
      <c r="AK30" s="72"/>
      <c r="AL30" s="33"/>
      <c r="AM30" s="33"/>
      <c r="AN30" s="33"/>
      <c r="AO30" s="33"/>
    </row>
    <row r="31" spans="1:41" ht="14.25" customHeight="1">
      <c r="A31" s="24" t="s">
        <v>742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174"/>
      <c r="AC31" s="174"/>
      <c r="AD31" s="174"/>
      <c r="AE31" s="174"/>
      <c r="AF31" s="174"/>
      <c r="AI31" s="28"/>
      <c r="AJ31" s="28"/>
      <c r="AK31" s="28"/>
      <c r="AL31" s="33"/>
      <c r="AM31" s="33"/>
      <c r="AN31" s="33"/>
      <c r="AO31" s="33"/>
    </row>
    <row r="32" spans="1:41" ht="15" customHeight="1">
      <c r="B32" s="230" t="s">
        <v>655</v>
      </c>
      <c r="C32" s="231"/>
      <c r="D32" s="232"/>
      <c r="E32" s="150" t="s">
        <v>67</v>
      </c>
      <c r="F32" s="151"/>
      <c r="G32" s="152"/>
      <c r="H32" s="150" t="s">
        <v>69</v>
      </c>
      <c r="I32" s="151"/>
      <c r="J32" s="152"/>
      <c r="K32" s="150" t="s">
        <v>0</v>
      </c>
      <c r="L32" s="151"/>
      <c r="M32" s="152"/>
      <c r="N32" s="150" t="s">
        <v>676</v>
      </c>
      <c r="O32" s="151"/>
      <c r="P32" s="152"/>
      <c r="Q32" s="150" t="s">
        <v>673</v>
      </c>
      <c r="R32" s="151"/>
      <c r="S32" s="152"/>
      <c r="T32" s="150" t="s">
        <v>674</v>
      </c>
      <c r="U32" s="151"/>
      <c r="V32" s="152"/>
      <c r="W32" s="150" t="s">
        <v>675</v>
      </c>
      <c r="X32" s="151"/>
      <c r="Y32" s="151"/>
      <c r="Z32" s="151"/>
      <c r="AA32" s="152"/>
      <c r="AB32" s="183"/>
      <c r="AC32" s="184"/>
      <c r="AD32" s="184"/>
      <c r="AE32" s="184"/>
      <c r="AF32" s="184"/>
      <c r="AL32" s="27"/>
      <c r="AM32" s="27"/>
      <c r="AN32" s="27"/>
      <c r="AO32" s="27"/>
    </row>
    <row r="33" spans="2:41" ht="15" customHeight="1" thickBot="1">
      <c r="B33" s="233"/>
      <c r="C33" s="234"/>
      <c r="D33" s="235"/>
      <c r="E33" s="153"/>
      <c r="F33" s="154"/>
      <c r="G33" s="155"/>
      <c r="H33" s="153"/>
      <c r="I33" s="154"/>
      <c r="J33" s="155"/>
      <c r="K33" s="192" t="s">
        <v>677</v>
      </c>
      <c r="L33" s="193"/>
      <c r="M33" s="194"/>
      <c r="N33" s="153"/>
      <c r="O33" s="154"/>
      <c r="P33" s="155"/>
      <c r="Q33" s="192" t="s">
        <v>678</v>
      </c>
      <c r="R33" s="193"/>
      <c r="S33" s="194"/>
      <c r="T33" s="192" t="s">
        <v>679</v>
      </c>
      <c r="U33" s="193"/>
      <c r="V33" s="194"/>
      <c r="W33" s="185" t="s">
        <v>754</v>
      </c>
      <c r="X33" s="186"/>
      <c r="Y33" s="186"/>
      <c r="Z33" s="186"/>
      <c r="AA33" s="187"/>
      <c r="AB33" s="244"/>
      <c r="AC33" s="245"/>
      <c r="AD33" s="245"/>
      <c r="AE33" s="245"/>
      <c r="AF33" s="245"/>
      <c r="AI33" s="37"/>
      <c r="AJ33" s="38" t="s">
        <v>665</v>
      </c>
      <c r="AK33" s="35"/>
      <c r="AL33" s="36" t="s">
        <v>772</v>
      </c>
      <c r="AM33" s="27"/>
      <c r="AN33" s="27"/>
      <c r="AO33" s="27"/>
    </row>
    <row r="34" spans="2:41" ht="15" customHeight="1" thickTop="1">
      <c r="B34" s="233"/>
      <c r="C34" s="234"/>
      <c r="D34" s="235"/>
      <c r="E34" s="216">
        <v>4</v>
      </c>
      <c r="F34" s="217"/>
      <c r="G34" s="218"/>
      <c r="H34" s="176" t="s">
        <v>70</v>
      </c>
      <c r="I34" s="176" t="s">
        <v>68</v>
      </c>
      <c r="J34" s="176" t="s">
        <v>68</v>
      </c>
      <c r="K34" s="177">
        <f>IF($H34="冷房",$AJ$16,$AJ$17)</f>
        <v>56</v>
      </c>
      <c r="L34" s="178"/>
      <c r="M34" s="178"/>
      <c r="N34" s="188">
        <f t="shared" ref="N34:N45" si="0">ROUNDDOWN(IF($H34="冷房",$AL$16*$AJ34,$AL$17*$AJ34),2)</f>
        <v>0.98</v>
      </c>
      <c r="O34" s="189"/>
      <c r="P34" s="189"/>
      <c r="Q34" s="195">
        <f>IF($I$28="その他","",VLOOKUP($E34&amp;$AJ$26&amp;$I$28&amp;$H34,'&lt;GHP&gt;マスタ'!$S$8:$T$583,2,FALSE))</f>
        <v>0.16</v>
      </c>
      <c r="R34" s="196"/>
      <c r="S34" s="197"/>
      <c r="T34" s="190">
        <v>50</v>
      </c>
      <c r="U34" s="191"/>
      <c r="V34" s="191"/>
      <c r="W34" s="210">
        <f>ROUNDDOWN(AL34*Q34*T34*$I$29*'&lt;GHP&gt;マスタ'!$L$27/$I$21,1)</f>
        <v>36.5</v>
      </c>
      <c r="X34" s="211"/>
      <c r="Y34" s="211"/>
      <c r="Z34" s="211"/>
      <c r="AA34" s="212"/>
      <c r="AB34" s="136" t="s">
        <v>756</v>
      </c>
      <c r="AC34" s="135"/>
      <c r="AD34" s="135"/>
      <c r="AE34" s="135"/>
      <c r="AF34" s="135"/>
      <c r="AG34" s="135"/>
      <c r="AH34" s="135"/>
      <c r="AI34" s="73" t="s">
        <v>61</v>
      </c>
      <c r="AJ34" s="74">
        <f>VLOOKUP($E34&amp;$AJ$27&amp;$H34,'&lt;GHP&gt;マスタ'!$Y$24:$AE$119,7,0)</f>
        <v>1.0960000000000001</v>
      </c>
      <c r="AK34" s="35"/>
      <c r="AL34" s="75">
        <f t="shared" ref="AL34:AL45" si="1">ROUNDDOWN(K34/N34,1)</f>
        <v>57.1</v>
      </c>
      <c r="AM34" s="97">
        <f>VLOOKUP($E34&amp;$AJ$26&amp;$I$28&amp;$H34,'&lt;GHP&gt;マスタ'!$S$8:$T$583,2,FALSE)</f>
        <v>0.16</v>
      </c>
      <c r="AN34" s="97" t="str">
        <f>IF(Q34=AM34,"○","×")</f>
        <v>○</v>
      </c>
      <c r="AO34" s="33"/>
    </row>
    <row r="35" spans="2:41" ht="15" customHeight="1">
      <c r="B35" s="233"/>
      <c r="C35" s="234"/>
      <c r="D35" s="235"/>
      <c r="E35" s="216">
        <v>5</v>
      </c>
      <c r="F35" s="217"/>
      <c r="G35" s="218"/>
      <c r="H35" s="176" t="s">
        <v>70</v>
      </c>
      <c r="I35" s="176"/>
      <c r="J35" s="176"/>
      <c r="K35" s="177">
        <f t="shared" ref="K35:K45" si="2">IF($H35="冷房",$AJ$16,$AJ$17)</f>
        <v>56</v>
      </c>
      <c r="L35" s="178"/>
      <c r="M35" s="178"/>
      <c r="N35" s="188">
        <f t="shared" si="0"/>
        <v>1.06</v>
      </c>
      <c r="O35" s="189"/>
      <c r="P35" s="189"/>
      <c r="Q35" s="195">
        <f>IF($I$28="その他","",VLOOKUP($E35&amp;$AJ$26&amp;$I$28&amp;$H35,'&lt;GHP&gt;マスタ'!$S$8:$T$583,2,FALSE))</f>
        <v>0.25700000000000001</v>
      </c>
      <c r="R35" s="196"/>
      <c r="S35" s="197"/>
      <c r="T35" s="190">
        <v>150</v>
      </c>
      <c r="U35" s="191"/>
      <c r="V35" s="191"/>
      <c r="W35" s="201">
        <f>ROUNDDOWN(AL35*Q35*T35*$I$29*'&lt;GHP&gt;マスタ'!$L$27/$I$21,1)</f>
        <v>162.80000000000001</v>
      </c>
      <c r="X35" s="202"/>
      <c r="Y35" s="202"/>
      <c r="Z35" s="202"/>
      <c r="AA35" s="203"/>
      <c r="AB35" s="136"/>
      <c r="AC35" s="135"/>
      <c r="AD35" s="135"/>
      <c r="AE35" s="135"/>
      <c r="AF35" s="135"/>
      <c r="AG35" s="135"/>
      <c r="AH35" s="135"/>
      <c r="AI35" s="73" t="s">
        <v>52</v>
      </c>
      <c r="AJ35" s="74">
        <f>VLOOKUP($E35&amp;$AJ$27&amp;$H35,'&lt;GHP&gt;マスタ'!$Y$24:$AE$119,7,0)</f>
        <v>1.1839999999999999</v>
      </c>
      <c r="AK35" s="35"/>
      <c r="AL35" s="75">
        <f t="shared" si="1"/>
        <v>52.8</v>
      </c>
      <c r="AM35" s="97">
        <f>VLOOKUP($E35&amp;$AJ$26&amp;$I$28&amp;$H35,'&lt;GHP&gt;マスタ'!$S$8:$T$583,2,FALSE)</f>
        <v>0.25700000000000001</v>
      </c>
      <c r="AN35" s="97" t="str">
        <f t="shared" ref="AN35:AN45" si="3">IF(Q35=AM35,"○","×")</f>
        <v>○</v>
      </c>
      <c r="AO35" s="30"/>
    </row>
    <row r="36" spans="2:41" ht="15" customHeight="1">
      <c r="B36" s="233"/>
      <c r="C36" s="234"/>
      <c r="D36" s="235"/>
      <c r="E36" s="216">
        <v>6</v>
      </c>
      <c r="F36" s="217"/>
      <c r="G36" s="218"/>
      <c r="H36" s="176" t="s">
        <v>70</v>
      </c>
      <c r="I36" s="176" t="s">
        <v>68</v>
      </c>
      <c r="J36" s="176" t="s">
        <v>68</v>
      </c>
      <c r="K36" s="177">
        <f t="shared" si="2"/>
        <v>56</v>
      </c>
      <c r="L36" s="178"/>
      <c r="M36" s="178"/>
      <c r="N36" s="188">
        <f t="shared" si="0"/>
        <v>1.05</v>
      </c>
      <c r="O36" s="189"/>
      <c r="P36" s="189"/>
      <c r="Q36" s="195">
        <f>IF($I$28="その他","",VLOOKUP($E36&amp;$AJ$26&amp;$I$28&amp;$H36,'&lt;GHP&gt;マスタ'!$S$8:$T$583,2,FALSE))</f>
        <v>0.317</v>
      </c>
      <c r="R36" s="196"/>
      <c r="S36" s="197"/>
      <c r="T36" s="190">
        <v>150</v>
      </c>
      <c r="U36" s="191"/>
      <c r="V36" s="191"/>
      <c r="W36" s="201">
        <f>ROUNDDOWN(AL36*Q36*T36*$I$29*'&lt;GHP&gt;マスタ'!$L$27/$I$21,1)</f>
        <v>202.7</v>
      </c>
      <c r="X36" s="202"/>
      <c r="Y36" s="202"/>
      <c r="Z36" s="202"/>
      <c r="AA36" s="203"/>
      <c r="AB36" s="92"/>
      <c r="AC36" s="92"/>
      <c r="AD36" s="92"/>
      <c r="AE36" s="92"/>
      <c r="AF36" s="92"/>
      <c r="AG36" s="92"/>
      <c r="AH36" s="90"/>
      <c r="AI36" s="73" t="s">
        <v>53</v>
      </c>
      <c r="AJ36" s="74">
        <f>VLOOKUP($E36&amp;$AJ$27&amp;$H36,'&lt;GHP&gt;マスタ'!$Y$24:$AE$119,7,0)</f>
        <v>1.169</v>
      </c>
      <c r="AK36" s="35"/>
      <c r="AL36" s="75">
        <f t="shared" si="1"/>
        <v>53.3</v>
      </c>
      <c r="AM36" s="97">
        <f>VLOOKUP($E36&amp;$AJ$26&amp;$I$28&amp;$H36,'&lt;GHP&gt;マスタ'!$S$8:$T$583,2,FALSE)</f>
        <v>0.317</v>
      </c>
      <c r="AN36" s="97" t="str">
        <f t="shared" si="3"/>
        <v>○</v>
      </c>
      <c r="AO36" s="36"/>
    </row>
    <row r="37" spans="2:41" ht="15" customHeight="1">
      <c r="B37" s="233"/>
      <c r="C37" s="234"/>
      <c r="D37" s="235"/>
      <c r="E37" s="216">
        <v>7</v>
      </c>
      <c r="F37" s="217"/>
      <c r="G37" s="218"/>
      <c r="H37" s="176" t="s">
        <v>70</v>
      </c>
      <c r="I37" s="176" t="s">
        <v>68</v>
      </c>
      <c r="J37" s="176" t="s">
        <v>68</v>
      </c>
      <c r="K37" s="177">
        <f t="shared" si="2"/>
        <v>56</v>
      </c>
      <c r="L37" s="178"/>
      <c r="M37" s="178"/>
      <c r="N37" s="188">
        <f t="shared" si="0"/>
        <v>0.99</v>
      </c>
      <c r="O37" s="189"/>
      <c r="P37" s="189"/>
      <c r="Q37" s="195">
        <f>IF($I$28="その他","",VLOOKUP($E37&amp;$AJ$26&amp;$I$28&amp;$H37,'&lt;GHP&gt;マスタ'!$S$8:$T$583,2,FALSE))</f>
        <v>0.57299999999999995</v>
      </c>
      <c r="R37" s="196"/>
      <c r="S37" s="197"/>
      <c r="T37" s="190">
        <v>50</v>
      </c>
      <c r="U37" s="191"/>
      <c r="V37" s="191"/>
      <c r="W37" s="201">
        <f>ROUNDDOWN(AL37*Q37*T37*$I$29*'&lt;GHP&gt;マスタ'!$L$27/$I$21,1)</f>
        <v>129.4</v>
      </c>
      <c r="X37" s="202"/>
      <c r="Y37" s="202"/>
      <c r="Z37" s="202"/>
      <c r="AA37" s="203"/>
      <c r="AB37" s="136" t="s">
        <v>770</v>
      </c>
      <c r="AC37" s="135"/>
      <c r="AD37" s="135"/>
      <c r="AE37" s="135"/>
      <c r="AF37" s="135"/>
      <c r="AG37" s="135"/>
      <c r="AH37" s="135"/>
      <c r="AI37" s="73" t="s">
        <v>62</v>
      </c>
      <c r="AJ37" s="74">
        <f>VLOOKUP($E37&amp;$AJ$27&amp;$H37,'&lt;GHP&gt;マスタ'!$Y$24:$AE$119,7,0)</f>
        <v>1.105</v>
      </c>
      <c r="AK37" s="35"/>
      <c r="AL37" s="75">
        <f t="shared" si="1"/>
        <v>56.5</v>
      </c>
      <c r="AM37" s="97">
        <f>VLOOKUP($E37&amp;$AJ$26&amp;$I$28&amp;$H37,'&lt;GHP&gt;マスタ'!$S$8:$T$583,2,FALSE)</f>
        <v>0.57299999999999995</v>
      </c>
      <c r="AN37" s="97" t="str">
        <f t="shared" si="3"/>
        <v>○</v>
      </c>
      <c r="AO37" s="36"/>
    </row>
    <row r="38" spans="2:41" ht="15" customHeight="1">
      <c r="B38" s="233"/>
      <c r="C38" s="234"/>
      <c r="D38" s="235"/>
      <c r="E38" s="216">
        <v>8</v>
      </c>
      <c r="F38" s="217"/>
      <c r="G38" s="218"/>
      <c r="H38" s="176" t="s">
        <v>70</v>
      </c>
      <c r="I38" s="176" t="s">
        <v>70</v>
      </c>
      <c r="J38" s="176" t="s">
        <v>70</v>
      </c>
      <c r="K38" s="177">
        <f t="shared" si="2"/>
        <v>56</v>
      </c>
      <c r="L38" s="178"/>
      <c r="M38" s="178"/>
      <c r="N38" s="188">
        <f t="shared" si="0"/>
        <v>0.98</v>
      </c>
      <c r="O38" s="189"/>
      <c r="P38" s="189"/>
      <c r="Q38" s="195">
        <f>IF($I$28="その他","",VLOOKUP($E38&amp;$AJ$26&amp;$I$28&amp;$H38,'&lt;GHP&gt;マスタ'!$S$8:$T$583,2,FALSE))</f>
        <v>0.61499999999999999</v>
      </c>
      <c r="R38" s="196"/>
      <c r="S38" s="197"/>
      <c r="T38" s="190">
        <v>130</v>
      </c>
      <c r="U38" s="191"/>
      <c r="V38" s="191"/>
      <c r="W38" s="201">
        <f>ROUNDDOWN(AL38*Q38*T38*$I$29*'&lt;GHP&gt;マスタ'!$L$27/$I$21,1)</f>
        <v>365.2</v>
      </c>
      <c r="X38" s="202"/>
      <c r="Y38" s="202"/>
      <c r="Z38" s="202"/>
      <c r="AA38" s="203"/>
      <c r="AB38" s="136"/>
      <c r="AC38" s="135"/>
      <c r="AD38" s="135"/>
      <c r="AE38" s="135"/>
      <c r="AF38" s="135"/>
      <c r="AG38" s="135"/>
      <c r="AH38" s="135"/>
      <c r="AI38" s="73" t="s">
        <v>44</v>
      </c>
      <c r="AJ38" s="74">
        <f>VLOOKUP($E38&amp;$AJ$27&amp;$H38,'&lt;GHP&gt;マスタ'!$Y$24:$AE$119,7,0)</f>
        <v>1.095</v>
      </c>
      <c r="AK38" s="35"/>
      <c r="AL38" s="75">
        <f t="shared" si="1"/>
        <v>57.1</v>
      </c>
      <c r="AM38" s="97">
        <f>VLOOKUP($E38&amp;$AJ$26&amp;$I$28&amp;$H38,'&lt;GHP&gt;マスタ'!$S$8:$T$583,2,FALSE)</f>
        <v>0.61499999999999999</v>
      </c>
      <c r="AN38" s="97" t="str">
        <f t="shared" si="3"/>
        <v>○</v>
      </c>
      <c r="AO38" s="36"/>
    </row>
    <row r="39" spans="2:41" ht="15" customHeight="1">
      <c r="B39" s="233"/>
      <c r="C39" s="234"/>
      <c r="D39" s="235"/>
      <c r="E39" s="216">
        <v>9</v>
      </c>
      <c r="F39" s="217"/>
      <c r="G39" s="218"/>
      <c r="H39" s="176" t="s">
        <v>70</v>
      </c>
      <c r="I39" s="176" t="s">
        <v>70</v>
      </c>
      <c r="J39" s="176" t="s">
        <v>70</v>
      </c>
      <c r="K39" s="177">
        <f t="shared" si="2"/>
        <v>56</v>
      </c>
      <c r="L39" s="178"/>
      <c r="M39" s="178"/>
      <c r="N39" s="188">
        <f t="shared" si="0"/>
        <v>1.01</v>
      </c>
      <c r="O39" s="189"/>
      <c r="P39" s="189"/>
      <c r="Q39" s="195">
        <f>IF($I$28="その他","",VLOOKUP($E39&amp;$AJ$26&amp;$I$28&amp;$H39,'&lt;GHP&gt;マスタ'!$S$8:$T$583,2,FALSE))</f>
        <v>0.48399999999999999</v>
      </c>
      <c r="R39" s="196"/>
      <c r="S39" s="197"/>
      <c r="T39" s="190">
        <v>260</v>
      </c>
      <c r="U39" s="191"/>
      <c r="V39" s="191"/>
      <c r="W39" s="201">
        <f>ROUNDDOWN(AL39*Q39*T39*$I$29*'&lt;GHP&gt;マスタ'!$L$27/$I$21,1)</f>
        <v>557.70000000000005</v>
      </c>
      <c r="X39" s="202"/>
      <c r="Y39" s="202"/>
      <c r="Z39" s="202"/>
      <c r="AA39" s="203"/>
      <c r="AB39" s="136"/>
      <c r="AC39" s="135"/>
      <c r="AD39" s="135"/>
      <c r="AE39" s="135"/>
      <c r="AF39" s="135"/>
      <c r="AG39" s="135"/>
      <c r="AH39" s="135"/>
      <c r="AI39" s="73" t="s">
        <v>45</v>
      </c>
      <c r="AJ39" s="74">
        <f>VLOOKUP($E39&amp;$AJ$27&amp;$H39,'&lt;GHP&gt;マスタ'!$Y$24:$AE$119,7,0)</f>
        <v>1.127</v>
      </c>
      <c r="AK39" s="35"/>
      <c r="AL39" s="75">
        <f t="shared" si="1"/>
        <v>55.4</v>
      </c>
      <c r="AM39" s="97">
        <f>VLOOKUP($E39&amp;$AJ$26&amp;$I$28&amp;$H39,'&lt;GHP&gt;マスタ'!$S$8:$T$583,2,FALSE)</f>
        <v>0.48399999999999999</v>
      </c>
      <c r="AN39" s="97" t="str">
        <f t="shared" si="3"/>
        <v>○</v>
      </c>
      <c r="AO39" s="36"/>
    </row>
    <row r="40" spans="2:41" ht="15" customHeight="1">
      <c r="B40" s="233"/>
      <c r="C40" s="234"/>
      <c r="D40" s="235"/>
      <c r="E40" s="216">
        <v>10</v>
      </c>
      <c r="F40" s="217"/>
      <c r="G40" s="218"/>
      <c r="H40" s="176" t="s">
        <v>70</v>
      </c>
      <c r="I40" s="176" t="s">
        <v>70</v>
      </c>
      <c r="J40" s="176" t="s">
        <v>70</v>
      </c>
      <c r="K40" s="177">
        <f t="shared" si="2"/>
        <v>56</v>
      </c>
      <c r="L40" s="178"/>
      <c r="M40" s="178"/>
      <c r="N40" s="188">
        <f t="shared" si="0"/>
        <v>1.05</v>
      </c>
      <c r="O40" s="189"/>
      <c r="P40" s="189"/>
      <c r="Q40" s="195">
        <f>IF($I$28="その他","",VLOOKUP($E40&amp;$AJ$26&amp;$I$28&amp;$H40,'&lt;GHP&gt;マスタ'!$S$8:$T$583,2,FALSE))</f>
        <v>0.23499999999999999</v>
      </c>
      <c r="R40" s="196"/>
      <c r="S40" s="197"/>
      <c r="T40" s="190">
        <v>260</v>
      </c>
      <c r="U40" s="191"/>
      <c r="V40" s="191"/>
      <c r="W40" s="201">
        <f>ROUNDDOWN(AL40*Q40*T40*$I$29*'&lt;GHP&gt;マスタ'!$L$27/$I$21,1)</f>
        <v>260.5</v>
      </c>
      <c r="X40" s="202"/>
      <c r="Y40" s="202"/>
      <c r="Z40" s="202"/>
      <c r="AA40" s="203"/>
      <c r="AB40" s="136"/>
      <c r="AC40" s="135"/>
      <c r="AD40" s="135"/>
      <c r="AE40" s="135"/>
      <c r="AF40" s="135"/>
      <c r="AG40" s="135"/>
      <c r="AH40" s="135"/>
      <c r="AI40" s="73" t="s">
        <v>46</v>
      </c>
      <c r="AJ40" s="74">
        <f>VLOOKUP($E40&amp;$AJ$27&amp;$H40,'&lt;GHP&gt;マスタ'!$Y$24:$AE$119,7,0)</f>
        <v>1.171</v>
      </c>
      <c r="AK40" s="35"/>
      <c r="AL40" s="75">
        <f t="shared" si="1"/>
        <v>53.3</v>
      </c>
      <c r="AM40" s="97">
        <f>VLOOKUP($E40&amp;$AJ$26&amp;$I$28&amp;$H40,'&lt;GHP&gt;マスタ'!$S$8:$T$583,2,FALSE)</f>
        <v>0.23499999999999999</v>
      </c>
      <c r="AN40" s="97" t="str">
        <f t="shared" si="3"/>
        <v>○</v>
      </c>
      <c r="AO40" s="36"/>
    </row>
    <row r="41" spans="2:41" ht="15" customHeight="1">
      <c r="B41" s="233"/>
      <c r="C41" s="234"/>
      <c r="D41" s="235"/>
      <c r="E41" s="216">
        <v>11</v>
      </c>
      <c r="F41" s="217"/>
      <c r="G41" s="218"/>
      <c r="H41" s="176" t="s">
        <v>70</v>
      </c>
      <c r="I41" s="176" t="s">
        <v>70</v>
      </c>
      <c r="J41" s="176" t="s">
        <v>70</v>
      </c>
      <c r="K41" s="177">
        <f t="shared" si="2"/>
        <v>56</v>
      </c>
      <c r="L41" s="178"/>
      <c r="M41" s="178"/>
      <c r="N41" s="188">
        <f t="shared" si="0"/>
        <v>0.96</v>
      </c>
      <c r="O41" s="189"/>
      <c r="P41" s="189"/>
      <c r="Q41" s="195">
        <f>IF($I$28="その他","",VLOOKUP($E41&amp;$AJ$26&amp;$I$28&amp;$H41,'&lt;GHP&gt;マスタ'!$S$8:$T$583,2,FALSE))</f>
        <v>0.13600000000000001</v>
      </c>
      <c r="R41" s="196"/>
      <c r="S41" s="197"/>
      <c r="T41" s="190">
        <v>260</v>
      </c>
      <c r="U41" s="191"/>
      <c r="V41" s="191"/>
      <c r="W41" s="201">
        <f>ROUNDDOWN(AL41*Q41*T41*$I$29*'&lt;GHP&gt;マスタ'!$L$27/$I$21,1)</f>
        <v>164.9</v>
      </c>
      <c r="X41" s="202"/>
      <c r="Y41" s="202"/>
      <c r="Z41" s="202"/>
      <c r="AA41" s="203"/>
      <c r="AB41" s="92"/>
      <c r="AC41" s="92"/>
      <c r="AD41" s="92"/>
      <c r="AE41" s="92"/>
      <c r="AF41" s="92"/>
      <c r="AG41" s="92"/>
      <c r="AH41" s="90"/>
      <c r="AI41" s="73" t="s">
        <v>47</v>
      </c>
      <c r="AJ41" s="74">
        <f>VLOOKUP($E41&amp;$AJ$27&amp;$H41,'&lt;GHP&gt;マスタ'!$Y$24:$AE$119,7,0)</f>
        <v>1.0720000000000001</v>
      </c>
      <c r="AK41" s="35"/>
      <c r="AL41" s="75">
        <f t="shared" si="1"/>
        <v>58.3</v>
      </c>
      <c r="AM41" s="97">
        <f>VLOOKUP($E41&amp;$AJ$26&amp;$I$28&amp;$H41,'&lt;GHP&gt;マスタ'!$S$8:$T$583,2,FALSE)</f>
        <v>0.13600000000000001</v>
      </c>
      <c r="AN41" s="97" t="str">
        <f t="shared" si="3"/>
        <v>○</v>
      </c>
      <c r="AO41" s="36"/>
    </row>
    <row r="42" spans="2:41" ht="15" customHeight="1">
      <c r="B42" s="233"/>
      <c r="C42" s="234"/>
      <c r="D42" s="235"/>
      <c r="E42" s="216">
        <v>12</v>
      </c>
      <c r="F42" s="217"/>
      <c r="G42" s="218"/>
      <c r="H42" s="176" t="s">
        <v>68</v>
      </c>
      <c r="I42" s="176" t="s">
        <v>70</v>
      </c>
      <c r="J42" s="176" t="s">
        <v>70</v>
      </c>
      <c r="K42" s="177">
        <f t="shared" si="2"/>
        <v>67</v>
      </c>
      <c r="L42" s="178"/>
      <c r="M42" s="178"/>
      <c r="N42" s="188">
        <f t="shared" si="0"/>
        <v>1.1100000000000001</v>
      </c>
      <c r="O42" s="189"/>
      <c r="P42" s="189"/>
      <c r="Q42" s="195">
        <f>IF($I$28="その他","",VLOOKUP($E42&amp;$AJ$26&amp;$I$28&amp;$H42,'&lt;GHP&gt;マスタ'!$S$8:$T$583,2,FALSE))</f>
        <v>0.151</v>
      </c>
      <c r="R42" s="196"/>
      <c r="S42" s="197"/>
      <c r="T42" s="190">
        <v>260</v>
      </c>
      <c r="U42" s="191"/>
      <c r="V42" s="191"/>
      <c r="W42" s="201">
        <f>ROUNDDOWN(AL42*Q42*T42*$I$29*'&lt;GHP&gt;マスタ'!$L$27/$I$21,1)</f>
        <v>189.3</v>
      </c>
      <c r="X42" s="202"/>
      <c r="Y42" s="202"/>
      <c r="Z42" s="202"/>
      <c r="AA42" s="203"/>
      <c r="AB42" s="136" t="s">
        <v>766</v>
      </c>
      <c r="AC42" s="135"/>
      <c r="AD42" s="135"/>
      <c r="AE42" s="135"/>
      <c r="AF42" s="135"/>
      <c r="AG42" s="135"/>
      <c r="AH42" s="135"/>
      <c r="AI42" s="73" t="s">
        <v>48</v>
      </c>
      <c r="AJ42" s="74">
        <f>VLOOKUP($E42&amp;$AJ$27&amp;$H42,'&lt;GHP&gt;マスタ'!$Y$24:$AE$119,7,0)</f>
        <v>0.91800000000000004</v>
      </c>
      <c r="AK42" s="35"/>
      <c r="AL42" s="75">
        <f t="shared" si="1"/>
        <v>60.3</v>
      </c>
      <c r="AM42" s="97">
        <f>VLOOKUP($E42&amp;$AJ$26&amp;$I$28&amp;$H42,'&lt;GHP&gt;マスタ'!$S$8:$T$583,2,FALSE)</f>
        <v>0.151</v>
      </c>
      <c r="AN42" s="97" t="str">
        <f t="shared" si="3"/>
        <v>○</v>
      </c>
      <c r="AO42" s="36"/>
    </row>
    <row r="43" spans="2:41" ht="15" customHeight="1">
      <c r="B43" s="233"/>
      <c r="C43" s="234"/>
      <c r="D43" s="235"/>
      <c r="E43" s="216">
        <v>1</v>
      </c>
      <c r="F43" s="217"/>
      <c r="G43" s="218"/>
      <c r="H43" s="176" t="s">
        <v>68</v>
      </c>
      <c r="I43" s="176" t="s">
        <v>70</v>
      </c>
      <c r="J43" s="176" t="s">
        <v>70</v>
      </c>
      <c r="K43" s="177">
        <f t="shared" si="2"/>
        <v>67</v>
      </c>
      <c r="L43" s="178"/>
      <c r="M43" s="178"/>
      <c r="N43" s="188">
        <f t="shared" si="0"/>
        <v>1.1599999999999999</v>
      </c>
      <c r="O43" s="189"/>
      <c r="P43" s="189"/>
      <c r="Q43" s="195">
        <f>IF($I$28="その他","",VLOOKUP($E43&amp;$AJ$26&amp;$I$28&amp;$H43,'&lt;GHP&gt;マスタ'!$S$8:$T$583,2,FALSE))</f>
        <v>0.19900000000000001</v>
      </c>
      <c r="R43" s="196"/>
      <c r="S43" s="197"/>
      <c r="T43" s="190">
        <v>130</v>
      </c>
      <c r="U43" s="191"/>
      <c r="V43" s="191"/>
      <c r="W43" s="201">
        <f>ROUNDDOWN(AL43*Q43*T43*$I$29*'&lt;GHP&gt;マスタ'!$L$27/$I$21,1)</f>
        <v>119.4</v>
      </c>
      <c r="X43" s="202"/>
      <c r="Y43" s="202"/>
      <c r="Z43" s="202"/>
      <c r="AA43" s="203"/>
      <c r="AB43" s="136"/>
      <c r="AC43" s="135"/>
      <c r="AD43" s="135"/>
      <c r="AE43" s="135"/>
      <c r="AF43" s="135"/>
      <c r="AG43" s="135"/>
      <c r="AH43" s="135"/>
      <c r="AI43" s="73" t="s">
        <v>49</v>
      </c>
      <c r="AJ43" s="74">
        <f>VLOOKUP($E43&amp;$AJ$27&amp;$H43,'&lt;GHP&gt;マスタ'!$Y$24:$AE$119,7,0)</f>
        <v>0.96599999999999997</v>
      </c>
      <c r="AK43" s="28"/>
      <c r="AL43" s="75">
        <f t="shared" si="1"/>
        <v>57.7</v>
      </c>
      <c r="AM43" s="97">
        <f>VLOOKUP($E43&amp;$AJ$26&amp;$I$28&amp;$H43,'&lt;GHP&gt;マスタ'!$S$8:$T$583,2,FALSE)</f>
        <v>0.19900000000000001</v>
      </c>
      <c r="AN43" s="97" t="str">
        <f t="shared" si="3"/>
        <v>○</v>
      </c>
      <c r="AO43" s="36"/>
    </row>
    <row r="44" spans="2:41" ht="15" customHeight="1">
      <c r="B44" s="233"/>
      <c r="C44" s="234"/>
      <c r="D44" s="235"/>
      <c r="E44" s="216">
        <v>2</v>
      </c>
      <c r="F44" s="217"/>
      <c r="G44" s="218"/>
      <c r="H44" s="176" t="s">
        <v>68</v>
      </c>
      <c r="I44" s="176" t="s">
        <v>68</v>
      </c>
      <c r="J44" s="176" t="s">
        <v>68</v>
      </c>
      <c r="K44" s="177">
        <f t="shared" si="2"/>
        <v>67</v>
      </c>
      <c r="L44" s="178"/>
      <c r="M44" s="178"/>
      <c r="N44" s="188">
        <f t="shared" si="0"/>
        <v>1.1599999999999999</v>
      </c>
      <c r="O44" s="189"/>
      <c r="P44" s="189"/>
      <c r="Q44" s="195">
        <f>IF($I$28="その他","",VLOOKUP($E44&amp;$AJ$26&amp;$I$28&amp;$H44,'&lt;GHP&gt;マスタ'!$S$8:$T$583,2,FALSE))</f>
        <v>0.193</v>
      </c>
      <c r="R44" s="196"/>
      <c r="S44" s="197"/>
      <c r="T44" s="190">
        <v>50</v>
      </c>
      <c r="U44" s="191"/>
      <c r="V44" s="191"/>
      <c r="W44" s="201">
        <f>ROUNDDOWN(AL44*Q44*T44*$I$29*'&lt;GHP&gt;マスタ'!$L$27/$I$21,1)</f>
        <v>44.5</v>
      </c>
      <c r="X44" s="202"/>
      <c r="Y44" s="202"/>
      <c r="Z44" s="202"/>
      <c r="AA44" s="203"/>
      <c r="AB44" s="89"/>
      <c r="AC44" s="87"/>
      <c r="AD44" s="87"/>
      <c r="AE44" s="87"/>
      <c r="AF44" s="87"/>
      <c r="AG44" s="87"/>
      <c r="AH44" s="87"/>
      <c r="AI44" s="73" t="s">
        <v>50</v>
      </c>
      <c r="AJ44" s="74">
        <f>VLOOKUP($E44&amp;$AJ$27&amp;$H44,'&lt;GHP&gt;マスタ'!$Y$24:$AE$119,7,0)</f>
        <v>0.96</v>
      </c>
      <c r="AK44" s="37"/>
      <c r="AL44" s="75">
        <f t="shared" si="1"/>
        <v>57.7</v>
      </c>
      <c r="AM44" s="97">
        <f>VLOOKUP($E44&amp;$AJ$26&amp;$I$28&amp;$H44,'&lt;GHP&gt;マスタ'!$S$8:$T$583,2,FALSE)</f>
        <v>0.193</v>
      </c>
      <c r="AN44" s="97" t="str">
        <f t="shared" si="3"/>
        <v>○</v>
      </c>
      <c r="AO44" s="36"/>
    </row>
    <row r="45" spans="2:41" ht="15" customHeight="1" thickBot="1">
      <c r="B45" s="233"/>
      <c r="C45" s="234"/>
      <c r="D45" s="235"/>
      <c r="E45" s="216">
        <v>3</v>
      </c>
      <c r="F45" s="217"/>
      <c r="G45" s="218"/>
      <c r="H45" s="176" t="s">
        <v>70</v>
      </c>
      <c r="I45" s="176" t="s">
        <v>68</v>
      </c>
      <c r="J45" s="176" t="s">
        <v>68</v>
      </c>
      <c r="K45" s="177">
        <f t="shared" si="2"/>
        <v>56</v>
      </c>
      <c r="L45" s="178"/>
      <c r="M45" s="178"/>
      <c r="N45" s="188">
        <f t="shared" si="0"/>
        <v>1.01</v>
      </c>
      <c r="O45" s="189"/>
      <c r="P45" s="189"/>
      <c r="Q45" s="195">
        <f>IF($I$28="その他","",VLOOKUP($E45&amp;$AJ$26&amp;$I$28&amp;$H45,'&lt;GHP&gt;マスタ'!$S$8:$T$583,2,FALSE))</f>
        <v>0.188</v>
      </c>
      <c r="R45" s="196"/>
      <c r="S45" s="197"/>
      <c r="T45" s="239">
        <v>150</v>
      </c>
      <c r="U45" s="240"/>
      <c r="V45" s="240"/>
      <c r="W45" s="207">
        <f>ROUNDDOWN(AL45*Q45*T45*$I$29*'&lt;GHP&gt;マスタ'!$L$27/$I$21,1)</f>
        <v>124.9</v>
      </c>
      <c r="X45" s="208"/>
      <c r="Y45" s="208"/>
      <c r="Z45" s="208"/>
      <c r="AA45" s="209"/>
      <c r="AB45" s="135" t="s">
        <v>769</v>
      </c>
      <c r="AC45" s="135"/>
      <c r="AD45" s="135"/>
      <c r="AE45" s="135"/>
      <c r="AF45" s="135"/>
      <c r="AG45" s="135"/>
      <c r="AH45" s="135"/>
      <c r="AI45" s="73" t="s">
        <v>51</v>
      </c>
      <c r="AJ45" s="74">
        <f>VLOOKUP($E45&amp;$AJ$27&amp;$H45,'&lt;GHP&gt;マスタ'!$Y$24:$AE$119,7,0)</f>
        <v>1.1240000000000001</v>
      </c>
      <c r="AK45" s="28"/>
      <c r="AL45" s="75">
        <f t="shared" si="1"/>
        <v>55.4</v>
      </c>
      <c r="AM45" s="97">
        <f>VLOOKUP($E45&amp;$AJ$26&amp;$I$28&amp;$H45,'&lt;GHP&gt;マスタ'!$S$8:$T$583,2,FALSE)</f>
        <v>0.188</v>
      </c>
      <c r="AN45" s="97" t="str">
        <f t="shared" si="3"/>
        <v>○</v>
      </c>
      <c r="AO45" s="36"/>
    </row>
    <row r="46" spans="2:41" ht="15" customHeight="1" thickTop="1">
      <c r="B46" s="236"/>
      <c r="C46" s="237"/>
      <c r="D46" s="238"/>
      <c r="E46" s="254" t="s">
        <v>652</v>
      </c>
      <c r="F46" s="255"/>
      <c r="G46" s="256"/>
      <c r="H46" s="260" t="s">
        <v>659</v>
      </c>
      <c r="I46" s="260"/>
      <c r="J46" s="260"/>
      <c r="K46" s="257" t="s">
        <v>660</v>
      </c>
      <c r="L46" s="258"/>
      <c r="M46" s="258"/>
      <c r="N46" s="261" t="s">
        <v>659</v>
      </c>
      <c r="O46" s="262"/>
      <c r="P46" s="262"/>
      <c r="Q46" s="257" t="s">
        <v>659</v>
      </c>
      <c r="R46" s="258"/>
      <c r="S46" s="259"/>
      <c r="T46" s="263">
        <f>SUM(T34:V45)</f>
        <v>1900</v>
      </c>
      <c r="U46" s="264"/>
      <c r="V46" s="264"/>
      <c r="W46" s="241">
        <f>SUM(W34:AA45)</f>
        <v>2357.8000000000002</v>
      </c>
      <c r="X46" s="211"/>
      <c r="Y46" s="211"/>
      <c r="Z46" s="211"/>
      <c r="AA46" s="242"/>
      <c r="AB46" s="135"/>
      <c r="AC46" s="135"/>
      <c r="AD46" s="135"/>
      <c r="AE46" s="135"/>
      <c r="AF46" s="135"/>
      <c r="AG46" s="135"/>
      <c r="AH46" s="135"/>
      <c r="AM46" s="36"/>
      <c r="AN46" s="36">
        <f>COUNTIF(AN34:AN45,"○")</f>
        <v>12</v>
      </c>
      <c r="AO46" s="36"/>
    </row>
    <row r="47" spans="2:41" ht="15" customHeight="1"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67"/>
      <c r="X47" s="67"/>
      <c r="Y47" s="67"/>
      <c r="Z47" s="67"/>
      <c r="AA47" s="67"/>
      <c r="AB47" s="135"/>
      <c r="AC47" s="135"/>
      <c r="AD47" s="135"/>
      <c r="AE47" s="135"/>
      <c r="AF47" s="135"/>
      <c r="AG47" s="135"/>
      <c r="AH47" s="135"/>
      <c r="AM47" s="36"/>
      <c r="AN47" s="36"/>
      <c r="AO47" s="36"/>
    </row>
    <row r="48" spans="2:41" ht="15" customHeight="1">
      <c r="B48" s="230" t="s">
        <v>654</v>
      </c>
      <c r="C48" s="231"/>
      <c r="D48" s="232"/>
      <c r="E48" s="150" t="s">
        <v>67</v>
      </c>
      <c r="F48" s="151"/>
      <c r="G48" s="152"/>
      <c r="H48" s="150" t="s">
        <v>69</v>
      </c>
      <c r="I48" s="151"/>
      <c r="J48" s="152"/>
      <c r="K48" s="150" t="s">
        <v>0</v>
      </c>
      <c r="L48" s="151"/>
      <c r="M48" s="152"/>
      <c r="N48" s="150" t="s">
        <v>676</v>
      </c>
      <c r="O48" s="151"/>
      <c r="P48" s="152"/>
      <c r="Q48" s="150" t="s">
        <v>673</v>
      </c>
      <c r="R48" s="151"/>
      <c r="S48" s="152"/>
      <c r="T48" s="150" t="s">
        <v>674</v>
      </c>
      <c r="U48" s="151"/>
      <c r="V48" s="152"/>
      <c r="W48" s="150" t="s">
        <v>675</v>
      </c>
      <c r="X48" s="151"/>
      <c r="Y48" s="151"/>
      <c r="Z48" s="151"/>
      <c r="AA48" s="152"/>
      <c r="AB48" s="135"/>
      <c r="AC48" s="135"/>
      <c r="AD48" s="135"/>
      <c r="AE48" s="135"/>
      <c r="AF48" s="135"/>
      <c r="AG48" s="135"/>
      <c r="AH48" s="135"/>
      <c r="AM48" s="36"/>
      <c r="AN48" s="27"/>
      <c r="AO48" s="27"/>
    </row>
    <row r="49" spans="1:42" ht="15" customHeight="1" thickBot="1">
      <c r="B49" s="233"/>
      <c r="C49" s="234"/>
      <c r="D49" s="235"/>
      <c r="E49" s="153"/>
      <c r="F49" s="154"/>
      <c r="G49" s="155"/>
      <c r="H49" s="153"/>
      <c r="I49" s="154"/>
      <c r="J49" s="155"/>
      <c r="K49" s="192" t="s">
        <v>677</v>
      </c>
      <c r="L49" s="193"/>
      <c r="M49" s="194"/>
      <c r="N49" s="153"/>
      <c r="O49" s="154"/>
      <c r="P49" s="155"/>
      <c r="Q49" s="192" t="s">
        <v>678</v>
      </c>
      <c r="R49" s="193"/>
      <c r="S49" s="194"/>
      <c r="T49" s="192" t="s">
        <v>679</v>
      </c>
      <c r="U49" s="193"/>
      <c r="V49" s="194"/>
      <c r="W49" s="213" t="s">
        <v>680</v>
      </c>
      <c r="X49" s="214"/>
      <c r="Y49" s="214"/>
      <c r="Z49" s="214"/>
      <c r="AA49" s="215"/>
      <c r="AB49" s="135"/>
      <c r="AC49" s="135"/>
      <c r="AD49" s="135"/>
      <c r="AE49" s="135"/>
      <c r="AF49" s="135"/>
      <c r="AG49" s="135"/>
      <c r="AH49" s="135"/>
      <c r="AI49" s="37"/>
      <c r="AJ49" s="38" t="s">
        <v>665</v>
      </c>
      <c r="AK49" s="28"/>
      <c r="AL49" s="36" t="s">
        <v>772</v>
      </c>
      <c r="AM49" s="36"/>
      <c r="AN49" s="27"/>
      <c r="AO49" s="27"/>
    </row>
    <row r="50" spans="1:42" ht="15" customHeight="1" thickTop="1">
      <c r="B50" s="233"/>
      <c r="C50" s="234"/>
      <c r="D50" s="235"/>
      <c r="E50" s="216">
        <v>4</v>
      </c>
      <c r="F50" s="217"/>
      <c r="G50" s="218"/>
      <c r="H50" s="224" t="str">
        <f>H34</f>
        <v>冷房</v>
      </c>
      <c r="I50" s="224"/>
      <c r="J50" s="224"/>
      <c r="K50" s="246">
        <f>IF($H50="冷房",$AJ$16,$AJ$17)</f>
        <v>56</v>
      </c>
      <c r="L50" s="247"/>
      <c r="M50" s="248"/>
      <c r="N50" s="249">
        <f t="shared" ref="N50:N61" si="4">ROUNDDOWN(IF(H50="冷房",$AL$21*$AJ50,$AL$22*$AJ50),2)</f>
        <v>19.02</v>
      </c>
      <c r="O50" s="250"/>
      <c r="P50" s="251"/>
      <c r="Q50" s="204">
        <f>Q34</f>
        <v>0.16</v>
      </c>
      <c r="R50" s="205"/>
      <c r="S50" s="206"/>
      <c r="T50" s="252">
        <f>T34</f>
        <v>50</v>
      </c>
      <c r="U50" s="253"/>
      <c r="V50" s="253"/>
      <c r="W50" s="210">
        <f>ROUNDDOWN(AL50*Q50*T50*$I$29*0.369,1)</f>
        <v>8.5</v>
      </c>
      <c r="X50" s="211"/>
      <c r="Y50" s="211"/>
      <c r="Z50" s="211"/>
      <c r="AA50" s="212"/>
      <c r="AB50" s="87"/>
      <c r="AC50" s="87"/>
      <c r="AD50" s="87"/>
      <c r="AE50" s="87"/>
      <c r="AF50" s="87"/>
      <c r="AG50" s="87"/>
      <c r="AH50" s="87"/>
      <c r="AI50" s="73" t="s">
        <v>61</v>
      </c>
      <c r="AJ50" s="74">
        <f>VLOOKUP(E50&amp;$AJ$27&amp;H50,'&lt;GHP&gt;マスタ'!$Y$24:$AE$119,7,0)</f>
        <v>1.0960000000000001</v>
      </c>
      <c r="AK50" s="28"/>
      <c r="AL50" s="75">
        <f t="shared" ref="AL50:AL61" si="5">ROUNDDOWN(K50/N50,1)</f>
        <v>2.9</v>
      </c>
      <c r="AM50" s="36"/>
      <c r="AN50" s="27"/>
      <c r="AO50" s="27"/>
    </row>
    <row r="51" spans="1:42" ht="15" customHeight="1">
      <c r="B51" s="233"/>
      <c r="C51" s="234"/>
      <c r="D51" s="235"/>
      <c r="E51" s="216">
        <v>5</v>
      </c>
      <c r="F51" s="217"/>
      <c r="G51" s="218"/>
      <c r="H51" s="224" t="str">
        <f>H35</f>
        <v>冷房</v>
      </c>
      <c r="I51" s="224"/>
      <c r="J51" s="224"/>
      <c r="K51" s="246">
        <f t="shared" ref="K51:K61" si="6">IF($H51="冷房",$AJ$16,$AJ$17)</f>
        <v>56</v>
      </c>
      <c r="L51" s="247"/>
      <c r="M51" s="248"/>
      <c r="N51" s="249">
        <f t="shared" si="4"/>
        <v>20.55</v>
      </c>
      <c r="O51" s="250"/>
      <c r="P51" s="251"/>
      <c r="Q51" s="204">
        <f t="shared" ref="Q51:Q61" si="7">Q35</f>
        <v>0.25700000000000001</v>
      </c>
      <c r="R51" s="205"/>
      <c r="S51" s="206"/>
      <c r="T51" s="252">
        <f t="shared" ref="T51:T61" si="8">T35</f>
        <v>150</v>
      </c>
      <c r="U51" s="253"/>
      <c r="V51" s="253"/>
      <c r="W51" s="201">
        <f t="shared" ref="W51:W61" si="9">ROUNDDOWN(AL51*Q51*T51*$I$29*0.369,1)</f>
        <v>38.4</v>
      </c>
      <c r="X51" s="202"/>
      <c r="Y51" s="202"/>
      <c r="Z51" s="202"/>
      <c r="AA51" s="203"/>
      <c r="AB51" s="135"/>
      <c r="AC51" s="135"/>
      <c r="AD51" s="135"/>
      <c r="AE51" s="135"/>
      <c r="AF51" s="135"/>
      <c r="AG51" s="135"/>
      <c r="AH51" s="135"/>
      <c r="AI51" s="73" t="s">
        <v>52</v>
      </c>
      <c r="AJ51" s="74">
        <f>VLOOKUP(E51&amp;$AJ$27&amp;H51,'&lt;GHP&gt;マスタ'!$Y$24:$AE$119,7,0)</f>
        <v>1.1839999999999999</v>
      </c>
      <c r="AK51" s="28"/>
      <c r="AL51" s="75">
        <f t="shared" si="5"/>
        <v>2.7</v>
      </c>
      <c r="AM51" s="39"/>
      <c r="AN51" s="39"/>
      <c r="AO51" s="39"/>
    </row>
    <row r="52" spans="1:42" ht="13.5" customHeight="1">
      <c r="B52" s="233"/>
      <c r="C52" s="234"/>
      <c r="D52" s="235"/>
      <c r="E52" s="216">
        <v>6</v>
      </c>
      <c r="F52" s="217"/>
      <c r="G52" s="218"/>
      <c r="H52" s="224" t="str">
        <f t="shared" ref="H52:H61" si="10">H36</f>
        <v>冷房</v>
      </c>
      <c r="I52" s="224"/>
      <c r="J52" s="224"/>
      <c r="K52" s="246">
        <f t="shared" si="6"/>
        <v>56</v>
      </c>
      <c r="L52" s="247"/>
      <c r="M52" s="248"/>
      <c r="N52" s="249">
        <f t="shared" si="4"/>
        <v>20.29</v>
      </c>
      <c r="O52" s="250"/>
      <c r="P52" s="251"/>
      <c r="Q52" s="204">
        <f t="shared" si="7"/>
        <v>0.317</v>
      </c>
      <c r="R52" s="205"/>
      <c r="S52" s="206"/>
      <c r="T52" s="252">
        <f t="shared" si="8"/>
        <v>150</v>
      </c>
      <c r="U52" s="253"/>
      <c r="V52" s="253"/>
      <c r="W52" s="201">
        <f t="shared" si="9"/>
        <v>47.3</v>
      </c>
      <c r="X52" s="202"/>
      <c r="Y52" s="202"/>
      <c r="Z52" s="202"/>
      <c r="AA52" s="203"/>
      <c r="AB52" s="135"/>
      <c r="AC52" s="135"/>
      <c r="AD52" s="135"/>
      <c r="AE52" s="135"/>
      <c r="AF52" s="135"/>
      <c r="AG52" s="135"/>
      <c r="AH52" s="135"/>
      <c r="AI52" s="73" t="s">
        <v>53</v>
      </c>
      <c r="AJ52" s="74">
        <f>VLOOKUP(E52&amp;$AJ$27&amp;H52,'&lt;GHP&gt;マスタ'!$Y$24:$AE$119,7,0)</f>
        <v>1.169</v>
      </c>
      <c r="AK52" s="28"/>
      <c r="AL52" s="75">
        <f t="shared" si="5"/>
        <v>2.7</v>
      </c>
      <c r="AM52" s="39"/>
      <c r="AN52" s="39"/>
      <c r="AO52" s="39"/>
    </row>
    <row r="53" spans="1:42" ht="15" customHeight="1">
      <c r="B53" s="233"/>
      <c r="C53" s="234"/>
      <c r="D53" s="235"/>
      <c r="E53" s="216">
        <v>7</v>
      </c>
      <c r="F53" s="217"/>
      <c r="G53" s="218"/>
      <c r="H53" s="224" t="str">
        <f t="shared" si="10"/>
        <v>冷房</v>
      </c>
      <c r="I53" s="224"/>
      <c r="J53" s="224"/>
      <c r="K53" s="246">
        <f t="shared" si="6"/>
        <v>56</v>
      </c>
      <c r="L53" s="247"/>
      <c r="M53" s="248"/>
      <c r="N53" s="249">
        <f t="shared" si="4"/>
        <v>19.18</v>
      </c>
      <c r="O53" s="250"/>
      <c r="P53" s="251"/>
      <c r="Q53" s="204">
        <f t="shared" si="7"/>
        <v>0.57299999999999995</v>
      </c>
      <c r="R53" s="205"/>
      <c r="S53" s="206"/>
      <c r="T53" s="252">
        <f t="shared" si="8"/>
        <v>50</v>
      </c>
      <c r="U53" s="253"/>
      <c r="V53" s="253"/>
      <c r="W53" s="201">
        <f t="shared" si="9"/>
        <v>30.6</v>
      </c>
      <c r="X53" s="202"/>
      <c r="Y53" s="202"/>
      <c r="Z53" s="202"/>
      <c r="AA53" s="203"/>
      <c r="AB53" s="135"/>
      <c r="AC53" s="135"/>
      <c r="AD53" s="135"/>
      <c r="AE53" s="135"/>
      <c r="AF53" s="135"/>
      <c r="AG53" s="135"/>
      <c r="AH53" s="135"/>
      <c r="AI53" s="73" t="s">
        <v>62</v>
      </c>
      <c r="AJ53" s="74">
        <f>VLOOKUP(E53&amp;$AJ$27&amp;H53,'&lt;GHP&gt;マスタ'!$Y$24:$AE$119,7,0)</f>
        <v>1.105</v>
      </c>
      <c r="AK53" s="28"/>
      <c r="AL53" s="75">
        <f t="shared" si="5"/>
        <v>2.9</v>
      </c>
      <c r="AM53" s="39"/>
      <c r="AN53" s="39"/>
      <c r="AO53" s="39"/>
    </row>
    <row r="54" spans="1:42" ht="15" customHeight="1">
      <c r="B54" s="233"/>
      <c r="C54" s="234"/>
      <c r="D54" s="235"/>
      <c r="E54" s="216">
        <v>8</v>
      </c>
      <c r="F54" s="217"/>
      <c r="G54" s="218"/>
      <c r="H54" s="224" t="str">
        <f t="shared" si="10"/>
        <v>冷房</v>
      </c>
      <c r="I54" s="224"/>
      <c r="J54" s="224"/>
      <c r="K54" s="246">
        <f t="shared" si="6"/>
        <v>56</v>
      </c>
      <c r="L54" s="247"/>
      <c r="M54" s="248"/>
      <c r="N54" s="249">
        <f t="shared" si="4"/>
        <v>19</v>
      </c>
      <c r="O54" s="250"/>
      <c r="P54" s="251"/>
      <c r="Q54" s="204">
        <f t="shared" si="7"/>
        <v>0.61499999999999999</v>
      </c>
      <c r="R54" s="205"/>
      <c r="S54" s="206"/>
      <c r="T54" s="252">
        <f t="shared" si="8"/>
        <v>130</v>
      </c>
      <c r="U54" s="253"/>
      <c r="V54" s="253"/>
      <c r="W54" s="201">
        <f t="shared" si="9"/>
        <v>85.5</v>
      </c>
      <c r="X54" s="202"/>
      <c r="Y54" s="202"/>
      <c r="Z54" s="202"/>
      <c r="AA54" s="203"/>
      <c r="AI54" s="73" t="s">
        <v>44</v>
      </c>
      <c r="AJ54" s="74">
        <f>VLOOKUP(E54&amp;$AJ$27&amp;H54,'&lt;GHP&gt;マスタ'!$Y$24:$AE$119,7,0)</f>
        <v>1.095</v>
      </c>
      <c r="AK54" s="28"/>
      <c r="AL54" s="75">
        <f t="shared" si="5"/>
        <v>2.9</v>
      </c>
      <c r="AM54" s="39"/>
      <c r="AN54" s="39"/>
      <c r="AO54" s="39"/>
    </row>
    <row r="55" spans="1:42" ht="15" customHeight="1">
      <c r="B55" s="233"/>
      <c r="C55" s="234"/>
      <c r="D55" s="235"/>
      <c r="E55" s="216">
        <v>9</v>
      </c>
      <c r="F55" s="217"/>
      <c r="G55" s="218"/>
      <c r="H55" s="224" t="str">
        <f t="shared" si="10"/>
        <v>冷房</v>
      </c>
      <c r="I55" s="224"/>
      <c r="J55" s="224"/>
      <c r="K55" s="246">
        <f t="shared" si="6"/>
        <v>56</v>
      </c>
      <c r="L55" s="247"/>
      <c r="M55" s="248"/>
      <c r="N55" s="249">
        <f t="shared" si="4"/>
        <v>19.559999999999999</v>
      </c>
      <c r="O55" s="250"/>
      <c r="P55" s="251"/>
      <c r="Q55" s="204">
        <f t="shared" si="7"/>
        <v>0.48399999999999999</v>
      </c>
      <c r="R55" s="205"/>
      <c r="S55" s="206"/>
      <c r="T55" s="252">
        <f t="shared" si="8"/>
        <v>260</v>
      </c>
      <c r="U55" s="253"/>
      <c r="V55" s="253"/>
      <c r="W55" s="201">
        <f t="shared" si="9"/>
        <v>130</v>
      </c>
      <c r="X55" s="202"/>
      <c r="Y55" s="202"/>
      <c r="Z55" s="202"/>
      <c r="AA55" s="203"/>
      <c r="AI55" s="73" t="s">
        <v>45</v>
      </c>
      <c r="AJ55" s="74">
        <f>VLOOKUP(E55&amp;$AJ$27&amp;H55,'&lt;GHP&gt;マスタ'!$Y$24:$AE$119,7,0)</f>
        <v>1.127</v>
      </c>
      <c r="AK55" s="28"/>
      <c r="AL55" s="75">
        <f t="shared" si="5"/>
        <v>2.8</v>
      </c>
      <c r="AM55" s="39"/>
      <c r="AN55" s="39"/>
      <c r="AO55" s="39"/>
    </row>
    <row r="56" spans="1:42" ht="15" customHeight="1">
      <c r="B56" s="233"/>
      <c r="C56" s="234"/>
      <c r="D56" s="235"/>
      <c r="E56" s="216">
        <v>10</v>
      </c>
      <c r="F56" s="217"/>
      <c r="G56" s="218"/>
      <c r="H56" s="224" t="str">
        <f t="shared" si="10"/>
        <v>冷房</v>
      </c>
      <c r="I56" s="224"/>
      <c r="J56" s="224"/>
      <c r="K56" s="246">
        <f t="shared" si="6"/>
        <v>56</v>
      </c>
      <c r="L56" s="247"/>
      <c r="M56" s="248"/>
      <c r="N56" s="249">
        <f t="shared" si="4"/>
        <v>20.32</v>
      </c>
      <c r="O56" s="250"/>
      <c r="P56" s="251"/>
      <c r="Q56" s="204">
        <f t="shared" si="7"/>
        <v>0.23499999999999999</v>
      </c>
      <c r="R56" s="205"/>
      <c r="S56" s="206"/>
      <c r="T56" s="252">
        <f t="shared" si="8"/>
        <v>260</v>
      </c>
      <c r="U56" s="253"/>
      <c r="V56" s="253"/>
      <c r="W56" s="201">
        <f t="shared" si="9"/>
        <v>60.8</v>
      </c>
      <c r="X56" s="202"/>
      <c r="Y56" s="202"/>
      <c r="Z56" s="202"/>
      <c r="AA56" s="203"/>
      <c r="AI56" s="73" t="s">
        <v>46</v>
      </c>
      <c r="AJ56" s="74">
        <f>VLOOKUP(E56&amp;$AJ$27&amp;H56,'&lt;GHP&gt;マスタ'!$Y$24:$AE$119,7,0)</f>
        <v>1.171</v>
      </c>
      <c r="AK56" s="28"/>
      <c r="AL56" s="75">
        <f t="shared" si="5"/>
        <v>2.7</v>
      </c>
      <c r="AM56" s="39"/>
      <c r="AN56" s="39"/>
      <c r="AO56" s="39"/>
    </row>
    <row r="57" spans="1:42" ht="15" customHeight="1">
      <c r="B57" s="233"/>
      <c r="C57" s="234"/>
      <c r="D57" s="235"/>
      <c r="E57" s="216">
        <v>11</v>
      </c>
      <c r="F57" s="217"/>
      <c r="G57" s="218"/>
      <c r="H57" s="224" t="str">
        <f t="shared" si="10"/>
        <v>冷房</v>
      </c>
      <c r="I57" s="224"/>
      <c r="J57" s="224"/>
      <c r="K57" s="246">
        <f t="shared" si="6"/>
        <v>56</v>
      </c>
      <c r="L57" s="247"/>
      <c r="M57" s="248"/>
      <c r="N57" s="249">
        <f t="shared" si="4"/>
        <v>18.600000000000001</v>
      </c>
      <c r="O57" s="250"/>
      <c r="P57" s="251"/>
      <c r="Q57" s="204">
        <f t="shared" si="7"/>
        <v>0.13600000000000001</v>
      </c>
      <c r="R57" s="205"/>
      <c r="S57" s="206"/>
      <c r="T57" s="252">
        <f t="shared" si="8"/>
        <v>260</v>
      </c>
      <c r="U57" s="253"/>
      <c r="V57" s="253"/>
      <c r="W57" s="201">
        <f t="shared" si="9"/>
        <v>39.1</v>
      </c>
      <c r="X57" s="202"/>
      <c r="Y57" s="202"/>
      <c r="Z57" s="202"/>
      <c r="AA57" s="203"/>
      <c r="AB57" s="265"/>
      <c r="AC57" s="265"/>
      <c r="AD57" s="265"/>
      <c r="AE57" s="265"/>
      <c r="AF57" s="265"/>
      <c r="AI57" s="73" t="s">
        <v>47</v>
      </c>
      <c r="AJ57" s="74">
        <f>VLOOKUP(E57&amp;$AJ$27&amp;H57,'&lt;GHP&gt;マスタ'!$Y$24:$AE$119,7,0)</f>
        <v>1.0720000000000001</v>
      </c>
      <c r="AK57" s="28"/>
      <c r="AL57" s="75">
        <f t="shared" si="5"/>
        <v>3</v>
      </c>
      <c r="AM57" s="39"/>
      <c r="AN57" s="39"/>
      <c r="AO57" s="39"/>
    </row>
    <row r="58" spans="1:42" ht="15" customHeight="1">
      <c r="B58" s="233"/>
      <c r="C58" s="234"/>
      <c r="D58" s="235"/>
      <c r="E58" s="216">
        <v>12</v>
      </c>
      <c r="F58" s="217"/>
      <c r="G58" s="218"/>
      <c r="H58" s="224" t="str">
        <f t="shared" si="10"/>
        <v>暖房</v>
      </c>
      <c r="I58" s="224"/>
      <c r="J58" s="224"/>
      <c r="K58" s="246">
        <f t="shared" si="6"/>
        <v>67</v>
      </c>
      <c r="L58" s="247"/>
      <c r="M58" s="248"/>
      <c r="N58" s="249">
        <f t="shared" si="4"/>
        <v>16.93</v>
      </c>
      <c r="O58" s="250"/>
      <c r="P58" s="251"/>
      <c r="Q58" s="204">
        <f t="shared" si="7"/>
        <v>0.151</v>
      </c>
      <c r="R58" s="205"/>
      <c r="S58" s="206"/>
      <c r="T58" s="252">
        <f t="shared" si="8"/>
        <v>260</v>
      </c>
      <c r="U58" s="253"/>
      <c r="V58" s="253"/>
      <c r="W58" s="201">
        <f t="shared" si="9"/>
        <v>56.4</v>
      </c>
      <c r="X58" s="202"/>
      <c r="Y58" s="202"/>
      <c r="Z58" s="202"/>
      <c r="AA58" s="203"/>
      <c r="AB58" s="265"/>
      <c r="AC58" s="265"/>
      <c r="AD58" s="265"/>
      <c r="AE58" s="265"/>
      <c r="AF58" s="265"/>
      <c r="AI58" s="73" t="s">
        <v>48</v>
      </c>
      <c r="AJ58" s="74">
        <f>VLOOKUP(E58&amp;$AJ$27&amp;H58,'&lt;GHP&gt;マスタ'!$Y$24:$AE$119,7,0)</f>
        <v>0.91800000000000004</v>
      </c>
      <c r="AK58" s="28"/>
      <c r="AL58" s="75">
        <f t="shared" si="5"/>
        <v>3.9</v>
      </c>
      <c r="AM58" s="39"/>
      <c r="AN58" s="39"/>
      <c r="AO58" s="39"/>
      <c r="AP58" s="40"/>
    </row>
    <row r="59" spans="1:42" ht="15" customHeight="1">
      <c r="B59" s="233"/>
      <c r="C59" s="234"/>
      <c r="D59" s="235"/>
      <c r="E59" s="216">
        <v>1</v>
      </c>
      <c r="F59" s="217"/>
      <c r="G59" s="218"/>
      <c r="H59" s="224" t="str">
        <f t="shared" si="10"/>
        <v>暖房</v>
      </c>
      <c r="I59" s="224"/>
      <c r="J59" s="224"/>
      <c r="K59" s="246">
        <f t="shared" si="6"/>
        <v>67</v>
      </c>
      <c r="L59" s="247"/>
      <c r="M59" s="248"/>
      <c r="N59" s="249">
        <f t="shared" si="4"/>
        <v>17.82</v>
      </c>
      <c r="O59" s="250"/>
      <c r="P59" s="251"/>
      <c r="Q59" s="204">
        <f t="shared" si="7"/>
        <v>0.19900000000000001</v>
      </c>
      <c r="R59" s="205"/>
      <c r="S59" s="206"/>
      <c r="T59" s="252">
        <f t="shared" si="8"/>
        <v>130</v>
      </c>
      <c r="U59" s="253"/>
      <c r="V59" s="253"/>
      <c r="W59" s="201">
        <f t="shared" si="9"/>
        <v>35.299999999999997</v>
      </c>
      <c r="X59" s="202"/>
      <c r="Y59" s="202"/>
      <c r="Z59" s="202"/>
      <c r="AA59" s="203"/>
      <c r="AI59" s="73" t="s">
        <v>49</v>
      </c>
      <c r="AJ59" s="74">
        <f>VLOOKUP(E59&amp;$AJ$27&amp;H59,'&lt;GHP&gt;マスタ'!$Y$24:$AE$119,7,0)</f>
        <v>0.96599999999999997</v>
      </c>
      <c r="AK59" s="28"/>
      <c r="AL59" s="75">
        <f t="shared" si="5"/>
        <v>3.7</v>
      </c>
      <c r="AM59" s="39"/>
      <c r="AN59" s="39"/>
      <c r="AO59" s="39"/>
      <c r="AP59" s="41"/>
    </row>
    <row r="60" spans="1:42" ht="15" customHeight="1">
      <c r="B60" s="233"/>
      <c r="C60" s="234"/>
      <c r="D60" s="235"/>
      <c r="E60" s="216">
        <v>2</v>
      </c>
      <c r="F60" s="217"/>
      <c r="G60" s="218"/>
      <c r="H60" s="224" t="str">
        <f t="shared" si="10"/>
        <v>暖房</v>
      </c>
      <c r="I60" s="224"/>
      <c r="J60" s="224"/>
      <c r="K60" s="246">
        <f t="shared" si="6"/>
        <v>67</v>
      </c>
      <c r="L60" s="247"/>
      <c r="M60" s="248"/>
      <c r="N60" s="249">
        <f t="shared" si="4"/>
        <v>17.71</v>
      </c>
      <c r="O60" s="250"/>
      <c r="P60" s="251"/>
      <c r="Q60" s="204">
        <f t="shared" si="7"/>
        <v>0.193</v>
      </c>
      <c r="R60" s="205"/>
      <c r="S60" s="206"/>
      <c r="T60" s="252">
        <f t="shared" si="8"/>
        <v>50</v>
      </c>
      <c r="U60" s="253"/>
      <c r="V60" s="253"/>
      <c r="W60" s="201">
        <f t="shared" si="9"/>
        <v>13.1</v>
      </c>
      <c r="X60" s="202"/>
      <c r="Y60" s="202"/>
      <c r="Z60" s="202"/>
      <c r="AA60" s="203"/>
      <c r="AI60" s="73" t="s">
        <v>50</v>
      </c>
      <c r="AJ60" s="74">
        <f>VLOOKUP(E60&amp;$AJ$27&amp;H60,'&lt;GHP&gt;マスタ'!$Y$24:$AE$119,7,0)</f>
        <v>0.96</v>
      </c>
      <c r="AK60" s="76"/>
      <c r="AL60" s="75">
        <f t="shared" si="5"/>
        <v>3.7</v>
      </c>
      <c r="AM60" s="39"/>
      <c r="AN60" s="39"/>
      <c r="AO60" s="39"/>
      <c r="AP60" s="41"/>
    </row>
    <row r="61" spans="1:42" ht="15" customHeight="1" thickBot="1">
      <c r="B61" s="233"/>
      <c r="C61" s="234"/>
      <c r="D61" s="235"/>
      <c r="E61" s="216">
        <v>3</v>
      </c>
      <c r="F61" s="217"/>
      <c r="G61" s="218"/>
      <c r="H61" s="224" t="str">
        <f t="shared" si="10"/>
        <v>冷房</v>
      </c>
      <c r="I61" s="224"/>
      <c r="J61" s="224"/>
      <c r="K61" s="246">
        <f t="shared" si="6"/>
        <v>56</v>
      </c>
      <c r="L61" s="247"/>
      <c r="M61" s="248"/>
      <c r="N61" s="249">
        <f t="shared" si="4"/>
        <v>19.510000000000002</v>
      </c>
      <c r="O61" s="250"/>
      <c r="P61" s="251"/>
      <c r="Q61" s="204">
        <f t="shared" si="7"/>
        <v>0.188</v>
      </c>
      <c r="R61" s="205"/>
      <c r="S61" s="206"/>
      <c r="T61" s="272">
        <f t="shared" si="8"/>
        <v>150</v>
      </c>
      <c r="U61" s="273"/>
      <c r="V61" s="273"/>
      <c r="W61" s="207">
        <f t="shared" si="9"/>
        <v>29.1</v>
      </c>
      <c r="X61" s="208"/>
      <c r="Y61" s="208"/>
      <c r="Z61" s="208"/>
      <c r="AA61" s="209"/>
      <c r="AI61" s="73" t="s">
        <v>51</v>
      </c>
      <c r="AJ61" s="74">
        <f>VLOOKUP(E61&amp;$AJ$27&amp;H61,'&lt;GHP&gt;マスタ'!$Y$24:$AE$119,7,0)</f>
        <v>1.1240000000000001</v>
      </c>
      <c r="AK61" s="76"/>
      <c r="AL61" s="75">
        <f t="shared" si="5"/>
        <v>2.8</v>
      </c>
      <c r="AM61" s="39"/>
      <c r="AN61" s="39"/>
      <c r="AO61" s="39"/>
      <c r="AP61" s="41"/>
    </row>
    <row r="62" spans="1:42" ht="15" customHeight="1" thickTop="1">
      <c r="B62" s="236"/>
      <c r="C62" s="237"/>
      <c r="D62" s="238"/>
      <c r="E62" s="254" t="s">
        <v>652</v>
      </c>
      <c r="F62" s="255"/>
      <c r="G62" s="256"/>
      <c r="H62" s="260" t="s">
        <v>659</v>
      </c>
      <c r="I62" s="260"/>
      <c r="J62" s="260"/>
      <c r="K62" s="257" t="s">
        <v>660</v>
      </c>
      <c r="L62" s="258"/>
      <c r="M62" s="258"/>
      <c r="N62" s="261" t="s">
        <v>659</v>
      </c>
      <c r="O62" s="262"/>
      <c r="P62" s="262"/>
      <c r="Q62" s="257" t="s">
        <v>659</v>
      </c>
      <c r="R62" s="258"/>
      <c r="S62" s="259"/>
      <c r="T62" s="269">
        <f>SUM(T50:V61)</f>
        <v>1900</v>
      </c>
      <c r="U62" s="270"/>
      <c r="V62" s="270"/>
      <c r="W62" s="271">
        <f>SUM(W50:AA61)</f>
        <v>574.1</v>
      </c>
      <c r="X62" s="271"/>
      <c r="Y62" s="271"/>
      <c r="Z62" s="271"/>
      <c r="AA62" s="271"/>
      <c r="AM62" s="39"/>
      <c r="AN62" s="39"/>
      <c r="AO62" s="39"/>
      <c r="AP62" s="41"/>
    </row>
    <row r="63" spans="1:42" ht="15" customHeight="1">
      <c r="B63" s="24" t="str">
        <f>IF(AN46=12,"指定負荷率使用","")</f>
        <v>指定負荷率使用</v>
      </c>
      <c r="AP63" s="41"/>
    </row>
    <row r="64" spans="1:42" ht="15" customHeight="1">
      <c r="A64" s="42"/>
      <c r="B64" s="266"/>
      <c r="C64" s="266"/>
      <c r="D64" s="44"/>
      <c r="E64" s="44"/>
      <c r="F64" s="44"/>
      <c r="G64" s="44"/>
      <c r="H64" s="44"/>
      <c r="I64" s="42"/>
      <c r="J64" s="42"/>
      <c r="K64" s="42"/>
      <c r="L64" s="42"/>
      <c r="P64" s="44"/>
      <c r="Q64" s="44"/>
      <c r="R64" s="44"/>
      <c r="S64" s="267"/>
      <c r="T64" s="267"/>
      <c r="U64" s="267"/>
      <c r="V64" s="267"/>
      <c r="W64" s="267"/>
      <c r="X64" s="267"/>
      <c r="Y64" s="267"/>
      <c r="Z64" s="268"/>
      <c r="AA64" s="268"/>
      <c r="AB64" s="268"/>
      <c r="AC64" s="268"/>
      <c r="AD64" s="268"/>
      <c r="AE64" s="268"/>
      <c r="AF64" s="268"/>
      <c r="AP64" s="41"/>
    </row>
    <row r="65" spans="34:42" s="24" customFormat="1" ht="15" customHeight="1">
      <c r="AH65" s="25"/>
    </row>
    <row r="66" spans="34:42" s="24" customFormat="1" ht="15" customHeight="1">
      <c r="AH66" s="25"/>
    </row>
    <row r="67" spans="34:42" s="24" customFormat="1" ht="15" customHeight="1">
      <c r="AH67" s="25"/>
    </row>
    <row r="68" spans="34:42" ht="15" customHeight="1">
      <c r="AI68" s="37"/>
      <c r="AJ68" s="28"/>
      <c r="AK68" s="28"/>
      <c r="AL68" s="27"/>
      <c r="AM68" s="27"/>
      <c r="AN68" s="27"/>
      <c r="AO68" s="27"/>
      <c r="AP68" s="41"/>
    </row>
    <row r="69" spans="34:42" ht="38.25" customHeight="1">
      <c r="AI69" s="43"/>
      <c r="AJ69" s="28"/>
      <c r="AK69" s="28"/>
      <c r="AL69" s="27"/>
      <c r="AM69" s="27"/>
      <c r="AN69" s="27"/>
      <c r="AO69" s="27"/>
      <c r="AP69" s="41"/>
    </row>
    <row r="70" spans="34:42" ht="13.5" customHeight="1">
      <c r="AI70" s="37"/>
      <c r="AJ70" s="28"/>
      <c r="AK70" s="28"/>
      <c r="AL70" s="27"/>
      <c r="AM70" s="27"/>
      <c r="AN70" s="27"/>
      <c r="AO70" s="27"/>
      <c r="AP70" s="41"/>
    </row>
    <row r="71" spans="34:42">
      <c r="AL71" s="27"/>
      <c r="AM71" s="27"/>
      <c r="AN71" s="27"/>
      <c r="AO71" s="27"/>
      <c r="AP71" s="41"/>
    </row>
    <row r="72" spans="34:42" ht="13.5" customHeight="1">
      <c r="AP72" s="41"/>
    </row>
    <row r="73" spans="34:42">
      <c r="AP73" s="41"/>
    </row>
    <row r="74" spans="34:42">
      <c r="AP74" s="41"/>
    </row>
    <row r="75" spans="34:42">
      <c r="AP75" s="41"/>
    </row>
    <row r="78" spans="34:42">
      <c r="AP78" s="40"/>
    </row>
    <row r="79" spans="34:42">
      <c r="AP79" s="41"/>
    </row>
    <row r="80" spans="34:42">
      <c r="AP80" s="41"/>
    </row>
    <row r="81" spans="42:42">
      <c r="AP81" s="41"/>
    </row>
    <row r="82" spans="42:42">
      <c r="AP82" s="41"/>
    </row>
    <row r="83" spans="42:42">
      <c r="AP83" s="41"/>
    </row>
    <row r="84" spans="42:42">
      <c r="AP84" s="41"/>
    </row>
    <row r="85" spans="42:42">
      <c r="AP85" s="41"/>
    </row>
    <row r="86" spans="42:42">
      <c r="AP86" s="41"/>
    </row>
    <row r="87" spans="42:42">
      <c r="AP87" s="41"/>
    </row>
    <row r="88" spans="42:42">
      <c r="AP88" s="41"/>
    </row>
    <row r="89" spans="42:42">
      <c r="AP89" s="41"/>
    </row>
    <row r="90" spans="42:42">
      <c r="AP90" s="41"/>
    </row>
    <row r="94" spans="42:42" ht="13.5" customHeight="1"/>
    <row r="125" ht="13.5" customHeight="1"/>
    <row r="140" ht="13.5" customHeight="1"/>
    <row r="160" ht="13.5" customHeight="1"/>
    <row r="162" ht="13.5" customHeight="1"/>
  </sheetData>
  <sheetProtection password="A6C9" sheet="1" objects="1" scenarios="1"/>
  <mergeCells count="289">
    <mergeCell ref="Q56:S56"/>
    <mergeCell ref="B64:C64"/>
    <mergeCell ref="S64:Y64"/>
    <mergeCell ref="Z64:AF64"/>
    <mergeCell ref="W61:AA61"/>
    <mergeCell ref="H62:J62"/>
    <mergeCell ref="K62:M62"/>
    <mergeCell ref="N62:P62"/>
    <mergeCell ref="T62:V62"/>
    <mergeCell ref="W62:AA62"/>
    <mergeCell ref="H61:J61"/>
    <mergeCell ref="K61:M61"/>
    <mergeCell ref="N61:P61"/>
    <mergeCell ref="T61:V61"/>
    <mergeCell ref="Q61:S61"/>
    <mergeCell ref="Q62:S62"/>
    <mergeCell ref="E61:G61"/>
    <mergeCell ref="E62:G62"/>
    <mergeCell ref="B48:D62"/>
    <mergeCell ref="N48:P49"/>
    <mergeCell ref="W59:AA59"/>
    <mergeCell ref="E58:G58"/>
    <mergeCell ref="H56:J56"/>
    <mergeCell ref="H60:J60"/>
    <mergeCell ref="K60:M60"/>
    <mergeCell ref="N60:P60"/>
    <mergeCell ref="T60:V60"/>
    <mergeCell ref="W60:AA60"/>
    <mergeCell ref="H59:J59"/>
    <mergeCell ref="K59:M59"/>
    <mergeCell ref="N59:P59"/>
    <mergeCell ref="T59:V59"/>
    <mergeCell ref="Q59:S59"/>
    <mergeCell ref="Q60:S60"/>
    <mergeCell ref="E56:G56"/>
    <mergeCell ref="W57:AA57"/>
    <mergeCell ref="AB57:AF57"/>
    <mergeCell ref="E57:G57"/>
    <mergeCell ref="W52:AA52"/>
    <mergeCell ref="E55:G55"/>
    <mergeCell ref="E59:G59"/>
    <mergeCell ref="E60:G60"/>
    <mergeCell ref="H58:J58"/>
    <mergeCell ref="K58:M58"/>
    <mergeCell ref="N58:P58"/>
    <mergeCell ref="T58:V58"/>
    <mergeCell ref="W58:AA58"/>
    <mergeCell ref="AB58:AF58"/>
    <mergeCell ref="H57:J57"/>
    <mergeCell ref="K57:M57"/>
    <mergeCell ref="N57:P57"/>
    <mergeCell ref="T57:V57"/>
    <mergeCell ref="Q57:S57"/>
    <mergeCell ref="Q58:S58"/>
    <mergeCell ref="K56:M56"/>
    <mergeCell ref="N56:P56"/>
    <mergeCell ref="T56:V56"/>
    <mergeCell ref="W56:AA56"/>
    <mergeCell ref="Q52:S52"/>
    <mergeCell ref="Q53:S53"/>
    <mergeCell ref="Q54:S54"/>
    <mergeCell ref="H55:J55"/>
    <mergeCell ref="K55:M55"/>
    <mergeCell ref="N55:P55"/>
    <mergeCell ref="T55:V55"/>
    <mergeCell ref="K51:M51"/>
    <mergeCell ref="N51:P51"/>
    <mergeCell ref="Q55:S55"/>
    <mergeCell ref="H52:J52"/>
    <mergeCell ref="K52:M52"/>
    <mergeCell ref="N52:P52"/>
    <mergeCell ref="T52:V52"/>
    <mergeCell ref="T51:V51"/>
    <mergeCell ref="H51:J51"/>
    <mergeCell ref="W55:AA55"/>
    <mergeCell ref="W53:AA53"/>
    <mergeCell ref="H54:J54"/>
    <mergeCell ref="K54:M54"/>
    <mergeCell ref="N54:P54"/>
    <mergeCell ref="T54:V54"/>
    <mergeCell ref="W54:AA54"/>
    <mergeCell ref="H53:J53"/>
    <mergeCell ref="K53:M53"/>
    <mergeCell ref="N53:P53"/>
    <mergeCell ref="T53:V53"/>
    <mergeCell ref="H42:J42"/>
    <mergeCell ref="K42:M42"/>
    <mergeCell ref="N42:P42"/>
    <mergeCell ref="T42:V42"/>
    <mergeCell ref="Q42:S42"/>
    <mergeCell ref="Q43:S43"/>
    <mergeCell ref="K48:M48"/>
    <mergeCell ref="H46:J46"/>
    <mergeCell ref="K46:M46"/>
    <mergeCell ref="N46:P46"/>
    <mergeCell ref="T46:V46"/>
    <mergeCell ref="H48:J49"/>
    <mergeCell ref="T48:V48"/>
    <mergeCell ref="K43:M43"/>
    <mergeCell ref="K49:M49"/>
    <mergeCell ref="T49:V49"/>
    <mergeCell ref="H45:J45"/>
    <mergeCell ref="H44:J44"/>
    <mergeCell ref="K44:M44"/>
    <mergeCell ref="N44:P44"/>
    <mergeCell ref="T44:V44"/>
    <mergeCell ref="N43:P43"/>
    <mergeCell ref="K50:M50"/>
    <mergeCell ref="N50:P50"/>
    <mergeCell ref="T50:V50"/>
    <mergeCell ref="E44:G44"/>
    <mergeCell ref="E45:G45"/>
    <mergeCell ref="E46:G46"/>
    <mergeCell ref="E34:G34"/>
    <mergeCell ref="E35:G35"/>
    <mergeCell ref="H37:J37"/>
    <mergeCell ref="E36:G36"/>
    <mergeCell ref="E37:G37"/>
    <mergeCell ref="H40:J40"/>
    <mergeCell ref="K40:M40"/>
    <mergeCell ref="N40:P40"/>
    <mergeCell ref="T40:V40"/>
    <mergeCell ref="H43:J43"/>
    <mergeCell ref="Q44:S44"/>
    <mergeCell ref="Q45:S45"/>
    <mergeCell ref="E48:G49"/>
    <mergeCell ref="E50:G50"/>
    <mergeCell ref="Q37:S37"/>
    <mergeCell ref="Q46:S46"/>
    <mergeCell ref="N36:P36"/>
    <mergeCell ref="T43:V43"/>
    <mergeCell ref="AI5:AI6"/>
    <mergeCell ref="AJ5:AJ6"/>
    <mergeCell ref="I7:R7"/>
    <mergeCell ref="I6:R6"/>
    <mergeCell ref="W37:AA37"/>
    <mergeCell ref="W34:AA34"/>
    <mergeCell ref="B32:D46"/>
    <mergeCell ref="H32:J33"/>
    <mergeCell ref="K45:M45"/>
    <mergeCell ref="N45:P45"/>
    <mergeCell ref="T45:V45"/>
    <mergeCell ref="E40:G40"/>
    <mergeCell ref="E41:G41"/>
    <mergeCell ref="W46:AA46"/>
    <mergeCell ref="H38:J38"/>
    <mergeCell ref="E28:H28"/>
    <mergeCell ref="I28:R28"/>
    <mergeCell ref="E20:H20"/>
    <mergeCell ref="Q32:S32"/>
    <mergeCell ref="E32:G33"/>
    <mergeCell ref="T32:V32"/>
    <mergeCell ref="T33:V33"/>
    <mergeCell ref="AB33:AF33"/>
    <mergeCell ref="Q36:S36"/>
    <mergeCell ref="E51:G51"/>
    <mergeCell ref="E16:H16"/>
    <mergeCell ref="I16:O16"/>
    <mergeCell ref="E29:H29"/>
    <mergeCell ref="I10:R10"/>
    <mergeCell ref="E27:H27"/>
    <mergeCell ref="P16:R16"/>
    <mergeCell ref="I17:O17"/>
    <mergeCell ref="E23:H23"/>
    <mergeCell ref="I22:O22"/>
    <mergeCell ref="P22:R22"/>
    <mergeCell ref="I23:O23"/>
    <mergeCell ref="P23:R23"/>
    <mergeCell ref="P17:R17"/>
    <mergeCell ref="E22:H22"/>
    <mergeCell ref="I18:O18"/>
    <mergeCell ref="P18:R18"/>
    <mergeCell ref="I19:O19"/>
    <mergeCell ref="Q48:S48"/>
    <mergeCell ref="Q49:S49"/>
    <mergeCell ref="K34:M34"/>
    <mergeCell ref="K32:M32"/>
    <mergeCell ref="N35:P35"/>
    <mergeCell ref="H50:J50"/>
    <mergeCell ref="E52:G52"/>
    <mergeCell ref="E53:G53"/>
    <mergeCell ref="E54:G54"/>
    <mergeCell ref="T36:V36"/>
    <mergeCell ref="T39:V39"/>
    <mergeCell ref="K38:M38"/>
    <mergeCell ref="N38:P38"/>
    <mergeCell ref="T38:V38"/>
    <mergeCell ref="E38:G38"/>
    <mergeCell ref="E39:G39"/>
    <mergeCell ref="E42:G42"/>
    <mergeCell ref="E43:G43"/>
    <mergeCell ref="H41:J41"/>
    <mergeCell ref="K41:M41"/>
    <mergeCell ref="N41:P41"/>
    <mergeCell ref="T41:V41"/>
    <mergeCell ref="K37:M37"/>
    <mergeCell ref="N37:P37"/>
    <mergeCell ref="T37:V37"/>
    <mergeCell ref="H39:J39"/>
    <mergeCell ref="K39:M39"/>
    <mergeCell ref="H36:J36"/>
    <mergeCell ref="K36:M36"/>
    <mergeCell ref="N39:P39"/>
    <mergeCell ref="T35:V35"/>
    <mergeCell ref="W35:AA35"/>
    <mergeCell ref="W44:AA44"/>
    <mergeCell ref="Q50:S50"/>
    <mergeCell ref="Q51:S51"/>
    <mergeCell ref="W38:AA38"/>
    <mergeCell ref="W39:AA39"/>
    <mergeCell ref="W40:AA40"/>
    <mergeCell ref="W41:AA41"/>
    <mergeCell ref="W51:AA51"/>
    <mergeCell ref="W42:AA42"/>
    <mergeCell ref="W43:AA43"/>
    <mergeCell ref="W45:AA45"/>
    <mergeCell ref="Q38:S38"/>
    <mergeCell ref="Q39:S39"/>
    <mergeCell ref="Q40:S40"/>
    <mergeCell ref="Q41:S41"/>
    <mergeCell ref="W50:AA50"/>
    <mergeCell ref="W48:AA48"/>
    <mergeCell ref="W49:AA49"/>
    <mergeCell ref="W36:AA36"/>
    <mergeCell ref="AB31:AF31"/>
    <mergeCell ref="I27:R27"/>
    <mergeCell ref="H35:J35"/>
    <mergeCell ref="K35:M35"/>
    <mergeCell ref="T19:AG19"/>
    <mergeCell ref="T20:AG20"/>
    <mergeCell ref="T22:AG22"/>
    <mergeCell ref="T23:AG23"/>
    <mergeCell ref="T26:AG26"/>
    <mergeCell ref="T27:AG27"/>
    <mergeCell ref="T28:AG28"/>
    <mergeCell ref="I20:R20"/>
    <mergeCell ref="W32:AA32"/>
    <mergeCell ref="AB32:AF32"/>
    <mergeCell ref="W33:AA33"/>
    <mergeCell ref="N34:P34"/>
    <mergeCell ref="T34:V34"/>
    <mergeCell ref="Q33:S33"/>
    <mergeCell ref="Q34:S34"/>
    <mergeCell ref="Q35:S35"/>
    <mergeCell ref="K33:M33"/>
    <mergeCell ref="N32:P33"/>
    <mergeCell ref="H34:J34"/>
    <mergeCell ref="P19:R19"/>
    <mergeCell ref="P21:R21"/>
    <mergeCell ref="I21:O21"/>
    <mergeCell ref="B14:AG14"/>
    <mergeCell ref="T6:AG6"/>
    <mergeCell ref="T10:AG10"/>
    <mergeCell ref="T11:AG11"/>
    <mergeCell ref="T12:AG12"/>
    <mergeCell ref="T16:AG16"/>
    <mergeCell ref="A2:S2"/>
    <mergeCell ref="I11:R11"/>
    <mergeCell ref="I12:R12"/>
    <mergeCell ref="B6:H6"/>
    <mergeCell ref="B16:D17"/>
    <mergeCell ref="B7:H7"/>
    <mergeCell ref="B10:H10"/>
    <mergeCell ref="B11:H11"/>
    <mergeCell ref="B12:H12"/>
    <mergeCell ref="P29:R29"/>
    <mergeCell ref="I29:O29"/>
    <mergeCell ref="A1:AE1"/>
    <mergeCell ref="AB45:AH49"/>
    <mergeCell ref="AB42:AH43"/>
    <mergeCell ref="AB51:AH53"/>
    <mergeCell ref="T7:AG7"/>
    <mergeCell ref="F4:K4"/>
    <mergeCell ref="B4:E4"/>
    <mergeCell ref="T21:AG21"/>
    <mergeCell ref="AB34:AH35"/>
    <mergeCell ref="AB37:AH40"/>
    <mergeCell ref="B27:D29"/>
    <mergeCell ref="T29:AG29"/>
    <mergeCell ref="T17:AG17"/>
    <mergeCell ref="T18:AG18"/>
    <mergeCell ref="E17:H17"/>
    <mergeCell ref="E18:H18"/>
    <mergeCell ref="E19:H19"/>
    <mergeCell ref="B26:H26"/>
    <mergeCell ref="I26:R26"/>
    <mergeCell ref="B22:D23"/>
    <mergeCell ref="B18:D21"/>
    <mergeCell ref="F21:H21"/>
  </mergeCells>
  <phoneticPr fontId="1"/>
  <conditionalFormatting sqref="T34:T45 T50:T61">
    <cfRule type="expression" dxfId="2" priority="9">
      <formula>#REF!="独自計算"</formula>
    </cfRule>
  </conditionalFormatting>
  <conditionalFormatting sqref="Q34:Q45">
    <cfRule type="expression" dxfId="1" priority="1">
      <formula>$I$28="その他"</formula>
    </cfRule>
  </conditionalFormatting>
  <conditionalFormatting sqref="AN13:AS13 AJ13">
    <cfRule type="expression" dxfId="0" priority="11">
      <formula>$I$20="その他"</formula>
    </cfRule>
  </conditionalFormatting>
  <dataValidations count="4">
    <dataValidation type="list" allowBlank="1" showInputMessage="1" showErrorMessage="1" sqref="H34:J45">
      <formula1>"暖房,冷房"</formula1>
    </dataValidation>
    <dataValidation type="list" allowBlank="1" showInputMessage="1" showErrorMessage="1" sqref="I6:R6">
      <formula1>"既存設備,導入予定設備"</formula1>
    </dataValidation>
    <dataValidation type="list" allowBlank="1" showInputMessage="1" showErrorMessage="1" sqref="P18:R19">
      <formula1>"kW,㎥/ｈ"</formula1>
    </dataValidation>
    <dataValidation type="list" allowBlank="1" showInputMessage="1" showErrorMessage="1" sqref="I28:R28">
      <formula1>"店舗,事務所,その他"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cellComments="asDisplayed" r:id="rId1"/>
  <rowBreaks count="1" manualBreakCount="1">
    <brk id="67" max="37" man="1"/>
  </rowBreaks>
  <ignoredErrors>
    <ignoredError sqref="I21 Q35:S45 R34:S34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'&lt;GHP&gt;マスタ'!$L$8:$L$12</xm:f>
          </x14:formula1>
          <xm:sqref>I20:R20</xm:sqref>
        </x14:dataValidation>
        <x14:dataValidation type="list" allowBlank="1" showInputMessage="1" showErrorMessage="1">
          <x14:formula1>
            <xm:f>'&lt;GHP&gt;マスタ'!$B$7:$B$53</xm:f>
          </x14:formula1>
          <xm:sqref>AJ5:AJ6 I26:R26</xm:sqref>
        </x14:dataValidation>
        <x14:dataValidation type="list" allowBlank="1" showInputMessage="1" showErrorMessage="1">
          <x14:formula1>
            <xm:f>'&lt;GHP&gt;マスタ'!$L$17:$L$18</xm:f>
          </x14:formula1>
          <xm:sqref>P16:R17</xm:sqref>
        </x14:dataValidation>
        <x14:dataValidation type="list" allowBlank="1" showInputMessage="1" showErrorMessage="1">
          <x14:formula1>
            <xm:f>'&lt;GHP&gt;マスタ'!$G$7:$G$75</xm:f>
          </x14:formula1>
          <xm:sqref>I27:R27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89999084444715716"/>
    <pageSetUpPr fitToPage="1"/>
  </sheetPr>
  <dimension ref="B1:AP583"/>
  <sheetViews>
    <sheetView view="pageBreakPreview" zoomScale="70" zoomScaleNormal="70" zoomScaleSheetLayoutView="70" workbookViewId="0">
      <selection activeCell="Z112" sqref="Z112"/>
    </sheetView>
  </sheetViews>
  <sheetFormatPr defaultRowHeight="13.5"/>
  <cols>
    <col min="1" max="1" width="4.75" customWidth="1"/>
    <col min="2" max="2" width="14.875" customWidth="1"/>
    <col min="3" max="3" width="14.875" style="45" customWidth="1"/>
    <col min="4" max="4" width="2.75" customWidth="1"/>
    <col min="6" max="6" width="2.75" customWidth="1"/>
    <col min="7" max="8" width="11.625" style="46" customWidth="1"/>
    <col min="9" max="9" width="3.125" style="46" customWidth="1"/>
    <col min="10" max="10" width="11.875" style="46" customWidth="1"/>
    <col min="11" max="11" width="2.75" customWidth="1"/>
    <col min="12" max="12" width="17.5" bestFit="1" customWidth="1"/>
    <col min="13" max="13" width="18.125" bestFit="1" customWidth="1"/>
    <col min="14" max="14" width="2.75" customWidth="1"/>
    <col min="15" max="15" width="4.5" customWidth="1"/>
    <col min="16" max="16" width="7.125" bestFit="1" customWidth="1"/>
    <col min="18" max="18" width="8.125" bestFit="1" customWidth="1"/>
    <col min="19" max="19" width="19.625" bestFit="1" customWidth="1"/>
    <col min="20" max="20" width="13" bestFit="1" customWidth="1"/>
    <col min="21" max="21" width="2.75" customWidth="1"/>
    <col min="26" max="26" width="11" bestFit="1" customWidth="1"/>
    <col min="31" max="31" width="9.875" customWidth="1"/>
    <col min="32" max="32" width="2.75" customWidth="1"/>
  </cols>
  <sheetData>
    <row r="1" spans="2:42" ht="14.25" thickBot="1"/>
    <row r="2" spans="2:42" ht="15" thickBot="1">
      <c r="B2" s="16" t="s">
        <v>39</v>
      </c>
      <c r="C2" s="49"/>
      <c r="D2" s="17"/>
      <c r="E2" s="17"/>
      <c r="F2" s="17"/>
      <c r="P2" s="19"/>
    </row>
    <row r="5" spans="2:42" ht="14.25" thickBot="1"/>
    <row r="6" spans="2:42">
      <c r="B6" t="s">
        <v>37</v>
      </c>
      <c r="E6" t="s">
        <v>38</v>
      </c>
      <c r="G6" s="100" t="s">
        <v>777</v>
      </c>
      <c r="H6" s="101" t="s">
        <v>34</v>
      </c>
      <c r="J6" s="48" t="s">
        <v>728</v>
      </c>
      <c r="L6" t="s">
        <v>59</v>
      </c>
      <c r="O6" t="s">
        <v>73</v>
      </c>
      <c r="V6" t="s">
        <v>661</v>
      </c>
      <c r="Z6" s="15"/>
      <c r="AA6" s="5"/>
    </row>
    <row r="7" spans="2:42">
      <c r="B7" s="1" t="s">
        <v>681</v>
      </c>
      <c r="C7" s="1" t="s">
        <v>12</v>
      </c>
      <c r="E7" s="2" t="s">
        <v>14</v>
      </c>
      <c r="G7" s="102" t="s">
        <v>778</v>
      </c>
      <c r="H7" s="103">
        <v>1995</v>
      </c>
      <c r="J7" s="47">
        <v>2016</v>
      </c>
      <c r="L7" s="1" t="s">
        <v>58</v>
      </c>
      <c r="M7" s="1" t="s">
        <v>666</v>
      </c>
      <c r="O7" s="80" t="s">
        <v>66</v>
      </c>
      <c r="P7" s="80" t="s">
        <v>1</v>
      </c>
      <c r="Q7" s="80" t="s">
        <v>31</v>
      </c>
      <c r="R7" s="80" t="s">
        <v>32</v>
      </c>
      <c r="S7" s="81" t="s">
        <v>33</v>
      </c>
      <c r="T7" s="82" t="s">
        <v>760</v>
      </c>
      <c r="V7" s="18" t="s">
        <v>43</v>
      </c>
      <c r="AA7" s="15"/>
      <c r="AB7" s="5"/>
    </row>
    <row r="8" spans="2:42">
      <c r="B8" s="1" t="s">
        <v>682</v>
      </c>
      <c r="C8" s="1" t="s">
        <v>11</v>
      </c>
      <c r="E8" s="1" t="s">
        <v>15</v>
      </c>
      <c r="G8" s="102">
        <v>1951</v>
      </c>
      <c r="H8" s="103">
        <v>1995</v>
      </c>
      <c r="J8" s="47">
        <v>2017</v>
      </c>
      <c r="L8" s="1" t="s">
        <v>54</v>
      </c>
      <c r="M8" s="1">
        <v>45</v>
      </c>
      <c r="O8" s="83">
        <v>1</v>
      </c>
      <c r="P8" s="84" t="s">
        <v>761</v>
      </c>
      <c r="Q8" s="84" t="s">
        <v>762</v>
      </c>
      <c r="R8" s="84" t="s">
        <v>764</v>
      </c>
      <c r="S8" s="84" t="s">
        <v>74</v>
      </c>
      <c r="T8" s="85">
        <v>0</v>
      </c>
      <c r="V8" s="3" t="s">
        <v>18</v>
      </c>
      <c r="W8" s="3" t="s">
        <v>21</v>
      </c>
      <c r="X8" s="6">
        <v>1</v>
      </c>
      <c r="Y8" s="6">
        <v>0.5</v>
      </c>
      <c r="Z8" s="6">
        <v>0.25</v>
      </c>
      <c r="AA8" s="6">
        <v>0</v>
      </c>
    </row>
    <row r="9" spans="2:42">
      <c r="B9" s="1" t="s">
        <v>683</v>
      </c>
      <c r="C9" s="1" t="s">
        <v>11</v>
      </c>
      <c r="G9" s="102">
        <v>1952</v>
      </c>
      <c r="H9" s="103">
        <v>1995</v>
      </c>
      <c r="L9" s="1" t="s">
        <v>55</v>
      </c>
      <c r="M9" s="1">
        <v>100</v>
      </c>
      <c r="O9" s="83">
        <v>1</v>
      </c>
      <c r="P9" s="84" t="s">
        <v>3</v>
      </c>
      <c r="Q9" s="84" t="s">
        <v>762</v>
      </c>
      <c r="R9" s="84" t="s">
        <v>764</v>
      </c>
      <c r="S9" s="84" t="s">
        <v>78</v>
      </c>
      <c r="T9" s="85">
        <v>0</v>
      </c>
      <c r="V9" s="7">
        <v>1995</v>
      </c>
      <c r="W9" s="3" t="s">
        <v>24</v>
      </c>
      <c r="X9" s="4">
        <v>1</v>
      </c>
      <c r="Y9" s="8">
        <v>1.0249999999999999</v>
      </c>
      <c r="Z9" s="9">
        <v>1.0369999999999999</v>
      </c>
      <c r="AA9" s="9">
        <v>0.78700000000000003</v>
      </c>
      <c r="AB9" t="s">
        <v>26</v>
      </c>
      <c r="AD9" s="10"/>
    </row>
    <row r="10" spans="2:42">
      <c r="B10" s="1" t="s">
        <v>684</v>
      </c>
      <c r="C10" s="1" t="s">
        <v>5</v>
      </c>
      <c r="G10" s="102">
        <v>1953</v>
      </c>
      <c r="H10" s="103">
        <v>1995</v>
      </c>
      <c r="L10" s="1" t="s">
        <v>57</v>
      </c>
      <c r="M10" s="1">
        <v>63</v>
      </c>
      <c r="O10" s="83">
        <v>1</v>
      </c>
      <c r="P10" s="84" t="s">
        <v>4</v>
      </c>
      <c r="Q10" s="84" t="s">
        <v>762</v>
      </c>
      <c r="R10" s="84" t="s">
        <v>764</v>
      </c>
      <c r="S10" s="84" t="s">
        <v>82</v>
      </c>
      <c r="T10" s="85">
        <v>0</v>
      </c>
      <c r="V10" s="11"/>
      <c r="W10" s="3" t="s">
        <v>25</v>
      </c>
      <c r="X10" s="4">
        <v>1</v>
      </c>
      <c r="Y10" s="8">
        <v>0.95499999999999996</v>
      </c>
      <c r="Z10" s="9">
        <v>0.93200000000000005</v>
      </c>
      <c r="AA10" s="9">
        <v>0.68200000000000005</v>
      </c>
      <c r="AB10" t="s">
        <v>29</v>
      </c>
      <c r="AM10" s="12"/>
    </row>
    <row r="11" spans="2:42">
      <c r="B11" s="1" t="s">
        <v>685</v>
      </c>
      <c r="C11" s="1" t="s">
        <v>5</v>
      </c>
      <c r="G11" s="102">
        <v>1954</v>
      </c>
      <c r="H11" s="103">
        <v>1995</v>
      </c>
      <c r="L11" s="1" t="s">
        <v>56</v>
      </c>
      <c r="M11" s="1">
        <v>21</v>
      </c>
      <c r="O11" s="83">
        <v>1</v>
      </c>
      <c r="P11" s="84" t="s">
        <v>5</v>
      </c>
      <c r="Q11" s="84" t="s">
        <v>762</v>
      </c>
      <c r="R11" s="84" t="s">
        <v>764</v>
      </c>
      <c r="S11" s="84" t="s">
        <v>86</v>
      </c>
      <c r="T11" s="85">
        <v>0</v>
      </c>
      <c r="V11" s="7">
        <v>2005</v>
      </c>
      <c r="W11" s="3" t="s">
        <v>24</v>
      </c>
      <c r="X11" s="4">
        <v>1</v>
      </c>
      <c r="Y11" s="8">
        <v>0.97099999999999997</v>
      </c>
      <c r="Z11" s="9">
        <v>0.95699999999999996</v>
      </c>
      <c r="AA11" s="9">
        <v>0.70699999999999996</v>
      </c>
      <c r="AB11" t="s">
        <v>27</v>
      </c>
      <c r="AM11" s="12"/>
    </row>
    <row r="12" spans="2:42">
      <c r="B12" s="1" t="s">
        <v>686</v>
      </c>
      <c r="C12" s="1" t="s">
        <v>5</v>
      </c>
      <c r="G12" s="102">
        <v>1955</v>
      </c>
      <c r="H12" s="103">
        <v>1995</v>
      </c>
      <c r="L12" s="1" t="s">
        <v>656</v>
      </c>
      <c r="M12" s="1" t="s">
        <v>71</v>
      </c>
      <c r="O12" s="83">
        <v>1</v>
      </c>
      <c r="P12" s="84" t="s">
        <v>6</v>
      </c>
      <c r="Q12" s="84" t="s">
        <v>762</v>
      </c>
      <c r="R12" s="84" t="s">
        <v>764</v>
      </c>
      <c r="S12" s="84" t="s">
        <v>90</v>
      </c>
      <c r="T12" s="85">
        <v>0</v>
      </c>
      <c r="V12" s="11"/>
      <c r="W12" s="3" t="s">
        <v>25</v>
      </c>
      <c r="X12" s="4">
        <v>1</v>
      </c>
      <c r="Y12" s="8">
        <v>0.93600000000000005</v>
      </c>
      <c r="Z12" s="9">
        <v>0.90300000000000002</v>
      </c>
      <c r="AA12" s="9">
        <v>0.65300000000000002</v>
      </c>
      <c r="AB12" t="s">
        <v>30</v>
      </c>
    </row>
    <row r="13" spans="2:42">
      <c r="B13" s="1" t="s">
        <v>687</v>
      </c>
      <c r="C13" s="1" t="s">
        <v>5</v>
      </c>
      <c r="G13" s="102">
        <v>1956</v>
      </c>
      <c r="H13" s="103">
        <v>1995</v>
      </c>
      <c r="L13" s="10" t="s">
        <v>72</v>
      </c>
      <c r="O13" s="83">
        <v>1</v>
      </c>
      <c r="P13" s="84" t="s">
        <v>7</v>
      </c>
      <c r="Q13" s="84" t="s">
        <v>762</v>
      </c>
      <c r="R13" s="84" t="s">
        <v>764</v>
      </c>
      <c r="S13" s="84" t="s">
        <v>94</v>
      </c>
      <c r="T13" s="85">
        <v>0</v>
      </c>
      <c r="V13" s="107">
        <v>2010</v>
      </c>
      <c r="W13" s="108" t="s">
        <v>70</v>
      </c>
      <c r="X13" s="109">
        <v>1</v>
      </c>
      <c r="Y13" s="110">
        <v>1.1240000000000001</v>
      </c>
      <c r="Z13" s="111">
        <v>1.1859999999999999</v>
      </c>
      <c r="AA13" s="111">
        <v>0.93600000000000005</v>
      </c>
      <c r="AB13" s="112" t="s">
        <v>779</v>
      </c>
      <c r="AC13" s="53"/>
      <c r="AD13" s="53"/>
      <c r="AE13" s="53"/>
      <c r="AF13" s="53"/>
      <c r="AN13" s="12"/>
      <c r="AO13" s="12"/>
      <c r="AP13" s="12"/>
    </row>
    <row r="14" spans="2:42">
      <c r="B14" s="50" t="s">
        <v>688</v>
      </c>
      <c r="C14" s="1" t="s">
        <v>5</v>
      </c>
      <c r="G14" s="102">
        <v>1957</v>
      </c>
      <c r="H14" s="103">
        <v>1995</v>
      </c>
      <c r="O14" s="83">
        <v>1</v>
      </c>
      <c r="P14" s="84" t="s">
        <v>8</v>
      </c>
      <c r="Q14" s="84" t="s">
        <v>762</v>
      </c>
      <c r="R14" s="84" t="s">
        <v>764</v>
      </c>
      <c r="S14" s="84" t="s">
        <v>98</v>
      </c>
      <c r="T14" s="85">
        <v>0</v>
      </c>
      <c r="V14" s="107"/>
      <c r="W14" s="108" t="s">
        <v>68</v>
      </c>
      <c r="X14" s="109">
        <v>1</v>
      </c>
      <c r="Y14" s="110">
        <v>1.0109999999999999</v>
      </c>
      <c r="Z14" s="111">
        <v>1.0169999999999999</v>
      </c>
      <c r="AA14" s="111">
        <v>0.76700000000000002</v>
      </c>
      <c r="AB14" s="112" t="s">
        <v>780</v>
      </c>
      <c r="AC14" s="53"/>
      <c r="AD14" s="53"/>
      <c r="AE14" s="53"/>
      <c r="AF14" s="53"/>
    </row>
    <row r="15" spans="2:42">
      <c r="B15" s="50" t="s">
        <v>689</v>
      </c>
      <c r="C15" s="1" t="s">
        <v>10</v>
      </c>
      <c r="G15" s="102">
        <v>1958</v>
      </c>
      <c r="H15" s="103">
        <v>1995</v>
      </c>
      <c r="O15" s="83">
        <v>1</v>
      </c>
      <c r="P15" s="84" t="s">
        <v>9</v>
      </c>
      <c r="Q15" s="84" t="s">
        <v>762</v>
      </c>
      <c r="R15" s="84" t="s">
        <v>764</v>
      </c>
      <c r="S15" s="84" t="s">
        <v>102</v>
      </c>
      <c r="T15" s="85">
        <v>0</v>
      </c>
      <c r="V15" s="7">
        <v>2015</v>
      </c>
      <c r="W15" s="3" t="s">
        <v>24</v>
      </c>
      <c r="X15" s="4">
        <v>1</v>
      </c>
      <c r="Y15" s="21">
        <v>1.929</v>
      </c>
      <c r="Z15" s="21">
        <v>2.3929999999999998</v>
      </c>
      <c r="AA15" s="4">
        <v>2.1429999999999998</v>
      </c>
      <c r="AB15" t="s">
        <v>28</v>
      </c>
    </row>
    <row r="16" spans="2:42">
      <c r="B16" s="1" t="s">
        <v>690</v>
      </c>
      <c r="C16" s="1" t="s">
        <v>10</v>
      </c>
      <c r="G16" s="102">
        <v>1959</v>
      </c>
      <c r="H16" s="103">
        <v>1995</v>
      </c>
      <c r="L16" t="s">
        <v>63</v>
      </c>
      <c r="O16" s="83">
        <v>1</v>
      </c>
      <c r="P16" s="84" t="s">
        <v>10</v>
      </c>
      <c r="Q16" s="84" t="s">
        <v>762</v>
      </c>
      <c r="R16" s="84" t="s">
        <v>764</v>
      </c>
      <c r="S16" s="84" t="s">
        <v>106</v>
      </c>
      <c r="T16" s="85">
        <v>0</v>
      </c>
      <c r="V16" s="11"/>
      <c r="W16" s="3" t="s">
        <v>25</v>
      </c>
      <c r="X16" s="4">
        <v>1</v>
      </c>
      <c r="Y16" s="21">
        <v>1.363</v>
      </c>
      <c r="Z16" s="21">
        <v>1.544</v>
      </c>
      <c r="AA16" s="4">
        <v>1.294</v>
      </c>
      <c r="AB16" t="s">
        <v>30</v>
      </c>
    </row>
    <row r="17" spans="2:40" ht="14.25" customHeight="1">
      <c r="B17" s="1" t="s">
        <v>691</v>
      </c>
      <c r="C17" s="1" t="s">
        <v>10</v>
      </c>
      <c r="G17" s="102">
        <v>1960</v>
      </c>
      <c r="H17" s="103">
        <v>1995</v>
      </c>
      <c r="L17" s="1" t="s">
        <v>64</v>
      </c>
      <c r="O17" s="83">
        <v>1</v>
      </c>
      <c r="P17" s="84" t="s">
        <v>11</v>
      </c>
      <c r="Q17" s="84" t="s">
        <v>762</v>
      </c>
      <c r="R17" s="84" t="s">
        <v>764</v>
      </c>
      <c r="S17" s="84" t="s">
        <v>110</v>
      </c>
      <c r="T17" s="85">
        <v>0</v>
      </c>
    </row>
    <row r="18" spans="2:40">
      <c r="B18" s="1" t="s">
        <v>692</v>
      </c>
      <c r="C18" s="1" t="s">
        <v>10</v>
      </c>
      <c r="G18" s="102">
        <v>1961</v>
      </c>
      <c r="H18" s="103">
        <v>1995</v>
      </c>
      <c r="L18" s="1" t="s">
        <v>65</v>
      </c>
      <c r="O18" s="83">
        <v>1</v>
      </c>
      <c r="P18" s="84" t="s">
        <v>12</v>
      </c>
      <c r="Q18" s="84" t="s">
        <v>762</v>
      </c>
      <c r="R18" s="84" t="s">
        <v>764</v>
      </c>
      <c r="S18" s="84" t="s">
        <v>114</v>
      </c>
      <c r="T18" s="85">
        <v>0</v>
      </c>
    </row>
    <row r="19" spans="2:40">
      <c r="B19" s="1" t="s">
        <v>693</v>
      </c>
      <c r="C19" s="1" t="s">
        <v>10</v>
      </c>
      <c r="G19" s="102">
        <v>1962</v>
      </c>
      <c r="H19" s="103">
        <v>1995</v>
      </c>
      <c r="O19" s="83">
        <v>1</v>
      </c>
      <c r="P19" s="84" t="s">
        <v>13</v>
      </c>
      <c r="Q19" s="84" t="s">
        <v>762</v>
      </c>
      <c r="R19" s="84" t="s">
        <v>764</v>
      </c>
      <c r="S19" s="84" t="s">
        <v>118</v>
      </c>
      <c r="T19" s="85">
        <v>0</v>
      </c>
    </row>
    <row r="20" spans="2:40">
      <c r="B20" s="1" t="s">
        <v>694</v>
      </c>
      <c r="C20" s="1" t="s">
        <v>10</v>
      </c>
      <c r="G20" s="102">
        <v>1963</v>
      </c>
      <c r="H20" s="103">
        <v>1995</v>
      </c>
      <c r="O20" s="83">
        <v>2</v>
      </c>
      <c r="P20" s="84" t="s">
        <v>761</v>
      </c>
      <c r="Q20" s="84" t="s">
        <v>762</v>
      </c>
      <c r="R20" s="84" t="s">
        <v>764</v>
      </c>
      <c r="S20" s="84" t="s">
        <v>122</v>
      </c>
      <c r="T20" s="85">
        <v>0</v>
      </c>
      <c r="V20" t="s">
        <v>662</v>
      </c>
    </row>
    <row r="21" spans="2:40">
      <c r="B21" s="50" t="s">
        <v>695</v>
      </c>
      <c r="C21" s="1" t="s">
        <v>10</v>
      </c>
      <c r="G21" s="102">
        <v>1964</v>
      </c>
      <c r="H21" s="103">
        <v>1995</v>
      </c>
      <c r="O21" s="83">
        <v>2</v>
      </c>
      <c r="P21" s="84" t="s">
        <v>3</v>
      </c>
      <c r="Q21" s="84" t="s">
        <v>762</v>
      </c>
      <c r="R21" s="84" t="s">
        <v>764</v>
      </c>
      <c r="S21" s="84" t="s">
        <v>126</v>
      </c>
      <c r="T21" s="85">
        <v>0</v>
      </c>
      <c r="V21" t="s">
        <v>730</v>
      </c>
    </row>
    <row r="22" spans="2:40">
      <c r="B22" s="50" t="s">
        <v>696</v>
      </c>
      <c r="C22" s="50" t="s">
        <v>2</v>
      </c>
      <c r="G22" s="102">
        <v>1965</v>
      </c>
      <c r="H22" s="103">
        <v>1995</v>
      </c>
      <c r="O22" s="83">
        <v>2</v>
      </c>
      <c r="P22" s="84" t="s">
        <v>4</v>
      </c>
      <c r="Q22" s="84" t="s">
        <v>762</v>
      </c>
      <c r="R22" s="84" t="s">
        <v>764</v>
      </c>
      <c r="S22" s="84" t="s">
        <v>130</v>
      </c>
      <c r="T22" s="85">
        <v>0</v>
      </c>
      <c r="V22" s="274" t="s">
        <v>67</v>
      </c>
      <c r="W22" s="274" t="s">
        <v>41</v>
      </c>
      <c r="X22" s="275" t="s">
        <v>19</v>
      </c>
      <c r="Y22" s="276" t="s">
        <v>33</v>
      </c>
      <c r="Z22" s="275" t="s">
        <v>20</v>
      </c>
      <c r="AA22" s="275"/>
      <c r="AB22" s="277" t="s">
        <v>729</v>
      </c>
      <c r="AC22" s="278"/>
      <c r="AD22" s="274" t="s">
        <v>42</v>
      </c>
      <c r="AE22" s="274" t="s">
        <v>40</v>
      </c>
      <c r="AG22" s="12"/>
      <c r="AH22" s="12"/>
      <c r="AL22" s="45"/>
      <c r="AM22" s="45"/>
      <c r="AN22" s="45"/>
    </row>
    <row r="23" spans="2:40">
      <c r="B23" s="1" t="s">
        <v>697</v>
      </c>
      <c r="C23" s="50" t="s">
        <v>2</v>
      </c>
      <c r="G23" s="102">
        <v>1966</v>
      </c>
      <c r="H23" s="103">
        <v>1995</v>
      </c>
      <c r="L23" s="53" t="s">
        <v>732</v>
      </c>
      <c r="O23" s="83">
        <v>2</v>
      </c>
      <c r="P23" s="84" t="s">
        <v>5</v>
      </c>
      <c r="Q23" s="84" t="s">
        <v>762</v>
      </c>
      <c r="R23" s="84" t="s">
        <v>764</v>
      </c>
      <c r="S23" s="84" t="s">
        <v>134</v>
      </c>
      <c r="T23" s="85">
        <v>0</v>
      </c>
      <c r="V23" s="275"/>
      <c r="W23" s="275"/>
      <c r="X23" s="275"/>
      <c r="Y23" s="276"/>
      <c r="Z23" s="3" t="s">
        <v>22</v>
      </c>
      <c r="AA23" s="3" t="s">
        <v>23</v>
      </c>
      <c r="AB23" s="3" t="s">
        <v>22</v>
      </c>
      <c r="AC23" s="3" t="s">
        <v>23</v>
      </c>
      <c r="AD23" s="275"/>
      <c r="AE23" s="274"/>
      <c r="AG23" s="12"/>
      <c r="AH23" s="12"/>
      <c r="AK23" s="45"/>
      <c r="AL23" s="45"/>
      <c r="AM23" s="45"/>
      <c r="AN23" s="45"/>
    </row>
    <row r="24" spans="2:40">
      <c r="B24" s="50" t="s">
        <v>698</v>
      </c>
      <c r="C24" s="50" t="s">
        <v>2</v>
      </c>
      <c r="G24" s="102">
        <v>1967</v>
      </c>
      <c r="H24" s="103">
        <v>1995</v>
      </c>
      <c r="L24" s="56">
        <v>2.58E-2</v>
      </c>
      <c r="O24" s="83">
        <v>2</v>
      </c>
      <c r="P24" s="84" t="s">
        <v>6</v>
      </c>
      <c r="Q24" s="84" t="s">
        <v>762</v>
      </c>
      <c r="R24" s="84" t="s">
        <v>764</v>
      </c>
      <c r="S24" s="84" t="s">
        <v>138</v>
      </c>
      <c r="T24" s="85">
        <v>0</v>
      </c>
      <c r="V24" s="13">
        <v>1</v>
      </c>
      <c r="W24" s="13">
        <v>1995</v>
      </c>
      <c r="X24" s="13" t="s">
        <v>24</v>
      </c>
      <c r="Y24" s="20" t="str">
        <f>V24&amp;W24&amp;X24</f>
        <v>11995冷房</v>
      </c>
      <c r="Z24" s="14">
        <f>2*(1-$Y$9)</f>
        <v>-4.9999999999999822E-2</v>
      </c>
      <c r="AA24" s="14">
        <f>2*$Y$9-1</f>
        <v>1.0499999999999998</v>
      </c>
      <c r="AB24" s="14">
        <f>4*($Z$9-$AA$9)</f>
        <v>0.99999999999999956</v>
      </c>
      <c r="AC24" s="14">
        <f>$AA$9</f>
        <v>0.78700000000000003</v>
      </c>
      <c r="AD24" s="22">
        <f>VLOOKUP(V24,既存設備・導入予定!$E$34:$V$46,13,0)</f>
        <v>0.19900000000000001</v>
      </c>
      <c r="AE24" s="23">
        <f>ROUNDDOWN(IF(AD24&gt;=0.25,Z24*AD24+AA24,AB24*AD24+AC24),3)</f>
        <v>0.98599999999999999</v>
      </c>
      <c r="AK24" s="45"/>
      <c r="AL24" s="45"/>
      <c r="AM24" s="45"/>
      <c r="AN24" s="45"/>
    </row>
    <row r="25" spans="2:40">
      <c r="B25" s="50" t="s">
        <v>699</v>
      </c>
      <c r="C25" s="50" t="s">
        <v>9</v>
      </c>
      <c r="G25" s="102">
        <v>1968</v>
      </c>
      <c r="H25" s="103">
        <v>1995</v>
      </c>
      <c r="L25" s="53"/>
      <c r="O25" s="83">
        <v>2</v>
      </c>
      <c r="P25" s="84" t="s">
        <v>7</v>
      </c>
      <c r="Q25" s="84" t="s">
        <v>762</v>
      </c>
      <c r="R25" s="84" t="s">
        <v>764</v>
      </c>
      <c r="S25" s="84" t="s">
        <v>142</v>
      </c>
      <c r="T25" s="85">
        <v>0</v>
      </c>
      <c r="V25" s="13">
        <v>1</v>
      </c>
      <c r="W25" s="13">
        <v>1995</v>
      </c>
      <c r="X25" s="13" t="s">
        <v>25</v>
      </c>
      <c r="Y25" s="20" t="str">
        <f t="shared" ref="Y25:Y29" si="0">V25&amp;W25&amp;X25</f>
        <v>11995暖房</v>
      </c>
      <c r="Z25" s="14">
        <f>2*(1-$Y$10)</f>
        <v>9.000000000000008E-2</v>
      </c>
      <c r="AA25" s="14">
        <f>2*$Y$10-1</f>
        <v>0.90999999999999992</v>
      </c>
      <c r="AB25" s="14">
        <f>4*($Z$10-$AA$10)</f>
        <v>1</v>
      </c>
      <c r="AC25" s="14">
        <f>$AA$10</f>
        <v>0.68200000000000005</v>
      </c>
      <c r="AD25" s="22">
        <f>VLOOKUP(V25,既存設備・導入予定!$E$34:$V$46,13,0)</f>
        <v>0.19900000000000001</v>
      </c>
      <c r="AE25" s="23">
        <f t="shared" ref="AE25:AE110" si="1">ROUNDDOWN(IF(AD25&gt;=0.25,Z25*AD25+AA25,AB25*AD25+AC25),3)</f>
        <v>0.88100000000000001</v>
      </c>
      <c r="AK25" s="45"/>
      <c r="AL25" s="45"/>
      <c r="AM25" s="45"/>
      <c r="AN25" s="45"/>
    </row>
    <row r="26" spans="2:40">
      <c r="B26" s="50" t="s">
        <v>700</v>
      </c>
      <c r="C26" s="50" t="s">
        <v>9</v>
      </c>
      <c r="G26" s="102">
        <v>1969</v>
      </c>
      <c r="H26" s="103">
        <v>1995</v>
      </c>
      <c r="L26" s="54" t="s">
        <v>733</v>
      </c>
      <c r="O26" s="83">
        <v>2</v>
      </c>
      <c r="P26" s="84" t="s">
        <v>8</v>
      </c>
      <c r="Q26" s="84" t="s">
        <v>762</v>
      </c>
      <c r="R26" s="84" t="s">
        <v>764</v>
      </c>
      <c r="S26" s="84" t="s">
        <v>146</v>
      </c>
      <c r="T26" s="85">
        <v>0</v>
      </c>
      <c r="V26" s="13">
        <v>1</v>
      </c>
      <c r="W26" s="13">
        <v>2005</v>
      </c>
      <c r="X26" s="13" t="s">
        <v>24</v>
      </c>
      <c r="Y26" s="20" t="str">
        <f t="shared" si="0"/>
        <v>12005冷房</v>
      </c>
      <c r="Z26" s="14">
        <f>2*(1-$Y$11)</f>
        <v>5.8000000000000052E-2</v>
      </c>
      <c r="AA26" s="14">
        <f>2*$Y$11-1</f>
        <v>0.94199999999999995</v>
      </c>
      <c r="AB26" s="14">
        <f>4*($Z$11-$AA$11)</f>
        <v>1</v>
      </c>
      <c r="AC26" s="14">
        <f>$AA$11</f>
        <v>0.70699999999999996</v>
      </c>
      <c r="AD26" s="22">
        <f>VLOOKUP(V26,既存設備・導入予定!$E$34:$V$46,13,0)</f>
        <v>0.19900000000000001</v>
      </c>
      <c r="AE26" s="23">
        <f t="shared" si="1"/>
        <v>0.90600000000000003</v>
      </c>
      <c r="AK26" s="45"/>
      <c r="AL26" s="45"/>
      <c r="AM26" s="45"/>
      <c r="AN26" s="45"/>
    </row>
    <row r="27" spans="2:40">
      <c r="B27" s="50" t="s">
        <v>701</v>
      </c>
      <c r="C27" s="50" t="s">
        <v>9</v>
      </c>
      <c r="G27" s="102">
        <v>1970</v>
      </c>
      <c r="H27" s="103">
        <v>1995</v>
      </c>
      <c r="L27" s="55">
        <v>3.6</v>
      </c>
      <c r="O27" s="83">
        <v>2</v>
      </c>
      <c r="P27" s="84" t="s">
        <v>9</v>
      </c>
      <c r="Q27" s="84" t="s">
        <v>762</v>
      </c>
      <c r="R27" s="84" t="s">
        <v>764</v>
      </c>
      <c r="S27" s="84" t="s">
        <v>150</v>
      </c>
      <c r="T27" s="85">
        <v>0</v>
      </c>
      <c r="V27" s="13">
        <v>1</v>
      </c>
      <c r="W27" s="13">
        <v>2005</v>
      </c>
      <c r="X27" s="13" t="s">
        <v>25</v>
      </c>
      <c r="Y27" s="20" t="str">
        <f t="shared" si="0"/>
        <v>12005暖房</v>
      </c>
      <c r="Z27" s="14">
        <f>2*(1-$Y$12)</f>
        <v>0.12799999999999989</v>
      </c>
      <c r="AA27" s="14">
        <f>2*$Y$12-1</f>
        <v>0.87200000000000011</v>
      </c>
      <c r="AB27" s="14">
        <f>4*($Z$12-$AA$12)</f>
        <v>1</v>
      </c>
      <c r="AC27" s="14">
        <f>$AA$12</f>
        <v>0.65300000000000002</v>
      </c>
      <c r="AD27" s="22">
        <f>VLOOKUP(V27,既存設備・導入予定!$E$34:$V$46,13,0)</f>
        <v>0.19900000000000001</v>
      </c>
      <c r="AE27" s="23">
        <f t="shared" si="1"/>
        <v>0.85199999999999998</v>
      </c>
      <c r="AK27" s="45"/>
      <c r="AL27" s="45"/>
      <c r="AM27" s="45"/>
      <c r="AN27" s="45"/>
    </row>
    <row r="28" spans="2:40">
      <c r="B28" s="50" t="s">
        <v>702</v>
      </c>
      <c r="C28" s="50" t="s">
        <v>9</v>
      </c>
      <c r="G28" s="102">
        <v>1971</v>
      </c>
      <c r="H28" s="103">
        <v>1995</v>
      </c>
      <c r="L28" s="53"/>
      <c r="O28" s="83">
        <v>2</v>
      </c>
      <c r="P28" s="84" t="s">
        <v>10</v>
      </c>
      <c r="Q28" s="84" t="s">
        <v>762</v>
      </c>
      <c r="R28" s="84" t="s">
        <v>764</v>
      </c>
      <c r="S28" s="84" t="s">
        <v>154</v>
      </c>
      <c r="T28" s="85">
        <v>0</v>
      </c>
      <c r="V28" s="113">
        <v>1</v>
      </c>
      <c r="W28" s="113">
        <v>2010</v>
      </c>
      <c r="X28" s="113" t="s">
        <v>24</v>
      </c>
      <c r="Y28" s="114" t="str">
        <f t="shared" si="0"/>
        <v>12010冷房</v>
      </c>
      <c r="Z28" s="115">
        <f>2*(1-$Y$13)</f>
        <v>-0.24800000000000022</v>
      </c>
      <c r="AA28" s="115">
        <f>2*$Y$13-1</f>
        <v>1.2480000000000002</v>
      </c>
      <c r="AB28" s="115">
        <f>4*($Z$13-$AA$13)</f>
        <v>0.99999999999999956</v>
      </c>
      <c r="AC28" s="115">
        <f>$AA$13</f>
        <v>0.93600000000000005</v>
      </c>
      <c r="AD28" s="116">
        <f>VLOOKUP(V28,既存設備・導入予定!$E$34:$V$46,13,0)</f>
        <v>0.19900000000000001</v>
      </c>
      <c r="AE28" s="117">
        <f t="shared" si="1"/>
        <v>1.135</v>
      </c>
      <c r="AF28" s="53"/>
      <c r="AG28" s="12"/>
      <c r="AH28" s="12"/>
      <c r="AI28" s="45"/>
      <c r="AJ28" s="45"/>
      <c r="AK28" s="45"/>
      <c r="AL28" s="45"/>
      <c r="AM28" s="45"/>
      <c r="AN28" s="45"/>
    </row>
    <row r="29" spans="2:40">
      <c r="B29" s="50" t="s">
        <v>703</v>
      </c>
      <c r="C29" s="50" t="s">
        <v>9</v>
      </c>
      <c r="G29" s="102">
        <v>1972</v>
      </c>
      <c r="H29" s="103">
        <v>1995</v>
      </c>
      <c r="L29" s="52"/>
      <c r="O29" s="83">
        <v>2</v>
      </c>
      <c r="P29" s="84" t="s">
        <v>11</v>
      </c>
      <c r="Q29" s="84" t="s">
        <v>762</v>
      </c>
      <c r="R29" s="84" t="s">
        <v>764</v>
      </c>
      <c r="S29" s="84" t="s">
        <v>158</v>
      </c>
      <c r="T29" s="85">
        <v>0</v>
      </c>
      <c r="V29" s="113">
        <v>1</v>
      </c>
      <c r="W29" s="113">
        <v>2010</v>
      </c>
      <c r="X29" s="113" t="s">
        <v>25</v>
      </c>
      <c r="Y29" s="114" t="str">
        <f t="shared" si="0"/>
        <v>12010暖房</v>
      </c>
      <c r="Z29" s="115">
        <f>2*(1-$Y$14)</f>
        <v>-2.1999999999999797E-2</v>
      </c>
      <c r="AA29" s="115">
        <f>2*$Y$14-1</f>
        <v>1.0219999999999998</v>
      </c>
      <c r="AB29" s="115">
        <f>4*($Z$14-$AA$14)</f>
        <v>0.99999999999999956</v>
      </c>
      <c r="AC29" s="115">
        <f>$AA$14</f>
        <v>0.76700000000000002</v>
      </c>
      <c r="AD29" s="116">
        <f>VLOOKUP(V29,既存設備・導入予定!$E$34:$V$46,13,0)</f>
        <v>0.19900000000000001</v>
      </c>
      <c r="AE29" s="117">
        <f t="shared" si="1"/>
        <v>0.96599999999999997</v>
      </c>
      <c r="AF29" s="53"/>
      <c r="AG29" s="12"/>
      <c r="AH29" s="12"/>
      <c r="AI29" s="45"/>
      <c r="AJ29" s="45"/>
      <c r="AK29" s="45"/>
      <c r="AL29" s="45"/>
      <c r="AM29" s="45"/>
      <c r="AN29" s="45"/>
    </row>
    <row r="30" spans="2:40" ht="13.5" customHeight="1">
      <c r="B30" s="50" t="s">
        <v>704</v>
      </c>
      <c r="C30" s="50" t="s">
        <v>9</v>
      </c>
      <c r="G30" s="102">
        <v>1973</v>
      </c>
      <c r="H30" s="103">
        <v>1995</v>
      </c>
      <c r="L30" s="51"/>
      <c r="O30" s="83">
        <v>2</v>
      </c>
      <c r="P30" s="84" t="s">
        <v>12</v>
      </c>
      <c r="Q30" s="84" t="s">
        <v>762</v>
      </c>
      <c r="R30" s="84" t="s">
        <v>764</v>
      </c>
      <c r="S30" s="84" t="s">
        <v>162</v>
      </c>
      <c r="T30" s="85">
        <v>0</v>
      </c>
      <c r="V30" s="13">
        <v>1</v>
      </c>
      <c r="W30" s="13">
        <v>2015</v>
      </c>
      <c r="X30" s="13" t="s">
        <v>24</v>
      </c>
      <c r="Y30" s="20" t="str">
        <f>V30&amp;W30&amp;X30</f>
        <v>12015冷房</v>
      </c>
      <c r="Z30" s="14">
        <f>2*(1-$Y$15)</f>
        <v>-1.8580000000000001</v>
      </c>
      <c r="AA30" s="14">
        <f>2*$Y$15-1</f>
        <v>2.8580000000000001</v>
      </c>
      <c r="AB30" s="14">
        <f>4*($Z$15-$AA$15)</f>
        <v>1</v>
      </c>
      <c r="AC30" s="14">
        <f>$AA$15</f>
        <v>2.1429999999999998</v>
      </c>
      <c r="AD30" s="22">
        <f>VLOOKUP(V30,既存設備・導入予定!$E$34:$V$46,13,0)</f>
        <v>0.19900000000000001</v>
      </c>
      <c r="AE30" s="23">
        <f>ROUNDDOWN(IF(AD30&gt;=0.25,Z30*AD30+AA30,AB30*AD30+AC30),3)</f>
        <v>2.3420000000000001</v>
      </c>
      <c r="AG30" s="45"/>
      <c r="AH30" s="45"/>
      <c r="AI30" s="45"/>
      <c r="AJ30" s="45"/>
      <c r="AK30" s="45"/>
      <c r="AL30" s="45"/>
      <c r="AM30" s="45"/>
      <c r="AN30" s="45"/>
    </row>
    <row r="31" spans="2:40">
      <c r="B31" s="50" t="s">
        <v>705</v>
      </c>
      <c r="C31" s="50" t="s">
        <v>4</v>
      </c>
      <c r="G31" s="102">
        <v>1974</v>
      </c>
      <c r="H31" s="103">
        <v>1995</v>
      </c>
      <c r="O31" s="83">
        <v>2</v>
      </c>
      <c r="P31" s="84" t="s">
        <v>13</v>
      </c>
      <c r="Q31" s="84" t="s">
        <v>762</v>
      </c>
      <c r="R31" s="84" t="s">
        <v>764</v>
      </c>
      <c r="S31" s="84" t="s">
        <v>166</v>
      </c>
      <c r="T31" s="85">
        <v>0</v>
      </c>
      <c r="V31" s="13">
        <v>1</v>
      </c>
      <c r="W31" s="13">
        <v>2015</v>
      </c>
      <c r="X31" s="13" t="s">
        <v>25</v>
      </c>
      <c r="Y31" s="20" t="str">
        <f>V31&amp;W31&amp;X31</f>
        <v>12015暖房</v>
      </c>
      <c r="Z31" s="14">
        <f>2*(1-$Y$16)</f>
        <v>-0.72599999999999998</v>
      </c>
      <c r="AA31" s="14">
        <f>2*$Y$16-1</f>
        <v>1.726</v>
      </c>
      <c r="AB31" s="14">
        <f>4*($Z$16-$AA$16)</f>
        <v>1</v>
      </c>
      <c r="AC31" s="14">
        <f>$AA$16</f>
        <v>1.294</v>
      </c>
      <c r="AD31" s="22">
        <f>VLOOKUP(V31,既存設備・導入予定!$E$34:$V$46,13,0)</f>
        <v>0.19900000000000001</v>
      </c>
      <c r="AE31" s="23">
        <f>ROUNDDOWN(IF(AD31&gt;=0.25,Z31*AD31+AA31,AB31*AD31+AC31),3)</f>
        <v>1.4930000000000001</v>
      </c>
      <c r="AG31" s="45"/>
      <c r="AH31" s="45"/>
      <c r="AI31" s="45"/>
      <c r="AJ31" s="45"/>
      <c r="AK31" s="45"/>
      <c r="AL31" s="45"/>
      <c r="AM31" s="45"/>
      <c r="AN31" s="45"/>
    </row>
    <row r="32" spans="2:40">
      <c r="B32" s="50" t="s">
        <v>706</v>
      </c>
      <c r="C32" s="50" t="s">
        <v>4</v>
      </c>
      <c r="G32" s="102">
        <v>1975</v>
      </c>
      <c r="H32" s="103">
        <v>1995</v>
      </c>
      <c r="O32" s="83">
        <v>3</v>
      </c>
      <c r="P32" s="84" t="s">
        <v>761</v>
      </c>
      <c r="Q32" s="84" t="s">
        <v>762</v>
      </c>
      <c r="R32" s="84" t="s">
        <v>764</v>
      </c>
      <c r="S32" s="84" t="s">
        <v>170</v>
      </c>
      <c r="T32" s="85">
        <v>0.107</v>
      </c>
      <c r="V32" s="13">
        <v>2</v>
      </c>
      <c r="W32" s="13">
        <v>1995</v>
      </c>
      <c r="X32" s="13" t="s">
        <v>24</v>
      </c>
      <c r="Y32" s="20" t="str">
        <f>V32&amp;W32&amp;X32</f>
        <v>21995冷房</v>
      </c>
      <c r="Z32" s="14">
        <f>2*(1-$Y$9)</f>
        <v>-4.9999999999999822E-2</v>
      </c>
      <c r="AA32" s="14">
        <f>2*$Y$9-1</f>
        <v>1.0499999999999998</v>
      </c>
      <c r="AB32" s="14">
        <f>4*($Z$9-$AA$9)</f>
        <v>0.99999999999999956</v>
      </c>
      <c r="AC32" s="14">
        <f>$AA$9</f>
        <v>0.78700000000000003</v>
      </c>
      <c r="AD32" s="22">
        <f>VLOOKUP(V32,既存設備・導入予定!$E$34:$V$46,13,0)</f>
        <v>0.193</v>
      </c>
      <c r="AE32" s="23">
        <f t="shared" si="1"/>
        <v>0.98</v>
      </c>
      <c r="AG32" s="45"/>
      <c r="AH32" s="45"/>
      <c r="AI32" s="45"/>
      <c r="AJ32" s="45"/>
      <c r="AK32" s="45"/>
      <c r="AL32" s="45"/>
      <c r="AM32" s="45"/>
      <c r="AN32" s="45"/>
    </row>
    <row r="33" spans="2:40">
      <c r="B33" s="50" t="s">
        <v>707</v>
      </c>
      <c r="C33" s="50" t="s">
        <v>4</v>
      </c>
      <c r="G33" s="102">
        <v>1976</v>
      </c>
      <c r="H33" s="103">
        <v>1995</v>
      </c>
      <c r="O33" s="83">
        <v>3</v>
      </c>
      <c r="P33" s="84" t="s">
        <v>3</v>
      </c>
      <c r="Q33" s="84" t="s">
        <v>762</v>
      </c>
      <c r="R33" s="84" t="s">
        <v>764</v>
      </c>
      <c r="S33" s="84" t="s">
        <v>174</v>
      </c>
      <c r="T33" s="85">
        <v>0</v>
      </c>
      <c r="V33" s="13">
        <v>2</v>
      </c>
      <c r="W33" s="13">
        <v>1995</v>
      </c>
      <c r="X33" s="13" t="s">
        <v>25</v>
      </c>
      <c r="Y33" s="20" t="str">
        <f t="shared" ref="Y33:Y39" si="2">V33&amp;W33&amp;X33</f>
        <v>21995暖房</v>
      </c>
      <c r="Z33" s="14">
        <f>2*(1-$Y$10)</f>
        <v>9.000000000000008E-2</v>
      </c>
      <c r="AA33" s="14">
        <f>2*$Y$10-1</f>
        <v>0.90999999999999992</v>
      </c>
      <c r="AB33" s="14">
        <f>4*($Z$10-$AA$10)</f>
        <v>1</v>
      </c>
      <c r="AC33" s="14">
        <f>$AA$10</f>
        <v>0.68200000000000005</v>
      </c>
      <c r="AD33" s="22">
        <f>VLOOKUP(V33,既存設備・導入予定!$E$34:$V$46,13,0)</f>
        <v>0.193</v>
      </c>
      <c r="AE33" s="23">
        <f t="shared" si="1"/>
        <v>0.875</v>
      </c>
      <c r="AG33" s="45"/>
      <c r="AH33" s="45"/>
      <c r="AI33" s="45"/>
      <c r="AJ33" s="45"/>
      <c r="AK33" s="45"/>
      <c r="AL33" s="45"/>
      <c r="AM33" s="45"/>
      <c r="AN33" s="45"/>
    </row>
    <row r="34" spans="2:40">
      <c r="B34" s="50" t="s">
        <v>708</v>
      </c>
      <c r="C34" s="50" t="s">
        <v>4</v>
      </c>
      <c r="G34" s="102">
        <v>1977</v>
      </c>
      <c r="H34" s="103">
        <v>1995</v>
      </c>
      <c r="O34" s="83">
        <v>3</v>
      </c>
      <c r="P34" s="84" t="s">
        <v>4</v>
      </c>
      <c r="Q34" s="84" t="s">
        <v>762</v>
      </c>
      <c r="R34" s="84" t="s">
        <v>764</v>
      </c>
      <c r="S34" s="84" t="s">
        <v>178</v>
      </c>
      <c r="T34" s="85">
        <v>0</v>
      </c>
      <c r="V34" s="13">
        <v>2</v>
      </c>
      <c r="W34" s="13">
        <v>2005</v>
      </c>
      <c r="X34" s="13" t="s">
        <v>24</v>
      </c>
      <c r="Y34" s="20" t="str">
        <f t="shared" si="2"/>
        <v>22005冷房</v>
      </c>
      <c r="Z34" s="14">
        <f>2*(1-$Y$11)</f>
        <v>5.8000000000000052E-2</v>
      </c>
      <c r="AA34" s="14">
        <f>2*$Y$11-1</f>
        <v>0.94199999999999995</v>
      </c>
      <c r="AB34" s="14">
        <f>4*($Z$11-$AA$11)</f>
        <v>1</v>
      </c>
      <c r="AC34" s="14">
        <f>$AA$11</f>
        <v>0.70699999999999996</v>
      </c>
      <c r="AD34" s="22">
        <f>VLOOKUP(V34,既存設備・導入予定!$E$34:$V$46,13,0)</f>
        <v>0.193</v>
      </c>
      <c r="AE34" s="23">
        <f t="shared" si="1"/>
        <v>0.9</v>
      </c>
      <c r="AG34" s="12"/>
      <c r="AH34" s="12"/>
      <c r="AI34" s="45"/>
      <c r="AJ34" s="45"/>
      <c r="AK34" s="45"/>
      <c r="AL34" s="45"/>
      <c r="AM34" s="45"/>
      <c r="AN34" s="45"/>
    </row>
    <row r="35" spans="2:40">
      <c r="B35" s="50" t="s">
        <v>709</v>
      </c>
      <c r="C35" s="50" t="s">
        <v>4</v>
      </c>
      <c r="G35" s="102">
        <v>1978</v>
      </c>
      <c r="H35" s="103">
        <v>1995</v>
      </c>
      <c r="O35" s="83">
        <v>3</v>
      </c>
      <c r="P35" s="84" t="s">
        <v>5</v>
      </c>
      <c r="Q35" s="84" t="s">
        <v>762</v>
      </c>
      <c r="R35" s="84" t="s">
        <v>764</v>
      </c>
      <c r="S35" s="84" t="s">
        <v>182</v>
      </c>
      <c r="T35" s="85">
        <v>0</v>
      </c>
      <c r="V35" s="13">
        <v>2</v>
      </c>
      <c r="W35" s="13">
        <v>2005</v>
      </c>
      <c r="X35" s="13" t="s">
        <v>25</v>
      </c>
      <c r="Y35" s="20" t="str">
        <f t="shared" si="2"/>
        <v>22005暖房</v>
      </c>
      <c r="Z35" s="14">
        <f>2*(1-$Y$12)</f>
        <v>0.12799999999999989</v>
      </c>
      <c r="AA35" s="14">
        <f>2*$Y$12-1</f>
        <v>0.87200000000000011</v>
      </c>
      <c r="AB35" s="14">
        <f>4*($Z$12-$AA$12)</f>
        <v>1</v>
      </c>
      <c r="AC35" s="14">
        <f>$AA$12</f>
        <v>0.65300000000000002</v>
      </c>
      <c r="AD35" s="22">
        <f>VLOOKUP(V35,既存設備・導入予定!$E$34:$V$46,13,0)</f>
        <v>0.193</v>
      </c>
      <c r="AE35" s="23">
        <f t="shared" si="1"/>
        <v>0.84599999999999997</v>
      </c>
      <c r="AG35" s="12"/>
      <c r="AH35" s="12"/>
      <c r="AI35" s="45"/>
      <c r="AJ35" s="45"/>
      <c r="AK35" s="45"/>
      <c r="AL35" s="45"/>
      <c r="AM35" s="45"/>
      <c r="AN35" s="45"/>
    </row>
    <row r="36" spans="2:40">
      <c r="B36" s="50" t="s">
        <v>710</v>
      </c>
      <c r="C36" s="50" t="s">
        <v>3</v>
      </c>
      <c r="G36" s="102">
        <v>1979</v>
      </c>
      <c r="H36" s="103">
        <v>1995</v>
      </c>
      <c r="O36" s="83">
        <v>3</v>
      </c>
      <c r="P36" s="84" t="s">
        <v>6</v>
      </c>
      <c r="Q36" s="84" t="s">
        <v>762</v>
      </c>
      <c r="R36" s="84" t="s">
        <v>764</v>
      </c>
      <c r="S36" s="84" t="s">
        <v>186</v>
      </c>
      <c r="T36" s="85">
        <v>0</v>
      </c>
      <c r="V36" s="113">
        <v>2</v>
      </c>
      <c r="W36" s="113">
        <v>2010</v>
      </c>
      <c r="X36" s="113" t="s">
        <v>24</v>
      </c>
      <c r="Y36" s="114" t="str">
        <f t="shared" si="2"/>
        <v>22010冷房</v>
      </c>
      <c r="Z36" s="115">
        <f>2*(1-$Y$13)</f>
        <v>-0.24800000000000022</v>
      </c>
      <c r="AA36" s="115">
        <f>2*$Y$13-1</f>
        <v>1.2480000000000002</v>
      </c>
      <c r="AB36" s="119">
        <f>4*($Z$13-$AA$13)</f>
        <v>0.99999999999999956</v>
      </c>
      <c r="AC36" s="119">
        <f>$AA$13</f>
        <v>0.93600000000000005</v>
      </c>
      <c r="AD36" s="120">
        <f>VLOOKUP(V36,既存設備・導入予定!$E$34:$V$46,13,0)</f>
        <v>0.193</v>
      </c>
      <c r="AE36" s="121">
        <f t="shared" si="1"/>
        <v>1.129</v>
      </c>
      <c r="AG36" s="45"/>
      <c r="AH36" s="45"/>
      <c r="AI36" s="45"/>
      <c r="AJ36" s="45"/>
      <c r="AK36" s="45"/>
      <c r="AL36" s="45"/>
      <c r="AM36" s="45"/>
      <c r="AN36" s="45"/>
    </row>
    <row r="37" spans="2:40">
      <c r="B37" s="50" t="s">
        <v>711</v>
      </c>
      <c r="C37" s="50" t="s">
        <v>3</v>
      </c>
      <c r="G37" s="102">
        <v>1980</v>
      </c>
      <c r="H37" s="103">
        <v>1995</v>
      </c>
      <c r="O37" s="83">
        <v>3</v>
      </c>
      <c r="P37" s="84" t="s">
        <v>7</v>
      </c>
      <c r="Q37" s="84" t="s">
        <v>762</v>
      </c>
      <c r="R37" s="84" t="s">
        <v>764</v>
      </c>
      <c r="S37" s="84" t="s">
        <v>190</v>
      </c>
      <c r="T37" s="85">
        <v>0</v>
      </c>
      <c r="V37" s="113">
        <v>2</v>
      </c>
      <c r="W37" s="113">
        <v>2010</v>
      </c>
      <c r="X37" s="113" t="s">
        <v>25</v>
      </c>
      <c r="Y37" s="114" t="str">
        <f t="shared" si="2"/>
        <v>22010暖房</v>
      </c>
      <c r="Z37" s="115">
        <f>2*(1-$Y$14)</f>
        <v>-2.1999999999999797E-2</v>
      </c>
      <c r="AA37" s="115">
        <f>2*$Y$14-1</f>
        <v>1.0219999999999998</v>
      </c>
      <c r="AB37" s="119">
        <f>4*($Z$14-$AA$14)</f>
        <v>0.99999999999999956</v>
      </c>
      <c r="AC37" s="119">
        <f>$AA$14</f>
        <v>0.76700000000000002</v>
      </c>
      <c r="AD37" s="120">
        <f>VLOOKUP(V37,既存設備・導入予定!$E$34:$V$46,13,0)</f>
        <v>0.193</v>
      </c>
      <c r="AE37" s="121">
        <f t="shared" si="1"/>
        <v>0.96</v>
      </c>
      <c r="AG37" s="45"/>
      <c r="AH37" s="45"/>
      <c r="AI37" s="45"/>
      <c r="AJ37" s="45"/>
      <c r="AK37" s="45"/>
      <c r="AL37" s="45"/>
      <c r="AM37" s="45"/>
      <c r="AN37" s="45"/>
    </row>
    <row r="38" spans="2:40">
      <c r="B38" s="50" t="s">
        <v>712</v>
      </c>
      <c r="C38" s="50" t="s">
        <v>3</v>
      </c>
      <c r="G38" s="102">
        <v>1981</v>
      </c>
      <c r="H38" s="103">
        <v>1995</v>
      </c>
      <c r="O38" s="83">
        <v>3</v>
      </c>
      <c r="P38" s="84" t="s">
        <v>8</v>
      </c>
      <c r="Q38" s="84" t="s">
        <v>762</v>
      </c>
      <c r="R38" s="84" t="s">
        <v>764</v>
      </c>
      <c r="S38" s="84" t="s">
        <v>194</v>
      </c>
      <c r="T38" s="85">
        <v>0</v>
      </c>
      <c r="V38" s="13">
        <v>2</v>
      </c>
      <c r="W38" s="13">
        <v>2015</v>
      </c>
      <c r="X38" s="13" t="s">
        <v>24</v>
      </c>
      <c r="Y38" s="20" t="str">
        <f t="shared" si="2"/>
        <v>22015冷房</v>
      </c>
      <c r="Z38" s="14">
        <f>2*(1-$Y$15)</f>
        <v>-1.8580000000000001</v>
      </c>
      <c r="AA38" s="14">
        <f>2*$Y$15-1</f>
        <v>2.8580000000000001</v>
      </c>
      <c r="AB38" s="14">
        <f>4*($Z$15-$AA$15)</f>
        <v>1</v>
      </c>
      <c r="AC38" s="14">
        <f>$AA$15</f>
        <v>2.1429999999999998</v>
      </c>
      <c r="AD38" s="22">
        <f>VLOOKUP(V38,既存設備・導入予定!$E$34:$V$46,13,0)</f>
        <v>0.193</v>
      </c>
      <c r="AE38" s="23">
        <f t="shared" si="1"/>
        <v>2.3359999999999999</v>
      </c>
      <c r="AG38" s="45"/>
      <c r="AH38" s="45"/>
      <c r="AI38" s="45"/>
      <c r="AJ38" s="45"/>
      <c r="AK38" s="45"/>
      <c r="AL38" s="45"/>
      <c r="AM38" s="45"/>
      <c r="AN38" s="45"/>
    </row>
    <row r="39" spans="2:40">
      <c r="B39" s="50" t="s">
        <v>713</v>
      </c>
      <c r="C39" s="50" t="s">
        <v>731</v>
      </c>
      <c r="G39" s="102">
        <v>1982</v>
      </c>
      <c r="H39" s="103">
        <v>1995</v>
      </c>
      <c r="O39" s="83">
        <v>3</v>
      </c>
      <c r="P39" s="84" t="s">
        <v>9</v>
      </c>
      <c r="Q39" s="84" t="s">
        <v>762</v>
      </c>
      <c r="R39" s="84" t="s">
        <v>764</v>
      </c>
      <c r="S39" s="84" t="s">
        <v>198</v>
      </c>
      <c r="T39" s="85">
        <v>0</v>
      </c>
      <c r="V39" s="13">
        <v>2</v>
      </c>
      <c r="W39" s="13">
        <v>2015</v>
      </c>
      <c r="X39" s="13" t="s">
        <v>25</v>
      </c>
      <c r="Y39" s="20" t="str">
        <f t="shared" si="2"/>
        <v>22015暖房</v>
      </c>
      <c r="Z39" s="14">
        <f>2*(1-$Y$16)</f>
        <v>-0.72599999999999998</v>
      </c>
      <c r="AA39" s="14">
        <f>2*$Y$16-1</f>
        <v>1.726</v>
      </c>
      <c r="AB39" s="14">
        <f>4*($Z$16-$AA$16)</f>
        <v>1</v>
      </c>
      <c r="AC39" s="14">
        <f>$AA$16</f>
        <v>1.294</v>
      </c>
      <c r="AD39" s="22">
        <f>VLOOKUP(V39,既存設備・導入予定!$E$34:$V$46,13,0)</f>
        <v>0.193</v>
      </c>
      <c r="AE39" s="23">
        <f t="shared" si="1"/>
        <v>1.4870000000000001</v>
      </c>
      <c r="AG39" s="45"/>
      <c r="AH39" s="45"/>
      <c r="AI39" s="45"/>
      <c r="AJ39" s="45"/>
      <c r="AK39" s="45"/>
      <c r="AL39" s="45"/>
      <c r="AM39" s="45"/>
      <c r="AN39" s="45"/>
    </row>
    <row r="40" spans="2:40">
      <c r="B40" s="50" t="s">
        <v>714</v>
      </c>
      <c r="C40" s="50" t="s">
        <v>731</v>
      </c>
      <c r="G40" s="102">
        <v>1983</v>
      </c>
      <c r="H40" s="103">
        <v>1995</v>
      </c>
      <c r="O40" s="83">
        <v>3</v>
      </c>
      <c r="P40" s="84" t="s">
        <v>10</v>
      </c>
      <c r="Q40" s="84" t="s">
        <v>762</v>
      </c>
      <c r="R40" s="84" t="s">
        <v>764</v>
      </c>
      <c r="S40" s="84" t="s">
        <v>202</v>
      </c>
      <c r="T40" s="85">
        <v>0</v>
      </c>
      <c r="V40" s="13">
        <v>3</v>
      </c>
      <c r="W40" s="13">
        <v>1995</v>
      </c>
      <c r="X40" s="13" t="s">
        <v>24</v>
      </c>
      <c r="Y40" s="20" t="str">
        <f>V40&amp;W40&amp;X40</f>
        <v>31995冷房</v>
      </c>
      <c r="Z40" s="14">
        <f>2*(1-$Y$9)</f>
        <v>-4.9999999999999822E-2</v>
      </c>
      <c r="AA40" s="14">
        <f>2*$Y$9-1</f>
        <v>1.0499999999999998</v>
      </c>
      <c r="AB40" s="14">
        <f>4*($Z$9-$AA$9)</f>
        <v>0.99999999999999956</v>
      </c>
      <c r="AC40" s="14">
        <f>$AA$9</f>
        <v>0.78700000000000003</v>
      </c>
      <c r="AD40" s="22">
        <f>VLOOKUP(V40,既存設備・導入予定!$E$34:$V$46,13,0)</f>
        <v>0.188</v>
      </c>
      <c r="AE40" s="23">
        <f t="shared" si="1"/>
        <v>0.97499999999999998</v>
      </c>
      <c r="AG40" s="12"/>
      <c r="AH40" s="12"/>
      <c r="AI40" s="45"/>
      <c r="AJ40" s="45"/>
      <c r="AK40" s="45"/>
      <c r="AL40" s="45"/>
      <c r="AM40" s="45"/>
      <c r="AN40" s="45"/>
    </row>
    <row r="41" spans="2:40">
      <c r="B41" s="50" t="s">
        <v>715</v>
      </c>
      <c r="C41" s="50" t="s">
        <v>8</v>
      </c>
      <c r="G41" s="102">
        <v>1984</v>
      </c>
      <c r="H41" s="103">
        <v>1995</v>
      </c>
      <c r="O41" s="83">
        <v>3</v>
      </c>
      <c r="P41" s="84" t="s">
        <v>11</v>
      </c>
      <c r="Q41" s="84" t="s">
        <v>762</v>
      </c>
      <c r="R41" s="84" t="s">
        <v>764</v>
      </c>
      <c r="S41" s="84" t="s">
        <v>206</v>
      </c>
      <c r="T41" s="85">
        <v>0</v>
      </c>
      <c r="V41" s="13">
        <v>3</v>
      </c>
      <c r="W41" s="13">
        <v>1995</v>
      </c>
      <c r="X41" s="13" t="s">
        <v>25</v>
      </c>
      <c r="Y41" s="20" t="str">
        <f t="shared" ref="Y41:Y47" si="3">V41&amp;W41&amp;X41</f>
        <v>31995暖房</v>
      </c>
      <c r="Z41" s="14">
        <f>2*(1-$Y$10)</f>
        <v>9.000000000000008E-2</v>
      </c>
      <c r="AA41" s="14">
        <f>2*$Y$10-1</f>
        <v>0.90999999999999992</v>
      </c>
      <c r="AB41" s="14">
        <f>4*($Z$10-$AA$10)</f>
        <v>1</v>
      </c>
      <c r="AC41" s="14">
        <f>$AA$10</f>
        <v>0.68200000000000005</v>
      </c>
      <c r="AD41" s="22">
        <f>VLOOKUP(V41,既存設備・導入予定!$E$34:$V$46,13,0)</f>
        <v>0.188</v>
      </c>
      <c r="AE41" s="23">
        <f t="shared" si="1"/>
        <v>0.87</v>
      </c>
      <c r="AG41" s="12"/>
      <c r="AH41" s="12"/>
      <c r="AI41" s="45"/>
      <c r="AJ41" s="45"/>
      <c r="AK41" s="45"/>
      <c r="AL41" s="45"/>
      <c r="AM41" s="45"/>
      <c r="AN41" s="45"/>
    </row>
    <row r="42" spans="2:40">
      <c r="B42" s="50" t="s">
        <v>716</v>
      </c>
      <c r="C42" s="50" t="s">
        <v>8</v>
      </c>
      <c r="G42" s="102">
        <v>1985</v>
      </c>
      <c r="H42" s="103">
        <v>1995</v>
      </c>
      <c r="O42" s="83">
        <v>3</v>
      </c>
      <c r="P42" s="84" t="s">
        <v>12</v>
      </c>
      <c r="Q42" s="84" t="s">
        <v>762</v>
      </c>
      <c r="R42" s="84" t="s">
        <v>764</v>
      </c>
      <c r="S42" s="84" t="s">
        <v>210</v>
      </c>
      <c r="T42" s="85">
        <v>0</v>
      </c>
      <c r="V42" s="13">
        <v>3</v>
      </c>
      <c r="W42" s="13">
        <v>2005</v>
      </c>
      <c r="X42" s="13" t="s">
        <v>24</v>
      </c>
      <c r="Y42" s="20" t="str">
        <f t="shared" si="3"/>
        <v>32005冷房</v>
      </c>
      <c r="Z42" s="14">
        <f>2*(1-$Y$11)</f>
        <v>5.8000000000000052E-2</v>
      </c>
      <c r="AA42" s="14">
        <f>2*$Y$11-1</f>
        <v>0.94199999999999995</v>
      </c>
      <c r="AB42" s="14">
        <f>4*($Z$11-$AA$11)</f>
        <v>1</v>
      </c>
      <c r="AC42" s="14">
        <f>$AA$11</f>
        <v>0.70699999999999996</v>
      </c>
      <c r="AD42" s="22">
        <f>VLOOKUP(V42,既存設備・導入予定!$E$34:$V$46,13,0)</f>
        <v>0.188</v>
      </c>
      <c r="AE42" s="23">
        <f t="shared" si="1"/>
        <v>0.89500000000000002</v>
      </c>
      <c r="AG42" s="45"/>
      <c r="AH42" s="45"/>
      <c r="AI42" s="45"/>
      <c r="AJ42" s="45"/>
      <c r="AK42" s="45"/>
      <c r="AL42" s="45"/>
      <c r="AM42" s="45"/>
      <c r="AN42" s="45"/>
    </row>
    <row r="43" spans="2:40">
      <c r="B43" s="50" t="s">
        <v>717</v>
      </c>
      <c r="C43" s="50" t="s">
        <v>8</v>
      </c>
      <c r="G43" s="102">
        <v>1986</v>
      </c>
      <c r="H43" s="103">
        <v>1995</v>
      </c>
      <c r="O43" s="83">
        <v>3</v>
      </c>
      <c r="P43" s="84" t="s">
        <v>13</v>
      </c>
      <c r="Q43" s="84" t="s">
        <v>762</v>
      </c>
      <c r="R43" s="84" t="s">
        <v>764</v>
      </c>
      <c r="S43" s="84" t="s">
        <v>214</v>
      </c>
      <c r="T43" s="85">
        <v>9.5000000000000001E-2</v>
      </c>
      <c r="V43" s="13">
        <v>3</v>
      </c>
      <c r="W43" s="13">
        <v>2005</v>
      </c>
      <c r="X43" s="13" t="s">
        <v>25</v>
      </c>
      <c r="Y43" s="20" t="str">
        <f t="shared" si="3"/>
        <v>32005暖房</v>
      </c>
      <c r="Z43" s="14">
        <f>2*(1-$Y$12)</f>
        <v>0.12799999999999989</v>
      </c>
      <c r="AA43" s="14">
        <f>2*$Y$12-1</f>
        <v>0.87200000000000011</v>
      </c>
      <c r="AB43" s="14">
        <f>4*($Z$12-$AA$12)</f>
        <v>1</v>
      </c>
      <c r="AC43" s="14">
        <f>$AA$12</f>
        <v>0.65300000000000002</v>
      </c>
      <c r="AD43" s="22">
        <f>VLOOKUP(V43,既存設備・導入予定!$E$34:$V$46,13,0)</f>
        <v>0.188</v>
      </c>
      <c r="AE43" s="23">
        <f t="shared" si="1"/>
        <v>0.84099999999999997</v>
      </c>
      <c r="AG43" s="45"/>
      <c r="AH43" s="45"/>
      <c r="AI43" s="45"/>
      <c r="AJ43" s="45"/>
      <c r="AK43" s="45"/>
      <c r="AL43" s="45"/>
      <c r="AM43" s="45"/>
      <c r="AN43" s="45"/>
    </row>
    <row r="44" spans="2:40">
      <c r="B44" s="50" t="s">
        <v>718</v>
      </c>
      <c r="C44" s="50" t="s">
        <v>8</v>
      </c>
      <c r="G44" s="102">
        <v>1987</v>
      </c>
      <c r="H44" s="103">
        <v>1995</v>
      </c>
      <c r="O44" s="83">
        <v>4</v>
      </c>
      <c r="P44" s="84" t="s">
        <v>761</v>
      </c>
      <c r="Q44" s="84" t="s">
        <v>762</v>
      </c>
      <c r="R44" s="84" t="s">
        <v>764</v>
      </c>
      <c r="S44" s="84" t="s">
        <v>218</v>
      </c>
      <c r="T44" s="85">
        <v>0.13700000000000001</v>
      </c>
      <c r="V44" s="113">
        <v>3</v>
      </c>
      <c r="W44" s="113">
        <v>2010</v>
      </c>
      <c r="X44" s="113" t="s">
        <v>24</v>
      </c>
      <c r="Y44" s="114" t="str">
        <f t="shared" si="3"/>
        <v>32010冷房</v>
      </c>
      <c r="Z44" s="119">
        <f>2*(1-$Y$13)</f>
        <v>-0.24800000000000022</v>
      </c>
      <c r="AA44" s="119">
        <f>2*$Y$13-1</f>
        <v>1.2480000000000002</v>
      </c>
      <c r="AB44" s="119">
        <f>4*($Z$13-$AA$13)</f>
        <v>0.99999999999999956</v>
      </c>
      <c r="AC44" s="119">
        <f>$AA$13</f>
        <v>0.93600000000000005</v>
      </c>
      <c r="AD44" s="120">
        <f>VLOOKUP(V44,既存設備・導入予定!$E$34:$V$46,13,0)</f>
        <v>0.188</v>
      </c>
      <c r="AE44" s="121">
        <f t="shared" si="1"/>
        <v>1.1240000000000001</v>
      </c>
      <c r="AG44" s="45"/>
      <c r="AH44" s="45"/>
      <c r="AI44" s="45"/>
      <c r="AJ44" s="45"/>
      <c r="AK44" s="45"/>
      <c r="AL44" s="45"/>
      <c r="AM44" s="45"/>
      <c r="AN44" s="45"/>
    </row>
    <row r="45" spans="2:40">
      <c r="B45" s="50" t="s">
        <v>719</v>
      </c>
      <c r="C45" s="50" t="s">
        <v>8</v>
      </c>
      <c r="G45" s="102">
        <v>1988</v>
      </c>
      <c r="H45" s="103">
        <v>1995</v>
      </c>
      <c r="O45" s="83">
        <v>4</v>
      </c>
      <c r="P45" s="84" t="s">
        <v>3</v>
      </c>
      <c r="Q45" s="84" t="s">
        <v>762</v>
      </c>
      <c r="R45" s="84" t="s">
        <v>764</v>
      </c>
      <c r="S45" s="84" t="s">
        <v>222</v>
      </c>
      <c r="T45" s="85">
        <v>0.128</v>
      </c>
      <c r="V45" s="113">
        <v>3</v>
      </c>
      <c r="W45" s="113">
        <v>2010</v>
      </c>
      <c r="X45" s="113" t="s">
        <v>25</v>
      </c>
      <c r="Y45" s="114" t="str">
        <f t="shared" si="3"/>
        <v>32010暖房</v>
      </c>
      <c r="Z45" s="119">
        <f>2*(1-$Y$14)</f>
        <v>-2.1999999999999797E-2</v>
      </c>
      <c r="AA45" s="119">
        <f>2*$Y$14-1</f>
        <v>1.0219999999999998</v>
      </c>
      <c r="AB45" s="119">
        <f>4*($Z$14-$AA$14)</f>
        <v>0.99999999999999956</v>
      </c>
      <c r="AC45" s="119">
        <f>$AA$14</f>
        <v>0.76700000000000002</v>
      </c>
      <c r="AD45" s="120">
        <f>VLOOKUP(V45,既存設備・導入予定!$E$34:$V$46,13,0)</f>
        <v>0.188</v>
      </c>
      <c r="AE45" s="121">
        <f t="shared" si="1"/>
        <v>0.95499999999999996</v>
      </c>
      <c r="AG45" s="45"/>
      <c r="AH45" s="45"/>
      <c r="AI45" s="45"/>
      <c r="AJ45" s="45"/>
      <c r="AK45" s="45"/>
      <c r="AL45" s="45"/>
      <c r="AM45" s="45"/>
      <c r="AN45" s="45"/>
    </row>
    <row r="46" spans="2:40">
      <c r="B46" s="50" t="s">
        <v>720</v>
      </c>
      <c r="C46" s="50" t="s">
        <v>6</v>
      </c>
      <c r="G46" s="102">
        <v>1989</v>
      </c>
      <c r="H46" s="103">
        <v>1995</v>
      </c>
      <c r="O46" s="83">
        <v>4</v>
      </c>
      <c r="P46" s="84" t="s">
        <v>4</v>
      </c>
      <c r="Q46" s="84" t="s">
        <v>762</v>
      </c>
      <c r="R46" s="84" t="s">
        <v>764</v>
      </c>
      <c r="S46" s="84" t="s">
        <v>226</v>
      </c>
      <c r="T46" s="85">
        <v>0.155</v>
      </c>
      <c r="V46" s="13">
        <v>3</v>
      </c>
      <c r="W46" s="13">
        <v>2015</v>
      </c>
      <c r="X46" s="13" t="s">
        <v>24</v>
      </c>
      <c r="Y46" s="20" t="str">
        <f t="shared" si="3"/>
        <v>32015冷房</v>
      </c>
      <c r="Z46" s="14">
        <f>2*(1-$Y$15)</f>
        <v>-1.8580000000000001</v>
      </c>
      <c r="AA46" s="14">
        <f>2*$Y$15-1</f>
        <v>2.8580000000000001</v>
      </c>
      <c r="AB46" s="14">
        <f>4*($Z$15-$AA$15)</f>
        <v>1</v>
      </c>
      <c r="AC46" s="14">
        <f>$AA$15</f>
        <v>2.1429999999999998</v>
      </c>
      <c r="AD46" s="22">
        <f>VLOOKUP(V46,既存設備・導入予定!$E$34:$V$46,13,0)</f>
        <v>0.188</v>
      </c>
      <c r="AE46" s="23">
        <f t="shared" si="1"/>
        <v>2.331</v>
      </c>
      <c r="AG46" s="12"/>
      <c r="AH46" s="12"/>
      <c r="AI46" s="45"/>
      <c r="AJ46" s="45"/>
      <c r="AK46" s="45"/>
      <c r="AL46" s="45"/>
      <c r="AM46" s="45"/>
      <c r="AN46" s="45"/>
    </row>
    <row r="47" spans="2:40">
      <c r="B47" s="50" t="s">
        <v>721</v>
      </c>
      <c r="C47" s="50" t="s">
        <v>6</v>
      </c>
      <c r="G47" s="102">
        <v>1990</v>
      </c>
      <c r="H47" s="103">
        <v>1995</v>
      </c>
      <c r="O47" s="83">
        <v>4</v>
      </c>
      <c r="P47" s="84" t="s">
        <v>5</v>
      </c>
      <c r="Q47" s="84" t="s">
        <v>762</v>
      </c>
      <c r="R47" s="84" t="s">
        <v>764</v>
      </c>
      <c r="S47" s="84" t="s">
        <v>230</v>
      </c>
      <c r="T47" s="85">
        <v>0.158</v>
      </c>
      <c r="V47" s="13">
        <v>3</v>
      </c>
      <c r="W47" s="13">
        <v>2015</v>
      </c>
      <c r="X47" s="13" t="s">
        <v>25</v>
      </c>
      <c r="Y47" s="20" t="str">
        <f t="shared" si="3"/>
        <v>32015暖房</v>
      </c>
      <c r="Z47" s="14">
        <f>2*(1-$Y$16)</f>
        <v>-0.72599999999999998</v>
      </c>
      <c r="AA47" s="14">
        <f>2*$Y$16-1</f>
        <v>1.726</v>
      </c>
      <c r="AB47" s="14">
        <f>4*($Z$16-$AA$16)</f>
        <v>1</v>
      </c>
      <c r="AC47" s="14">
        <f>$AA$16</f>
        <v>1.294</v>
      </c>
      <c r="AD47" s="22">
        <f>VLOOKUP(V47,既存設備・導入予定!$E$34:$V$46,13,0)</f>
        <v>0.188</v>
      </c>
      <c r="AE47" s="23">
        <f t="shared" si="1"/>
        <v>1.482</v>
      </c>
      <c r="AG47" s="12"/>
      <c r="AH47" s="12"/>
      <c r="AI47" s="45"/>
      <c r="AJ47" s="45"/>
      <c r="AK47" s="45"/>
      <c r="AL47" s="45"/>
      <c r="AM47" s="45"/>
      <c r="AN47" s="45"/>
    </row>
    <row r="48" spans="2:40">
      <c r="B48" s="50" t="s">
        <v>722</v>
      </c>
      <c r="C48" s="50" t="s">
        <v>6</v>
      </c>
      <c r="G48" s="102">
        <v>1991</v>
      </c>
      <c r="H48" s="103">
        <v>1995</v>
      </c>
      <c r="O48" s="83">
        <v>4</v>
      </c>
      <c r="P48" s="84" t="s">
        <v>6</v>
      </c>
      <c r="Q48" s="84" t="s">
        <v>762</v>
      </c>
      <c r="R48" s="84" t="s">
        <v>764</v>
      </c>
      <c r="S48" s="84" t="s">
        <v>234</v>
      </c>
      <c r="T48" s="85">
        <v>0.151</v>
      </c>
      <c r="V48" s="13">
        <v>4</v>
      </c>
      <c r="W48" s="13">
        <v>1995</v>
      </c>
      <c r="X48" s="13" t="s">
        <v>24</v>
      </c>
      <c r="Y48" s="20" t="str">
        <f>V48&amp;W48&amp;X48</f>
        <v>41995冷房</v>
      </c>
      <c r="Z48" s="14">
        <f>2*(1-$Y$9)</f>
        <v>-4.9999999999999822E-2</v>
      </c>
      <c r="AA48" s="14">
        <f>2*$Y$9-1</f>
        <v>1.0499999999999998</v>
      </c>
      <c r="AB48" s="14">
        <f>4*($Z$9-$AA$9)</f>
        <v>0.99999999999999956</v>
      </c>
      <c r="AC48" s="14">
        <f>$AA$9</f>
        <v>0.78700000000000003</v>
      </c>
      <c r="AD48" s="22">
        <f>VLOOKUP(V48,既存設備・導入予定!$E$34:$V$46,13,0)</f>
        <v>0.16</v>
      </c>
      <c r="AE48" s="23">
        <f t="shared" si="1"/>
        <v>0.94699999999999995</v>
      </c>
      <c r="AG48" s="45"/>
      <c r="AH48" s="45"/>
      <c r="AI48" s="45"/>
      <c r="AJ48" s="45"/>
      <c r="AK48" s="45"/>
      <c r="AL48" s="45"/>
      <c r="AM48" s="45"/>
      <c r="AN48" s="45"/>
    </row>
    <row r="49" spans="2:40">
      <c r="B49" s="50" t="s">
        <v>723</v>
      </c>
      <c r="C49" s="50" t="s">
        <v>6</v>
      </c>
      <c r="G49" s="102">
        <v>1992</v>
      </c>
      <c r="H49" s="103">
        <v>1995</v>
      </c>
      <c r="O49" s="83">
        <v>4</v>
      </c>
      <c r="P49" s="84" t="s">
        <v>7</v>
      </c>
      <c r="Q49" s="84" t="s">
        <v>762</v>
      </c>
      <c r="R49" s="84" t="s">
        <v>764</v>
      </c>
      <c r="S49" s="84" t="s">
        <v>238</v>
      </c>
      <c r="T49" s="85">
        <v>0.157</v>
      </c>
      <c r="V49" s="13">
        <v>4</v>
      </c>
      <c r="W49" s="13">
        <v>1995</v>
      </c>
      <c r="X49" s="13" t="s">
        <v>25</v>
      </c>
      <c r="Y49" s="20" t="str">
        <f t="shared" ref="Y49:Y55" si="4">V49&amp;W49&amp;X49</f>
        <v>41995暖房</v>
      </c>
      <c r="Z49" s="14">
        <f>2*(1-$Y$10)</f>
        <v>9.000000000000008E-2</v>
      </c>
      <c r="AA49" s="14">
        <f>2*$Y$10-1</f>
        <v>0.90999999999999992</v>
      </c>
      <c r="AB49" s="14">
        <f>4*($Z$10-$AA$10)</f>
        <v>1</v>
      </c>
      <c r="AC49" s="14">
        <f>$AA$10</f>
        <v>0.68200000000000005</v>
      </c>
      <c r="AD49" s="22">
        <f>VLOOKUP(V49,既存設備・導入予定!$E$34:$V$46,13,0)</f>
        <v>0.16</v>
      </c>
      <c r="AE49" s="23">
        <f t="shared" si="1"/>
        <v>0.84199999999999997</v>
      </c>
      <c r="AG49" s="45"/>
      <c r="AH49" s="45"/>
      <c r="AI49" s="45"/>
      <c r="AJ49" s="45"/>
      <c r="AK49" s="45"/>
      <c r="AL49" s="45"/>
      <c r="AM49" s="45"/>
      <c r="AN49" s="45"/>
    </row>
    <row r="50" spans="2:40">
      <c r="B50" s="50" t="s">
        <v>724</v>
      </c>
      <c r="C50" s="50" t="s">
        <v>6</v>
      </c>
      <c r="G50" s="102">
        <v>1993</v>
      </c>
      <c r="H50" s="103">
        <v>1995</v>
      </c>
      <c r="O50" s="83">
        <v>4</v>
      </c>
      <c r="P50" s="84" t="s">
        <v>8</v>
      </c>
      <c r="Q50" s="84" t="s">
        <v>762</v>
      </c>
      <c r="R50" s="84" t="s">
        <v>764</v>
      </c>
      <c r="S50" s="84" t="s">
        <v>242</v>
      </c>
      <c r="T50" s="85">
        <v>0.16600000000000001</v>
      </c>
      <c r="V50" s="13">
        <v>4</v>
      </c>
      <c r="W50" s="13">
        <v>2005</v>
      </c>
      <c r="X50" s="13" t="s">
        <v>24</v>
      </c>
      <c r="Y50" s="20" t="str">
        <f t="shared" si="4"/>
        <v>42005冷房</v>
      </c>
      <c r="Z50" s="14">
        <f>2*(1-$Y$11)</f>
        <v>5.8000000000000052E-2</v>
      </c>
      <c r="AA50" s="14">
        <f>2*$Y$11-1</f>
        <v>0.94199999999999995</v>
      </c>
      <c r="AB50" s="14">
        <f>4*($Z$11-$AA$11)</f>
        <v>1</v>
      </c>
      <c r="AC50" s="14">
        <f>$AA$11</f>
        <v>0.70699999999999996</v>
      </c>
      <c r="AD50" s="22">
        <f>VLOOKUP(V50,既存設備・導入予定!$E$34:$V$46,13,0)</f>
        <v>0.16</v>
      </c>
      <c r="AE50" s="23">
        <f t="shared" si="1"/>
        <v>0.86699999999999999</v>
      </c>
      <c r="AG50" s="45"/>
      <c r="AH50" s="45"/>
      <c r="AI50" s="45"/>
      <c r="AJ50" s="45"/>
      <c r="AK50" s="45"/>
      <c r="AL50" s="45"/>
      <c r="AM50" s="45"/>
      <c r="AN50" s="45"/>
    </row>
    <row r="51" spans="2:40">
      <c r="B51" s="50" t="s">
        <v>725</v>
      </c>
      <c r="C51" s="50" t="s">
        <v>6</v>
      </c>
      <c r="G51" s="102">
        <v>1994</v>
      </c>
      <c r="H51" s="103">
        <v>1995</v>
      </c>
      <c r="O51" s="83">
        <v>4</v>
      </c>
      <c r="P51" s="84" t="s">
        <v>9</v>
      </c>
      <c r="Q51" s="84" t="s">
        <v>762</v>
      </c>
      <c r="R51" s="84" t="s">
        <v>764</v>
      </c>
      <c r="S51" s="84" t="s">
        <v>246</v>
      </c>
      <c r="T51" s="85">
        <v>8.3000000000000004E-2</v>
      </c>
      <c r="V51" s="13">
        <v>4</v>
      </c>
      <c r="W51" s="13">
        <v>2005</v>
      </c>
      <c r="X51" s="13" t="s">
        <v>25</v>
      </c>
      <c r="Y51" s="20" t="str">
        <f t="shared" si="4"/>
        <v>42005暖房</v>
      </c>
      <c r="Z51" s="14">
        <f>2*(1-$Y$12)</f>
        <v>0.12799999999999989</v>
      </c>
      <c r="AA51" s="14">
        <f>2*$Y$12-1</f>
        <v>0.87200000000000011</v>
      </c>
      <c r="AB51" s="14">
        <f>4*($Z$12-$AA$12)</f>
        <v>1</v>
      </c>
      <c r="AC51" s="14">
        <f>$AA$12</f>
        <v>0.65300000000000002</v>
      </c>
      <c r="AD51" s="22">
        <f>VLOOKUP(V51,既存設備・導入予定!$E$34:$V$46,13,0)</f>
        <v>0.16</v>
      </c>
      <c r="AE51" s="23">
        <f t="shared" si="1"/>
        <v>0.81299999999999994</v>
      </c>
      <c r="AG51" s="45"/>
      <c r="AH51" s="45"/>
      <c r="AI51" s="45"/>
      <c r="AJ51" s="45"/>
      <c r="AK51" s="45"/>
      <c r="AL51" s="45"/>
      <c r="AM51" s="45"/>
      <c r="AN51" s="45"/>
    </row>
    <row r="52" spans="2:40">
      <c r="B52" s="50" t="s">
        <v>726</v>
      </c>
      <c r="C52" s="1" t="s">
        <v>13</v>
      </c>
      <c r="G52" s="102">
        <v>1995</v>
      </c>
      <c r="H52" s="103">
        <v>1995</v>
      </c>
      <c r="O52" s="83">
        <v>4</v>
      </c>
      <c r="P52" s="84" t="s">
        <v>10</v>
      </c>
      <c r="Q52" s="84" t="s">
        <v>762</v>
      </c>
      <c r="R52" s="84" t="s">
        <v>764</v>
      </c>
      <c r="S52" s="84" t="s">
        <v>250</v>
      </c>
      <c r="T52" s="85">
        <v>0.14699999999999999</v>
      </c>
      <c r="V52" s="113">
        <v>4</v>
      </c>
      <c r="W52" s="113">
        <v>2010</v>
      </c>
      <c r="X52" s="113" t="s">
        <v>24</v>
      </c>
      <c r="Y52" s="114" t="str">
        <f t="shared" si="4"/>
        <v>42010冷房</v>
      </c>
      <c r="Z52" s="115">
        <f>2*(1-$Y$13)</f>
        <v>-0.24800000000000022</v>
      </c>
      <c r="AA52" s="115">
        <f>2*$Y$13-1</f>
        <v>1.2480000000000002</v>
      </c>
      <c r="AB52" s="115">
        <f>4*($Z$13-$AA$13)</f>
        <v>0.99999999999999956</v>
      </c>
      <c r="AC52" s="115">
        <f>$AA$13</f>
        <v>0.93600000000000005</v>
      </c>
      <c r="AD52" s="116">
        <f>VLOOKUP(V52,既存設備・導入予定!$E$34:$V$46,13,0)</f>
        <v>0.16</v>
      </c>
      <c r="AE52" s="117">
        <f t="shared" si="1"/>
        <v>1.0960000000000001</v>
      </c>
      <c r="AG52" s="12"/>
      <c r="AH52" s="12"/>
      <c r="AI52" s="45"/>
      <c r="AJ52" s="45"/>
      <c r="AK52" s="45"/>
      <c r="AL52" s="45"/>
      <c r="AM52" s="45"/>
      <c r="AN52" s="45"/>
    </row>
    <row r="53" spans="2:40">
      <c r="B53" s="1" t="s">
        <v>727</v>
      </c>
      <c r="C53" s="1" t="s">
        <v>13</v>
      </c>
      <c r="G53" s="102">
        <v>1996</v>
      </c>
      <c r="H53" s="103">
        <v>2005</v>
      </c>
      <c r="O53" s="83">
        <v>4</v>
      </c>
      <c r="P53" s="84" t="s">
        <v>11</v>
      </c>
      <c r="Q53" s="84" t="s">
        <v>762</v>
      </c>
      <c r="R53" s="84" t="s">
        <v>764</v>
      </c>
      <c r="S53" s="84" t="s">
        <v>254</v>
      </c>
      <c r="T53" s="85">
        <v>0.16900000000000001</v>
      </c>
      <c r="V53" s="113">
        <v>4</v>
      </c>
      <c r="W53" s="113">
        <v>2010</v>
      </c>
      <c r="X53" s="113" t="s">
        <v>25</v>
      </c>
      <c r="Y53" s="114" t="str">
        <f t="shared" si="4"/>
        <v>42010暖房</v>
      </c>
      <c r="Z53" s="115">
        <f>2*(1-$Y$14)</f>
        <v>-2.1999999999999797E-2</v>
      </c>
      <c r="AA53" s="115">
        <f>2*$Y$14-1</f>
        <v>1.0219999999999998</v>
      </c>
      <c r="AB53" s="115">
        <f>4*($Z$14-$AA$14)</f>
        <v>0.99999999999999956</v>
      </c>
      <c r="AC53" s="115">
        <f>$AA$14</f>
        <v>0.76700000000000002</v>
      </c>
      <c r="AD53" s="116">
        <f>VLOOKUP(V53,既存設備・導入予定!$E$34:$V$46,13,0)</f>
        <v>0.16</v>
      </c>
      <c r="AE53" s="117">
        <f t="shared" si="1"/>
        <v>0.92700000000000005</v>
      </c>
      <c r="AG53" s="12"/>
      <c r="AH53" s="12"/>
      <c r="AI53" s="45"/>
      <c r="AJ53" s="45"/>
      <c r="AK53" s="45"/>
      <c r="AL53" s="45"/>
      <c r="AM53" s="45"/>
      <c r="AN53" s="45"/>
    </row>
    <row r="54" spans="2:40">
      <c r="G54" s="102">
        <v>1997</v>
      </c>
      <c r="H54" s="103">
        <v>2005</v>
      </c>
      <c r="O54" s="83">
        <v>4</v>
      </c>
      <c r="P54" s="84" t="s">
        <v>12</v>
      </c>
      <c r="Q54" s="84" t="s">
        <v>762</v>
      </c>
      <c r="R54" s="84" t="s">
        <v>764</v>
      </c>
      <c r="S54" s="84" t="s">
        <v>258</v>
      </c>
      <c r="T54" s="85">
        <v>0.111</v>
      </c>
      <c r="V54" s="13">
        <v>4</v>
      </c>
      <c r="W54" s="13">
        <v>2015</v>
      </c>
      <c r="X54" s="13" t="s">
        <v>24</v>
      </c>
      <c r="Y54" s="20" t="str">
        <f t="shared" si="4"/>
        <v>42015冷房</v>
      </c>
      <c r="Z54" s="14">
        <f>2*(1-$Y$15)</f>
        <v>-1.8580000000000001</v>
      </c>
      <c r="AA54" s="14">
        <f>2*$Y$15-1</f>
        <v>2.8580000000000001</v>
      </c>
      <c r="AB54" s="14">
        <f>4*($Z$15-$AA$15)</f>
        <v>1</v>
      </c>
      <c r="AC54" s="14">
        <f>$AA$15</f>
        <v>2.1429999999999998</v>
      </c>
      <c r="AD54" s="22">
        <f>VLOOKUP(V54,既存設備・導入予定!$E$34:$V$46,13,0)</f>
        <v>0.16</v>
      </c>
      <c r="AE54" s="23">
        <f t="shared" si="1"/>
        <v>2.3029999999999999</v>
      </c>
      <c r="AG54" s="45"/>
      <c r="AH54" s="45"/>
      <c r="AI54" s="45"/>
      <c r="AJ54" s="45"/>
      <c r="AK54" s="45"/>
      <c r="AL54" s="45"/>
      <c r="AM54" s="45"/>
      <c r="AN54" s="45"/>
    </row>
    <row r="55" spans="2:40">
      <c r="G55" s="102">
        <v>1998</v>
      </c>
      <c r="H55" s="103">
        <v>2005</v>
      </c>
      <c r="O55" s="83">
        <v>4</v>
      </c>
      <c r="P55" s="84" t="s">
        <v>13</v>
      </c>
      <c r="Q55" s="84" t="s">
        <v>762</v>
      </c>
      <c r="R55" s="84" t="s">
        <v>764</v>
      </c>
      <c r="S55" s="84" t="s">
        <v>262</v>
      </c>
      <c r="T55" s="85">
        <v>0.14299999999999999</v>
      </c>
      <c r="V55" s="13">
        <v>4</v>
      </c>
      <c r="W55" s="13">
        <v>2015</v>
      </c>
      <c r="X55" s="13" t="s">
        <v>25</v>
      </c>
      <c r="Y55" s="20" t="str">
        <f t="shared" si="4"/>
        <v>42015暖房</v>
      </c>
      <c r="Z55" s="14">
        <f>2*(1-$Y$16)</f>
        <v>-0.72599999999999998</v>
      </c>
      <c r="AA55" s="14">
        <f>2*$Y$16-1</f>
        <v>1.726</v>
      </c>
      <c r="AB55" s="14">
        <f>4*($Z$16-$AA$16)</f>
        <v>1</v>
      </c>
      <c r="AC55" s="14">
        <f>$AA$16</f>
        <v>1.294</v>
      </c>
      <c r="AD55" s="22">
        <f>VLOOKUP(V55,既存設備・導入予定!$E$34:$V$46,13,0)</f>
        <v>0.16</v>
      </c>
      <c r="AE55" s="23">
        <f t="shared" si="1"/>
        <v>1.454</v>
      </c>
      <c r="AG55" s="45"/>
      <c r="AH55" s="45"/>
      <c r="AI55" s="45"/>
      <c r="AJ55" s="45"/>
      <c r="AK55" s="45"/>
      <c r="AL55" s="45"/>
      <c r="AM55" s="45"/>
      <c r="AN55" s="45"/>
    </row>
    <row r="56" spans="2:40">
      <c r="G56" s="102">
        <v>1999</v>
      </c>
      <c r="H56" s="103">
        <v>2005</v>
      </c>
      <c r="O56" s="83">
        <v>5</v>
      </c>
      <c r="P56" s="84" t="s">
        <v>761</v>
      </c>
      <c r="Q56" s="84" t="s">
        <v>762</v>
      </c>
      <c r="R56" s="84" t="s">
        <v>764</v>
      </c>
      <c r="S56" s="84" t="s">
        <v>266</v>
      </c>
      <c r="T56" s="85">
        <v>0.20599999999999999</v>
      </c>
      <c r="V56" s="13">
        <v>5</v>
      </c>
      <c r="W56" s="13">
        <v>1995</v>
      </c>
      <c r="X56" s="13" t="s">
        <v>24</v>
      </c>
      <c r="Y56" s="20" t="str">
        <f>V56&amp;W56&amp;X56</f>
        <v>51995冷房</v>
      </c>
      <c r="Z56" s="14">
        <f>2*(1-$Y$9)</f>
        <v>-4.9999999999999822E-2</v>
      </c>
      <c r="AA56" s="14">
        <f>2*$Y$9-1</f>
        <v>1.0499999999999998</v>
      </c>
      <c r="AB56" s="14">
        <f>4*($Z$9-$AA$9)</f>
        <v>0.99999999999999956</v>
      </c>
      <c r="AC56" s="14">
        <f>$AA$9</f>
        <v>0.78700000000000003</v>
      </c>
      <c r="AD56" s="22">
        <f>VLOOKUP(V56,既存設備・導入予定!$E$34:$V$46,13,0)</f>
        <v>0.25700000000000001</v>
      </c>
      <c r="AE56" s="23">
        <f t="shared" si="1"/>
        <v>1.0369999999999999</v>
      </c>
      <c r="AG56" s="45"/>
      <c r="AH56" s="45"/>
      <c r="AI56" s="45"/>
      <c r="AJ56" s="45"/>
      <c r="AK56" s="45"/>
      <c r="AL56" s="45"/>
      <c r="AM56" s="45"/>
      <c r="AN56" s="45"/>
    </row>
    <row r="57" spans="2:40">
      <c r="G57" s="102">
        <v>2000</v>
      </c>
      <c r="H57" s="103">
        <v>2005</v>
      </c>
      <c r="O57" s="83">
        <v>5</v>
      </c>
      <c r="P57" s="84" t="s">
        <v>3</v>
      </c>
      <c r="Q57" s="84" t="s">
        <v>762</v>
      </c>
      <c r="R57" s="84" t="s">
        <v>764</v>
      </c>
      <c r="S57" s="84" t="s">
        <v>270</v>
      </c>
      <c r="T57" s="85">
        <v>0.22900000000000001</v>
      </c>
      <c r="V57" s="13">
        <v>5</v>
      </c>
      <c r="W57" s="13">
        <v>1995</v>
      </c>
      <c r="X57" s="13" t="s">
        <v>25</v>
      </c>
      <c r="Y57" s="20" t="str">
        <f t="shared" ref="Y57:Y63" si="5">V57&amp;W57&amp;X57</f>
        <v>51995暖房</v>
      </c>
      <c r="Z57" s="14">
        <f>2*(1-$Y$10)</f>
        <v>9.000000000000008E-2</v>
      </c>
      <c r="AA57" s="14">
        <f>2*$Y$10-1</f>
        <v>0.90999999999999992</v>
      </c>
      <c r="AB57" s="14">
        <f>4*($Z$10-$AA$10)</f>
        <v>1</v>
      </c>
      <c r="AC57" s="14">
        <f>$AA$10</f>
        <v>0.68200000000000005</v>
      </c>
      <c r="AD57" s="22">
        <f>VLOOKUP(V57,既存設備・導入予定!$E$34:$V$46,13,0)</f>
        <v>0.25700000000000001</v>
      </c>
      <c r="AE57" s="23">
        <f t="shared" si="1"/>
        <v>0.93300000000000005</v>
      </c>
      <c r="AG57" s="45"/>
      <c r="AH57" s="45"/>
      <c r="AI57" s="45"/>
      <c r="AJ57" s="45"/>
      <c r="AK57" s="45"/>
      <c r="AL57" s="45"/>
      <c r="AM57" s="45"/>
      <c r="AN57" s="45"/>
    </row>
    <row r="58" spans="2:40">
      <c r="G58" s="102">
        <v>2001</v>
      </c>
      <c r="H58" s="103">
        <v>2005</v>
      </c>
      <c r="O58" s="83">
        <v>5</v>
      </c>
      <c r="P58" s="84" t="s">
        <v>4</v>
      </c>
      <c r="Q58" s="84" t="s">
        <v>762</v>
      </c>
      <c r="R58" s="84" t="s">
        <v>764</v>
      </c>
      <c r="S58" s="84" t="s">
        <v>274</v>
      </c>
      <c r="T58" s="85">
        <v>0.217</v>
      </c>
      <c r="V58" s="13">
        <v>5</v>
      </c>
      <c r="W58" s="13">
        <v>2005</v>
      </c>
      <c r="X58" s="13" t="s">
        <v>24</v>
      </c>
      <c r="Y58" s="20" t="str">
        <f t="shared" si="5"/>
        <v>52005冷房</v>
      </c>
      <c r="Z58" s="14">
        <f>2*(1-$Y$11)</f>
        <v>5.8000000000000052E-2</v>
      </c>
      <c r="AA58" s="14">
        <f>2*$Y$11-1</f>
        <v>0.94199999999999995</v>
      </c>
      <c r="AB58" s="14">
        <f>4*($Z$11-$AA$11)</f>
        <v>1</v>
      </c>
      <c r="AC58" s="14">
        <f>$AA$11</f>
        <v>0.70699999999999996</v>
      </c>
      <c r="AD58" s="22">
        <f>VLOOKUP(V58,既存設備・導入予定!$E$34:$V$46,13,0)</f>
        <v>0.25700000000000001</v>
      </c>
      <c r="AE58" s="23">
        <f t="shared" si="1"/>
        <v>0.95599999999999996</v>
      </c>
      <c r="AG58" s="12"/>
      <c r="AH58" s="12"/>
      <c r="AI58" s="45"/>
      <c r="AJ58" s="45"/>
      <c r="AK58" s="45"/>
      <c r="AL58" s="45"/>
      <c r="AM58" s="45"/>
      <c r="AN58" s="45"/>
    </row>
    <row r="59" spans="2:40">
      <c r="G59" s="102">
        <v>2002</v>
      </c>
      <c r="H59" s="103">
        <v>2005</v>
      </c>
      <c r="O59" s="83">
        <v>5</v>
      </c>
      <c r="P59" s="84" t="s">
        <v>5</v>
      </c>
      <c r="Q59" s="84" t="s">
        <v>762</v>
      </c>
      <c r="R59" s="84" t="s">
        <v>764</v>
      </c>
      <c r="S59" s="84" t="s">
        <v>278</v>
      </c>
      <c r="T59" s="85">
        <v>0.156</v>
      </c>
      <c r="V59" s="13">
        <v>5</v>
      </c>
      <c r="W59" s="13">
        <v>2005</v>
      </c>
      <c r="X59" s="13" t="s">
        <v>25</v>
      </c>
      <c r="Y59" s="20" t="str">
        <f t="shared" si="5"/>
        <v>52005暖房</v>
      </c>
      <c r="Z59" s="14">
        <f>2*(1-$Y$12)</f>
        <v>0.12799999999999989</v>
      </c>
      <c r="AA59" s="14">
        <f>2*$Y$12-1</f>
        <v>0.87200000000000011</v>
      </c>
      <c r="AB59" s="14">
        <f>4*($Z$12-$AA$12)</f>
        <v>1</v>
      </c>
      <c r="AC59" s="14">
        <f>$AA$12</f>
        <v>0.65300000000000002</v>
      </c>
      <c r="AD59" s="22">
        <f>VLOOKUP(V59,既存設備・導入予定!$E$34:$V$46,13,0)</f>
        <v>0.25700000000000001</v>
      </c>
      <c r="AE59" s="23">
        <f t="shared" si="1"/>
        <v>0.90400000000000003</v>
      </c>
      <c r="AG59" s="12"/>
      <c r="AH59" s="12"/>
      <c r="AI59" s="45"/>
      <c r="AJ59" s="45"/>
      <c r="AK59" s="45"/>
      <c r="AL59" s="45"/>
      <c r="AM59" s="45"/>
      <c r="AN59" s="45"/>
    </row>
    <row r="60" spans="2:40">
      <c r="G60" s="102">
        <v>2003</v>
      </c>
      <c r="H60" s="103">
        <v>2005</v>
      </c>
      <c r="O60" s="83">
        <v>5</v>
      </c>
      <c r="P60" s="84" t="s">
        <v>6</v>
      </c>
      <c r="Q60" s="84" t="s">
        <v>762</v>
      </c>
      <c r="R60" s="84" t="s">
        <v>764</v>
      </c>
      <c r="S60" s="84" t="s">
        <v>282</v>
      </c>
      <c r="T60" s="85">
        <v>0.22</v>
      </c>
      <c r="V60" s="113">
        <v>5</v>
      </c>
      <c r="W60" s="113">
        <v>2010</v>
      </c>
      <c r="X60" s="113" t="s">
        <v>24</v>
      </c>
      <c r="Y60" s="118" t="str">
        <f t="shared" si="5"/>
        <v>52010冷房</v>
      </c>
      <c r="Z60" s="119">
        <f>2*(1-$Y$13)</f>
        <v>-0.24800000000000022</v>
      </c>
      <c r="AA60" s="119">
        <f>2*$Y$13-1</f>
        <v>1.2480000000000002</v>
      </c>
      <c r="AB60" s="119">
        <f>4*($Z$13-$AA$13)</f>
        <v>0.99999999999999956</v>
      </c>
      <c r="AC60" s="119">
        <f>$AA$13</f>
        <v>0.93600000000000005</v>
      </c>
      <c r="AD60" s="120">
        <f>VLOOKUP(V60,既存設備・導入予定!$E$34:$V$46,13,0)</f>
        <v>0.25700000000000001</v>
      </c>
      <c r="AE60" s="121">
        <f t="shared" si="1"/>
        <v>1.1839999999999999</v>
      </c>
      <c r="AG60" s="45"/>
      <c r="AH60" s="45"/>
      <c r="AI60" s="45"/>
      <c r="AJ60" s="45"/>
      <c r="AK60" s="45"/>
      <c r="AL60" s="45"/>
      <c r="AM60" s="45"/>
      <c r="AN60" s="45"/>
    </row>
    <row r="61" spans="2:40">
      <c r="G61" s="102">
        <v>2004</v>
      </c>
      <c r="H61" s="103">
        <v>2005</v>
      </c>
      <c r="O61" s="83">
        <v>5</v>
      </c>
      <c r="P61" s="84" t="s">
        <v>7</v>
      </c>
      <c r="Q61" s="84" t="s">
        <v>762</v>
      </c>
      <c r="R61" s="84" t="s">
        <v>764</v>
      </c>
      <c r="S61" s="84" t="s">
        <v>286</v>
      </c>
      <c r="T61" s="85">
        <v>0.20200000000000001</v>
      </c>
      <c r="V61" s="113">
        <v>5</v>
      </c>
      <c r="W61" s="113">
        <v>2010</v>
      </c>
      <c r="X61" s="113" t="s">
        <v>25</v>
      </c>
      <c r="Y61" s="118" t="str">
        <f t="shared" si="5"/>
        <v>52010暖房</v>
      </c>
      <c r="Z61" s="119">
        <f>2*(1-$Y$14)</f>
        <v>-2.1999999999999797E-2</v>
      </c>
      <c r="AA61" s="119">
        <f>2*$Y$14-1</f>
        <v>1.0219999999999998</v>
      </c>
      <c r="AB61" s="119">
        <f>4*($Z$14-$AA$14)</f>
        <v>0.99999999999999956</v>
      </c>
      <c r="AC61" s="119">
        <f>$AA$14</f>
        <v>0.76700000000000002</v>
      </c>
      <c r="AD61" s="120">
        <f>VLOOKUP(V61,既存設備・導入予定!$E$34:$V$46,13,0)</f>
        <v>0.25700000000000001</v>
      </c>
      <c r="AE61" s="121">
        <f t="shared" si="1"/>
        <v>1.016</v>
      </c>
      <c r="AG61" s="45"/>
      <c r="AH61" s="45"/>
      <c r="AI61" s="45"/>
      <c r="AJ61" s="45"/>
      <c r="AK61" s="45"/>
      <c r="AL61" s="45"/>
      <c r="AM61" s="45"/>
      <c r="AN61" s="45"/>
    </row>
    <row r="62" spans="2:40">
      <c r="G62" s="102">
        <v>2005</v>
      </c>
      <c r="H62" s="103">
        <v>2005</v>
      </c>
      <c r="O62" s="83">
        <v>5</v>
      </c>
      <c r="P62" s="84" t="s">
        <v>8</v>
      </c>
      <c r="Q62" s="84" t="s">
        <v>762</v>
      </c>
      <c r="R62" s="84" t="s">
        <v>764</v>
      </c>
      <c r="S62" s="84" t="s">
        <v>290</v>
      </c>
      <c r="T62" s="85">
        <v>0.23200000000000001</v>
      </c>
      <c r="V62" s="13">
        <v>5</v>
      </c>
      <c r="W62" s="13">
        <v>2015</v>
      </c>
      <c r="X62" s="13" t="s">
        <v>24</v>
      </c>
      <c r="Y62" s="20" t="str">
        <f t="shared" si="5"/>
        <v>52015冷房</v>
      </c>
      <c r="Z62" s="14">
        <f>2*(1-$Y$15)</f>
        <v>-1.8580000000000001</v>
      </c>
      <c r="AA62" s="14">
        <f>2*$Y$15-1</f>
        <v>2.8580000000000001</v>
      </c>
      <c r="AB62" s="14">
        <f>4*($Z$15-$AA$15)</f>
        <v>1</v>
      </c>
      <c r="AC62" s="14">
        <f>$AA$15</f>
        <v>2.1429999999999998</v>
      </c>
      <c r="AD62" s="22">
        <f>VLOOKUP(V62,既存設備・導入予定!$E$34:$V$46,13,0)</f>
        <v>0.25700000000000001</v>
      </c>
      <c r="AE62" s="23">
        <f t="shared" si="1"/>
        <v>2.38</v>
      </c>
      <c r="AG62" s="45"/>
      <c r="AH62" s="45"/>
      <c r="AI62" s="45"/>
      <c r="AJ62" s="45"/>
      <c r="AK62" s="45"/>
      <c r="AL62" s="45"/>
      <c r="AM62" s="45"/>
      <c r="AN62" s="45"/>
    </row>
    <row r="63" spans="2:40">
      <c r="G63" s="102">
        <v>2006</v>
      </c>
      <c r="H63" s="106">
        <v>2010</v>
      </c>
      <c r="O63" s="83">
        <v>5</v>
      </c>
      <c r="P63" s="84" t="s">
        <v>9</v>
      </c>
      <c r="Q63" s="84" t="s">
        <v>762</v>
      </c>
      <c r="R63" s="84" t="s">
        <v>764</v>
      </c>
      <c r="S63" s="84" t="s">
        <v>294</v>
      </c>
      <c r="T63" s="85">
        <v>0.22800000000000001</v>
      </c>
      <c r="V63" s="13">
        <v>5</v>
      </c>
      <c r="W63" s="13">
        <v>2015</v>
      </c>
      <c r="X63" s="13" t="s">
        <v>25</v>
      </c>
      <c r="Y63" s="20" t="str">
        <f t="shared" si="5"/>
        <v>52015暖房</v>
      </c>
      <c r="Z63" s="14">
        <f>2*(1-$Y$16)</f>
        <v>-0.72599999999999998</v>
      </c>
      <c r="AA63" s="14">
        <f>2*$Y$16-1</f>
        <v>1.726</v>
      </c>
      <c r="AB63" s="14">
        <f>4*($Z$16-$AA$16)</f>
        <v>1</v>
      </c>
      <c r="AC63" s="14">
        <f>$AA$16</f>
        <v>1.294</v>
      </c>
      <c r="AD63" s="22">
        <f>VLOOKUP(V63,既存設備・導入予定!$E$34:$V$46,13,0)</f>
        <v>0.25700000000000001</v>
      </c>
      <c r="AE63" s="23">
        <f t="shared" si="1"/>
        <v>1.5389999999999999</v>
      </c>
      <c r="AG63" s="45"/>
      <c r="AH63" s="45"/>
      <c r="AI63" s="45"/>
      <c r="AJ63" s="45"/>
      <c r="AK63" s="45"/>
      <c r="AL63" s="45"/>
      <c r="AM63" s="45"/>
      <c r="AN63" s="45"/>
    </row>
    <row r="64" spans="2:40">
      <c r="G64" s="102">
        <v>2007</v>
      </c>
      <c r="H64" s="106">
        <v>2010</v>
      </c>
      <c r="O64" s="83">
        <v>5</v>
      </c>
      <c r="P64" s="84" t="s">
        <v>10</v>
      </c>
      <c r="Q64" s="84" t="s">
        <v>762</v>
      </c>
      <c r="R64" s="84" t="s">
        <v>764</v>
      </c>
      <c r="S64" s="84" t="s">
        <v>298</v>
      </c>
      <c r="T64" s="85">
        <v>0.248</v>
      </c>
      <c r="V64" s="13">
        <v>6</v>
      </c>
      <c r="W64" s="13">
        <v>1995</v>
      </c>
      <c r="X64" s="13" t="s">
        <v>24</v>
      </c>
      <c r="Y64" s="20" t="str">
        <f>V64&amp;W64&amp;X64</f>
        <v>61995冷房</v>
      </c>
      <c r="Z64" s="14">
        <f>2*(1-$Y$9)</f>
        <v>-4.9999999999999822E-2</v>
      </c>
      <c r="AA64" s="14">
        <f>2*$Y$9-1</f>
        <v>1.0499999999999998</v>
      </c>
      <c r="AB64" s="14">
        <f>4*($Z$9-$AA$9)</f>
        <v>0.99999999999999956</v>
      </c>
      <c r="AC64" s="14">
        <f>$AA$9</f>
        <v>0.78700000000000003</v>
      </c>
      <c r="AD64" s="22">
        <f>VLOOKUP(V64,既存設備・導入予定!$E$34:$V$46,13,0)</f>
        <v>0.317</v>
      </c>
      <c r="AE64" s="23">
        <f t="shared" si="1"/>
        <v>1.034</v>
      </c>
      <c r="AG64" s="12"/>
      <c r="AH64" s="12"/>
      <c r="AI64" s="45"/>
      <c r="AJ64" s="45"/>
      <c r="AK64" s="45"/>
      <c r="AL64" s="45"/>
      <c r="AM64" s="45"/>
      <c r="AN64" s="45"/>
    </row>
    <row r="65" spans="7:40">
      <c r="G65" s="102">
        <v>2008</v>
      </c>
      <c r="H65" s="106">
        <v>2010</v>
      </c>
      <c r="O65" s="83">
        <v>5</v>
      </c>
      <c r="P65" s="84" t="s">
        <v>11</v>
      </c>
      <c r="Q65" s="84" t="s">
        <v>762</v>
      </c>
      <c r="R65" s="84" t="s">
        <v>764</v>
      </c>
      <c r="S65" s="84" t="s">
        <v>302</v>
      </c>
      <c r="T65" s="85">
        <v>0.21</v>
      </c>
      <c r="V65" s="13">
        <v>6</v>
      </c>
      <c r="W65" s="13">
        <v>1995</v>
      </c>
      <c r="X65" s="13" t="s">
        <v>25</v>
      </c>
      <c r="Y65" s="20" t="str">
        <f t="shared" ref="Y65:Y71" si="6">V65&amp;W65&amp;X65</f>
        <v>61995暖房</v>
      </c>
      <c r="Z65" s="14">
        <f>2*(1-$Y$10)</f>
        <v>9.000000000000008E-2</v>
      </c>
      <c r="AA65" s="14">
        <f>2*$Y$10-1</f>
        <v>0.90999999999999992</v>
      </c>
      <c r="AB65" s="14">
        <f>4*($Z$10-$AA$10)</f>
        <v>1</v>
      </c>
      <c r="AC65" s="14">
        <f>$AA$10</f>
        <v>0.68200000000000005</v>
      </c>
      <c r="AD65" s="22">
        <f>VLOOKUP(V65,既存設備・導入予定!$E$34:$V$46,13,0)</f>
        <v>0.317</v>
      </c>
      <c r="AE65" s="23">
        <f t="shared" si="1"/>
        <v>0.93799999999999994</v>
      </c>
      <c r="AG65" s="12"/>
      <c r="AH65" s="12"/>
      <c r="AI65" s="45"/>
      <c r="AJ65" s="45"/>
      <c r="AK65" s="45"/>
      <c r="AL65" s="45"/>
      <c r="AM65" s="45"/>
      <c r="AN65" s="45"/>
    </row>
    <row r="66" spans="7:40">
      <c r="G66" s="102">
        <v>2009</v>
      </c>
      <c r="H66" s="106">
        <v>2010</v>
      </c>
      <c r="O66" s="83">
        <v>5</v>
      </c>
      <c r="P66" s="84" t="s">
        <v>12</v>
      </c>
      <c r="Q66" s="84" t="s">
        <v>762</v>
      </c>
      <c r="R66" s="84" t="s">
        <v>764</v>
      </c>
      <c r="S66" s="84" t="s">
        <v>306</v>
      </c>
      <c r="T66" s="85">
        <v>7.0999999999999994E-2</v>
      </c>
      <c r="V66" s="13">
        <v>6</v>
      </c>
      <c r="W66" s="13">
        <v>2005</v>
      </c>
      <c r="X66" s="13" t="s">
        <v>24</v>
      </c>
      <c r="Y66" s="20" t="str">
        <f t="shared" si="6"/>
        <v>62005冷房</v>
      </c>
      <c r="Z66" s="14">
        <f>2*(1-$Y$11)</f>
        <v>5.8000000000000052E-2</v>
      </c>
      <c r="AA66" s="14">
        <f>2*$Y$11-1</f>
        <v>0.94199999999999995</v>
      </c>
      <c r="AB66" s="14">
        <f>4*($Z$11-$AA$11)</f>
        <v>1</v>
      </c>
      <c r="AC66" s="14">
        <f>$AA$11</f>
        <v>0.70699999999999996</v>
      </c>
      <c r="AD66" s="22">
        <f>VLOOKUP(V66,既存設備・導入予定!$E$34:$V$46,13,0)</f>
        <v>0.317</v>
      </c>
      <c r="AE66" s="23">
        <f t="shared" si="1"/>
        <v>0.96</v>
      </c>
      <c r="AG66" s="45"/>
      <c r="AH66" s="45"/>
      <c r="AI66" s="45"/>
      <c r="AJ66" s="45"/>
      <c r="AK66" s="45"/>
      <c r="AL66" s="45"/>
      <c r="AM66" s="45"/>
      <c r="AN66" s="45"/>
    </row>
    <row r="67" spans="7:40">
      <c r="G67" s="102">
        <v>2010</v>
      </c>
      <c r="H67" s="106">
        <v>2010</v>
      </c>
      <c r="O67" s="83">
        <v>5</v>
      </c>
      <c r="P67" s="84" t="s">
        <v>13</v>
      </c>
      <c r="Q67" s="84" t="s">
        <v>762</v>
      </c>
      <c r="R67" s="84" t="s">
        <v>764</v>
      </c>
      <c r="S67" s="84" t="s">
        <v>310</v>
      </c>
      <c r="T67" s="85">
        <v>0.23</v>
      </c>
      <c r="V67" s="13">
        <v>6</v>
      </c>
      <c r="W67" s="13">
        <v>2005</v>
      </c>
      <c r="X67" s="13" t="s">
        <v>25</v>
      </c>
      <c r="Y67" s="20" t="str">
        <f t="shared" si="6"/>
        <v>62005暖房</v>
      </c>
      <c r="Z67" s="14">
        <f>2*(1-$Y$12)</f>
        <v>0.12799999999999989</v>
      </c>
      <c r="AA67" s="14">
        <f>2*$Y$12-1</f>
        <v>0.87200000000000011</v>
      </c>
      <c r="AB67" s="14">
        <f>4*($Z$12-$AA$12)</f>
        <v>1</v>
      </c>
      <c r="AC67" s="14">
        <f>$AA$12</f>
        <v>0.65300000000000002</v>
      </c>
      <c r="AD67" s="22">
        <f>VLOOKUP(V67,既存設備・導入予定!$E$34:$V$46,13,0)</f>
        <v>0.317</v>
      </c>
      <c r="AE67" s="23">
        <f t="shared" si="1"/>
        <v>0.91200000000000003</v>
      </c>
      <c r="AG67" s="45"/>
      <c r="AH67" s="45"/>
      <c r="AI67" s="45"/>
      <c r="AJ67" s="45"/>
      <c r="AK67" s="45"/>
      <c r="AL67" s="45"/>
      <c r="AM67" s="45"/>
      <c r="AN67" s="45"/>
    </row>
    <row r="68" spans="7:40">
      <c r="G68" s="102">
        <v>2011</v>
      </c>
      <c r="H68" s="103">
        <v>2015</v>
      </c>
      <c r="O68" s="83">
        <v>6</v>
      </c>
      <c r="P68" s="84" t="s">
        <v>761</v>
      </c>
      <c r="Q68" s="84" t="s">
        <v>762</v>
      </c>
      <c r="R68" s="84" t="s">
        <v>764</v>
      </c>
      <c r="S68" s="84" t="s">
        <v>314</v>
      </c>
      <c r="T68" s="85">
        <v>0.249</v>
      </c>
      <c r="V68" s="122">
        <v>6</v>
      </c>
      <c r="W68" s="122">
        <v>2010</v>
      </c>
      <c r="X68" s="122" t="s">
        <v>70</v>
      </c>
      <c r="Y68" s="128" t="str">
        <f t="shared" si="6"/>
        <v>62010冷房</v>
      </c>
      <c r="Z68" s="119">
        <f>2*(1-$Y$13)</f>
        <v>-0.24800000000000022</v>
      </c>
      <c r="AA68" s="119">
        <f>2*$Y$13-1</f>
        <v>1.2480000000000002</v>
      </c>
      <c r="AB68" s="119">
        <f>4*($Z$13-$AA$13)</f>
        <v>0.99999999999999956</v>
      </c>
      <c r="AC68" s="119">
        <f>$AA$13</f>
        <v>0.93600000000000005</v>
      </c>
      <c r="AD68" s="120">
        <f>VLOOKUP(V68,既存設備・導入予定!$E$34:$V$46,13,0)</f>
        <v>0.317</v>
      </c>
      <c r="AE68" s="121">
        <f t="shared" si="1"/>
        <v>1.169</v>
      </c>
      <c r="AG68" s="45"/>
      <c r="AH68" s="45"/>
      <c r="AI68" s="45"/>
      <c r="AJ68" s="45"/>
      <c r="AK68" s="45"/>
      <c r="AL68" s="45"/>
      <c r="AM68" s="45"/>
      <c r="AN68" s="45"/>
    </row>
    <row r="69" spans="7:40">
      <c r="G69" s="102">
        <v>2012</v>
      </c>
      <c r="H69" s="103">
        <v>2015</v>
      </c>
      <c r="O69" s="83">
        <v>6</v>
      </c>
      <c r="P69" s="84" t="s">
        <v>3</v>
      </c>
      <c r="Q69" s="84" t="s">
        <v>762</v>
      </c>
      <c r="R69" s="84" t="s">
        <v>764</v>
      </c>
      <c r="S69" s="84" t="s">
        <v>318</v>
      </c>
      <c r="T69" s="85">
        <v>0.34300000000000003</v>
      </c>
      <c r="V69" s="122">
        <v>6</v>
      </c>
      <c r="W69" s="122">
        <v>2010</v>
      </c>
      <c r="X69" s="122" t="s">
        <v>68</v>
      </c>
      <c r="Y69" s="128" t="str">
        <f t="shared" si="6"/>
        <v>62010暖房</v>
      </c>
      <c r="Z69" s="119">
        <f>2*(1-$Y$14)</f>
        <v>-2.1999999999999797E-2</v>
      </c>
      <c r="AA69" s="119">
        <f>2*$Y$14-1</f>
        <v>1.0219999999999998</v>
      </c>
      <c r="AB69" s="119">
        <f>4*($Z$14-$AA$14)</f>
        <v>0.99999999999999956</v>
      </c>
      <c r="AC69" s="119">
        <f>$AA$14</f>
        <v>0.76700000000000002</v>
      </c>
      <c r="AD69" s="120">
        <f>VLOOKUP(V69,既存設備・導入予定!$E$34:$V$46,13,0)</f>
        <v>0.317</v>
      </c>
      <c r="AE69" s="121">
        <f t="shared" si="1"/>
        <v>1.0149999999999999</v>
      </c>
      <c r="AG69" s="45"/>
      <c r="AH69" s="45"/>
      <c r="AI69" s="45"/>
      <c r="AJ69" s="45"/>
      <c r="AK69" s="45"/>
      <c r="AL69" s="45"/>
      <c r="AM69" s="45"/>
      <c r="AN69" s="45"/>
    </row>
    <row r="70" spans="7:40">
      <c r="G70" s="102">
        <v>2013</v>
      </c>
      <c r="H70" s="103">
        <v>2015</v>
      </c>
      <c r="O70" s="83">
        <v>6</v>
      </c>
      <c r="P70" s="84" t="s">
        <v>4</v>
      </c>
      <c r="Q70" s="84" t="s">
        <v>762</v>
      </c>
      <c r="R70" s="84" t="s">
        <v>764</v>
      </c>
      <c r="S70" s="84" t="s">
        <v>322</v>
      </c>
      <c r="T70" s="85">
        <v>0.30599999999999999</v>
      </c>
      <c r="V70" s="13">
        <v>6</v>
      </c>
      <c r="W70" s="13">
        <v>2015</v>
      </c>
      <c r="X70" s="13" t="s">
        <v>24</v>
      </c>
      <c r="Y70" s="20" t="str">
        <f t="shared" si="6"/>
        <v>62015冷房</v>
      </c>
      <c r="Z70" s="14">
        <f>2*(1-$Y$15)</f>
        <v>-1.8580000000000001</v>
      </c>
      <c r="AA70" s="14">
        <f>2*$Y$15-1</f>
        <v>2.8580000000000001</v>
      </c>
      <c r="AB70" s="14">
        <f>4*($Z$15-$AA$15)</f>
        <v>1</v>
      </c>
      <c r="AC70" s="14">
        <f>$AA$15</f>
        <v>2.1429999999999998</v>
      </c>
      <c r="AD70" s="22">
        <f>VLOOKUP(V70,既存設備・導入予定!$E$34:$V$46,13,0)</f>
        <v>0.317</v>
      </c>
      <c r="AE70" s="23">
        <f t="shared" si="1"/>
        <v>2.2690000000000001</v>
      </c>
      <c r="AG70" s="12"/>
      <c r="AH70" s="12"/>
      <c r="AI70" s="45"/>
      <c r="AJ70" s="45"/>
      <c r="AK70" s="45"/>
      <c r="AL70" s="45"/>
      <c r="AM70" s="45"/>
      <c r="AN70" s="45"/>
    </row>
    <row r="71" spans="7:40">
      <c r="G71" s="102">
        <v>2014</v>
      </c>
      <c r="H71" s="103">
        <v>2015</v>
      </c>
      <c r="O71" s="83">
        <v>6</v>
      </c>
      <c r="P71" s="84" t="s">
        <v>5</v>
      </c>
      <c r="Q71" s="84" t="s">
        <v>762</v>
      </c>
      <c r="R71" s="84" t="s">
        <v>764</v>
      </c>
      <c r="S71" s="84" t="s">
        <v>326</v>
      </c>
      <c r="T71" s="85">
        <v>0.20899999999999999</v>
      </c>
      <c r="V71" s="13">
        <v>6</v>
      </c>
      <c r="W71" s="13">
        <v>2015</v>
      </c>
      <c r="X71" s="13" t="s">
        <v>25</v>
      </c>
      <c r="Y71" s="20" t="str">
        <f t="shared" si="6"/>
        <v>62015暖房</v>
      </c>
      <c r="Z71" s="14">
        <f>2*(1-$Y$16)</f>
        <v>-0.72599999999999998</v>
      </c>
      <c r="AA71" s="14">
        <f>2*$Y$16-1</f>
        <v>1.726</v>
      </c>
      <c r="AB71" s="14">
        <f>4*($Z$16-$AA$16)</f>
        <v>1</v>
      </c>
      <c r="AC71" s="14">
        <f>$AA$16</f>
        <v>1.294</v>
      </c>
      <c r="AD71" s="22">
        <f>VLOOKUP(V71,既存設備・導入予定!$E$34:$V$46,13,0)</f>
        <v>0.317</v>
      </c>
      <c r="AE71" s="23">
        <f t="shared" si="1"/>
        <v>1.4950000000000001</v>
      </c>
      <c r="AG71" s="12"/>
      <c r="AH71" s="12"/>
      <c r="AI71" s="45"/>
      <c r="AJ71" s="45"/>
      <c r="AK71" s="45"/>
      <c r="AL71" s="45"/>
      <c r="AM71" s="45"/>
      <c r="AN71" s="45"/>
    </row>
    <row r="72" spans="7:40">
      <c r="G72" s="102">
        <v>2015</v>
      </c>
      <c r="H72" s="103">
        <v>2015</v>
      </c>
      <c r="O72" s="83">
        <v>6</v>
      </c>
      <c r="P72" s="84" t="s">
        <v>6</v>
      </c>
      <c r="Q72" s="84" t="s">
        <v>762</v>
      </c>
      <c r="R72" s="84" t="s">
        <v>764</v>
      </c>
      <c r="S72" s="84" t="s">
        <v>330</v>
      </c>
      <c r="T72" s="85">
        <v>0.308</v>
      </c>
      <c r="V72" s="13">
        <v>7</v>
      </c>
      <c r="W72" s="13">
        <v>1995</v>
      </c>
      <c r="X72" s="13" t="s">
        <v>24</v>
      </c>
      <c r="Y72" s="20" t="str">
        <f>V72&amp;W72&amp;X72</f>
        <v>71995冷房</v>
      </c>
      <c r="Z72" s="14">
        <f>2*(1-$Y$9)</f>
        <v>-4.9999999999999822E-2</v>
      </c>
      <c r="AA72" s="14">
        <f>2*$Y$9-1</f>
        <v>1.0499999999999998</v>
      </c>
      <c r="AB72" s="14">
        <f>4*($Z$9-$AA$9)</f>
        <v>0.99999999999999956</v>
      </c>
      <c r="AC72" s="14">
        <f>$AA$9</f>
        <v>0.78700000000000003</v>
      </c>
      <c r="AD72" s="22">
        <f>VLOOKUP(V72,既存設備・導入予定!$E$34:$V$46,13,0)</f>
        <v>0.57299999999999995</v>
      </c>
      <c r="AE72" s="23">
        <f t="shared" si="1"/>
        <v>1.0209999999999999</v>
      </c>
      <c r="AG72" s="45"/>
      <c r="AH72" s="45"/>
      <c r="AI72" s="45"/>
      <c r="AJ72" s="45"/>
      <c r="AK72" s="45"/>
      <c r="AL72" s="45"/>
      <c r="AM72" s="45"/>
      <c r="AN72" s="45"/>
    </row>
    <row r="73" spans="7:40">
      <c r="G73" s="98">
        <v>2016</v>
      </c>
      <c r="H73" s="99">
        <v>2015</v>
      </c>
      <c r="O73" s="83">
        <v>6</v>
      </c>
      <c r="P73" s="84" t="s">
        <v>7</v>
      </c>
      <c r="Q73" s="84" t="s">
        <v>762</v>
      </c>
      <c r="R73" s="84" t="s">
        <v>764</v>
      </c>
      <c r="S73" s="84" t="s">
        <v>334</v>
      </c>
      <c r="T73" s="85">
        <v>0.29699999999999999</v>
      </c>
      <c r="V73" s="13">
        <v>7</v>
      </c>
      <c r="W73" s="13">
        <v>1995</v>
      </c>
      <c r="X73" s="13" t="s">
        <v>25</v>
      </c>
      <c r="Y73" s="20" t="str">
        <f t="shared" ref="Y73:Y79" si="7">V73&amp;W73&amp;X73</f>
        <v>71995暖房</v>
      </c>
      <c r="Z73" s="14">
        <f>2*(1-$Y$10)</f>
        <v>9.000000000000008E-2</v>
      </c>
      <c r="AA73" s="14">
        <f>2*$Y$10-1</f>
        <v>0.90999999999999992</v>
      </c>
      <c r="AB73" s="14">
        <f>4*($Z$10-$AA$10)</f>
        <v>1</v>
      </c>
      <c r="AC73" s="14">
        <f>$AA$10</f>
        <v>0.68200000000000005</v>
      </c>
      <c r="AD73" s="22">
        <f>VLOOKUP(V73,既存設備・導入予定!$E$34:$V$46,13,0)</f>
        <v>0.57299999999999995</v>
      </c>
      <c r="AE73" s="23">
        <f t="shared" si="1"/>
        <v>0.96099999999999997</v>
      </c>
      <c r="AG73" s="45"/>
      <c r="AH73" s="45"/>
      <c r="AI73" s="45"/>
      <c r="AJ73" s="45"/>
      <c r="AK73" s="45"/>
      <c r="AL73" s="45"/>
      <c r="AM73" s="45"/>
      <c r="AN73" s="45"/>
    </row>
    <row r="74" spans="7:40">
      <c r="G74" s="102">
        <v>2017</v>
      </c>
      <c r="H74" s="99">
        <v>2015</v>
      </c>
      <c r="O74" s="83">
        <v>6</v>
      </c>
      <c r="P74" s="84" t="s">
        <v>8</v>
      </c>
      <c r="Q74" s="84" t="s">
        <v>762</v>
      </c>
      <c r="R74" s="84" t="s">
        <v>764</v>
      </c>
      <c r="S74" s="84" t="s">
        <v>338</v>
      </c>
      <c r="T74" s="85">
        <v>0.33800000000000002</v>
      </c>
      <c r="V74" s="13">
        <v>7</v>
      </c>
      <c r="W74" s="13">
        <v>2005</v>
      </c>
      <c r="X74" s="13" t="s">
        <v>24</v>
      </c>
      <c r="Y74" s="20" t="str">
        <f t="shared" si="7"/>
        <v>72005冷房</v>
      </c>
      <c r="Z74" s="14">
        <f>2*(1-$Y$11)</f>
        <v>5.8000000000000052E-2</v>
      </c>
      <c r="AA74" s="14">
        <f>2*$Y$11-1</f>
        <v>0.94199999999999995</v>
      </c>
      <c r="AB74" s="14">
        <f>4*($Z$11-$AA$11)</f>
        <v>1</v>
      </c>
      <c r="AC74" s="14">
        <f>$AA$11</f>
        <v>0.70699999999999996</v>
      </c>
      <c r="AD74" s="22">
        <f>VLOOKUP(V74,既存設備・導入予定!$E$34:$V$46,13,0)</f>
        <v>0.57299999999999995</v>
      </c>
      <c r="AE74" s="23">
        <f t="shared" si="1"/>
        <v>0.97499999999999998</v>
      </c>
      <c r="AG74" s="45"/>
      <c r="AH74" s="45"/>
      <c r="AI74" s="45"/>
      <c r="AJ74" s="45"/>
      <c r="AK74" s="45"/>
      <c r="AL74" s="45"/>
      <c r="AM74" s="45"/>
      <c r="AN74" s="45"/>
    </row>
    <row r="75" spans="7:40" ht="14.25" thickBot="1">
      <c r="G75" s="104">
        <v>2018</v>
      </c>
      <c r="H75" s="105">
        <v>2015</v>
      </c>
      <c r="O75" s="83">
        <v>6</v>
      </c>
      <c r="P75" s="84" t="s">
        <v>9</v>
      </c>
      <c r="Q75" s="84" t="s">
        <v>762</v>
      </c>
      <c r="R75" s="84" t="s">
        <v>764</v>
      </c>
      <c r="S75" s="84" t="s">
        <v>342</v>
      </c>
      <c r="T75" s="85">
        <v>0.247</v>
      </c>
      <c r="V75" s="13">
        <v>7</v>
      </c>
      <c r="W75" s="13">
        <v>2005</v>
      </c>
      <c r="X75" s="13" t="s">
        <v>25</v>
      </c>
      <c r="Y75" s="20" t="str">
        <f t="shared" si="7"/>
        <v>72005暖房</v>
      </c>
      <c r="Z75" s="14">
        <f>2*(1-$Y$12)</f>
        <v>0.12799999999999989</v>
      </c>
      <c r="AA75" s="14">
        <f>2*$Y$12-1</f>
        <v>0.87200000000000011</v>
      </c>
      <c r="AB75" s="14">
        <f>4*($Z$12-$AA$12)</f>
        <v>1</v>
      </c>
      <c r="AC75" s="14">
        <f>$AA$12</f>
        <v>0.65300000000000002</v>
      </c>
      <c r="AD75" s="22">
        <f>VLOOKUP(V75,既存設備・導入予定!$E$34:$V$46,13,0)</f>
        <v>0.57299999999999995</v>
      </c>
      <c r="AE75" s="23">
        <f t="shared" si="1"/>
        <v>0.94499999999999995</v>
      </c>
      <c r="AG75" s="45"/>
      <c r="AH75" s="45"/>
      <c r="AI75" s="45"/>
      <c r="AJ75" s="45"/>
      <c r="AK75" s="45"/>
      <c r="AL75" s="45"/>
      <c r="AM75" s="45"/>
      <c r="AN75" s="45"/>
    </row>
    <row r="76" spans="7:40">
      <c r="O76" s="83">
        <v>6</v>
      </c>
      <c r="P76" s="84" t="s">
        <v>10</v>
      </c>
      <c r="Q76" s="84" t="s">
        <v>762</v>
      </c>
      <c r="R76" s="84" t="s">
        <v>764</v>
      </c>
      <c r="S76" s="84" t="s">
        <v>346</v>
      </c>
      <c r="T76" s="85">
        <v>0.30499999999999999</v>
      </c>
      <c r="V76" s="122">
        <v>7</v>
      </c>
      <c r="W76" s="122">
        <v>2010</v>
      </c>
      <c r="X76" s="122" t="s">
        <v>70</v>
      </c>
      <c r="Y76" s="123" t="str">
        <f t="shared" si="7"/>
        <v>72010冷房</v>
      </c>
      <c r="Z76" s="125">
        <f>2*(1-$Y$13)</f>
        <v>-0.24800000000000022</v>
      </c>
      <c r="AA76" s="119">
        <f>2*$Y$13-1</f>
        <v>1.2480000000000002</v>
      </c>
      <c r="AB76" s="119">
        <f>4*($Z$13-$AA$13)</f>
        <v>0.99999999999999956</v>
      </c>
      <c r="AC76" s="119">
        <f>$AA$13</f>
        <v>0.93600000000000005</v>
      </c>
      <c r="AD76" s="120">
        <f>VLOOKUP(V76,既存設備・導入予定!$E$34:$V$46,13,0)</f>
        <v>0.57299999999999995</v>
      </c>
      <c r="AE76" s="121">
        <f t="shared" si="1"/>
        <v>1.105</v>
      </c>
      <c r="AG76" s="12"/>
      <c r="AH76" s="12"/>
      <c r="AI76" s="45"/>
      <c r="AJ76" s="45"/>
      <c r="AK76" s="45"/>
      <c r="AL76" s="45"/>
      <c r="AM76" s="45"/>
      <c r="AN76" s="45"/>
    </row>
    <row r="77" spans="7:40">
      <c r="O77" s="83">
        <v>6</v>
      </c>
      <c r="P77" s="84" t="s">
        <v>11</v>
      </c>
      <c r="Q77" s="84" t="s">
        <v>762</v>
      </c>
      <c r="R77" s="84" t="s">
        <v>764</v>
      </c>
      <c r="S77" s="84" t="s">
        <v>350</v>
      </c>
      <c r="T77" s="85">
        <v>0.20899999999999999</v>
      </c>
      <c r="V77" s="124">
        <v>7</v>
      </c>
      <c r="W77" s="124">
        <v>2010</v>
      </c>
      <c r="X77" s="124" t="s">
        <v>68</v>
      </c>
      <c r="Y77" s="123" t="str">
        <f t="shared" si="7"/>
        <v>72010暖房</v>
      </c>
      <c r="Z77" s="125">
        <f>2*(1-$Y$14)</f>
        <v>-2.1999999999999797E-2</v>
      </c>
      <c r="AA77" s="119">
        <f>2*$Y$14-1</f>
        <v>1.0219999999999998</v>
      </c>
      <c r="AB77" s="119">
        <f>4*($Z$14-$AA$14)</f>
        <v>0.99999999999999956</v>
      </c>
      <c r="AC77" s="119">
        <f>$AA$14</f>
        <v>0.76700000000000002</v>
      </c>
      <c r="AD77" s="120">
        <f>VLOOKUP(V77,既存設備・導入予定!$E$34:$V$46,13,0)</f>
        <v>0.57299999999999995</v>
      </c>
      <c r="AE77" s="121">
        <f t="shared" si="1"/>
        <v>1.0089999999999999</v>
      </c>
      <c r="AG77" s="12"/>
      <c r="AH77" s="12"/>
      <c r="AI77" s="45"/>
      <c r="AJ77" s="45"/>
      <c r="AK77" s="45"/>
      <c r="AL77" s="45"/>
      <c r="AM77" s="45"/>
      <c r="AN77" s="45"/>
    </row>
    <row r="78" spans="7:40">
      <c r="O78" s="83">
        <v>6</v>
      </c>
      <c r="P78" s="84" t="s">
        <v>12</v>
      </c>
      <c r="Q78" s="84" t="s">
        <v>762</v>
      </c>
      <c r="R78" s="84" t="s">
        <v>764</v>
      </c>
      <c r="S78" s="84" t="s">
        <v>354</v>
      </c>
      <c r="T78" s="85">
        <v>0.25600000000000001</v>
      </c>
      <c r="V78" s="13">
        <v>7</v>
      </c>
      <c r="W78" s="13">
        <v>2015</v>
      </c>
      <c r="X78" s="13" t="s">
        <v>24</v>
      </c>
      <c r="Y78" s="20" t="str">
        <f t="shared" si="7"/>
        <v>72015冷房</v>
      </c>
      <c r="Z78" s="14">
        <f>2*(1-$Y$15)</f>
        <v>-1.8580000000000001</v>
      </c>
      <c r="AA78" s="14">
        <f>2*$Y$15-1</f>
        <v>2.8580000000000001</v>
      </c>
      <c r="AB78" s="14">
        <f>4*($Z$15-$AA$15)</f>
        <v>1</v>
      </c>
      <c r="AC78" s="14">
        <f>$AA$15</f>
        <v>2.1429999999999998</v>
      </c>
      <c r="AD78" s="22">
        <f>VLOOKUP(V78,既存設備・導入予定!$E$34:$V$46,13,0)</f>
        <v>0.57299999999999995</v>
      </c>
      <c r="AE78" s="23">
        <f t="shared" si="1"/>
        <v>1.7929999999999999</v>
      </c>
      <c r="AG78" s="45"/>
      <c r="AH78" s="45"/>
      <c r="AI78" s="45"/>
      <c r="AJ78" s="45"/>
      <c r="AK78" s="45"/>
      <c r="AL78" s="45"/>
      <c r="AM78" s="45"/>
      <c r="AN78" s="45"/>
    </row>
    <row r="79" spans="7:40">
      <c r="O79" s="83">
        <v>6</v>
      </c>
      <c r="P79" s="84" t="s">
        <v>13</v>
      </c>
      <c r="Q79" s="84" t="s">
        <v>762</v>
      </c>
      <c r="R79" s="84" t="s">
        <v>764</v>
      </c>
      <c r="S79" s="84" t="s">
        <v>358</v>
      </c>
      <c r="T79" s="85">
        <v>0.33400000000000002</v>
      </c>
      <c r="V79" s="13">
        <v>7</v>
      </c>
      <c r="W79" s="13">
        <v>2015</v>
      </c>
      <c r="X79" s="13" t="s">
        <v>25</v>
      </c>
      <c r="Y79" s="20" t="str">
        <f t="shared" si="7"/>
        <v>72015暖房</v>
      </c>
      <c r="Z79" s="14">
        <f>2*(1-$Y$16)</f>
        <v>-0.72599999999999998</v>
      </c>
      <c r="AA79" s="14">
        <f>2*$Y$16-1</f>
        <v>1.726</v>
      </c>
      <c r="AB79" s="14">
        <f>4*($Z$16-$AA$16)</f>
        <v>1</v>
      </c>
      <c r="AC79" s="14">
        <f>$AA$16</f>
        <v>1.294</v>
      </c>
      <c r="AD79" s="22">
        <f>VLOOKUP(V79,既存設備・導入予定!$E$34:$V$46,13,0)</f>
        <v>0.57299999999999995</v>
      </c>
      <c r="AE79" s="23">
        <f t="shared" si="1"/>
        <v>1.31</v>
      </c>
      <c r="AG79" s="45"/>
      <c r="AH79" s="45"/>
      <c r="AI79" s="45"/>
      <c r="AJ79" s="45"/>
      <c r="AK79" s="45"/>
      <c r="AL79" s="45"/>
      <c r="AM79" s="45"/>
      <c r="AN79" s="45"/>
    </row>
    <row r="80" spans="7:40">
      <c r="O80" s="83">
        <v>7</v>
      </c>
      <c r="P80" s="84" t="s">
        <v>761</v>
      </c>
      <c r="Q80" s="84" t="s">
        <v>762</v>
      </c>
      <c r="R80" s="84" t="s">
        <v>764</v>
      </c>
      <c r="S80" s="84" t="s">
        <v>362</v>
      </c>
      <c r="T80" s="85">
        <v>0.54400000000000004</v>
      </c>
      <c r="V80" s="13">
        <v>8</v>
      </c>
      <c r="W80" s="13">
        <v>1995</v>
      </c>
      <c r="X80" s="13" t="s">
        <v>24</v>
      </c>
      <c r="Y80" s="20" t="str">
        <f>V80&amp;W80&amp;X80</f>
        <v>81995冷房</v>
      </c>
      <c r="Z80" s="14">
        <f>2*(1-$Y$9)</f>
        <v>-4.9999999999999822E-2</v>
      </c>
      <c r="AA80" s="14">
        <f>2*$Y$9-1</f>
        <v>1.0499999999999998</v>
      </c>
      <c r="AB80" s="14">
        <f>4*($Z$9-$AA$9)</f>
        <v>0.99999999999999956</v>
      </c>
      <c r="AC80" s="14">
        <f>$AA$9</f>
        <v>0.78700000000000003</v>
      </c>
      <c r="AD80" s="22">
        <f>VLOOKUP(V80,既存設備・導入予定!$E$34:$V$46,13,0)</f>
        <v>0.61499999999999999</v>
      </c>
      <c r="AE80" s="23">
        <f t="shared" si="1"/>
        <v>1.0189999999999999</v>
      </c>
      <c r="AG80" s="45"/>
      <c r="AH80" s="45"/>
      <c r="AI80" s="45"/>
      <c r="AJ80" s="45"/>
      <c r="AK80" s="45"/>
      <c r="AL80" s="45"/>
      <c r="AM80" s="45"/>
      <c r="AN80" s="45"/>
    </row>
    <row r="81" spans="15:40">
      <c r="O81" s="83">
        <v>7</v>
      </c>
      <c r="P81" s="84" t="s">
        <v>3</v>
      </c>
      <c r="Q81" s="84" t="s">
        <v>762</v>
      </c>
      <c r="R81" s="84" t="s">
        <v>764</v>
      </c>
      <c r="S81" s="84" t="s">
        <v>366</v>
      </c>
      <c r="T81" s="85">
        <v>0.6</v>
      </c>
      <c r="V81" s="13">
        <v>8</v>
      </c>
      <c r="W81" s="13">
        <v>1995</v>
      </c>
      <c r="X81" s="13" t="s">
        <v>25</v>
      </c>
      <c r="Y81" s="20" t="str">
        <f t="shared" ref="Y81:Y87" si="8">V81&amp;W81&amp;X81</f>
        <v>81995暖房</v>
      </c>
      <c r="Z81" s="14">
        <f>2*(1-$Y$10)</f>
        <v>9.000000000000008E-2</v>
      </c>
      <c r="AA81" s="14">
        <f>2*$Y$10-1</f>
        <v>0.90999999999999992</v>
      </c>
      <c r="AB81" s="14">
        <f>4*($Z$10-$AA$10)</f>
        <v>1</v>
      </c>
      <c r="AC81" s="14">
        <f>$AA$10</f>
        <v>0.68200000000000005</v>
      </c>
      <c r="AD81" s="22">
        <f>VLOOKUP(V81,既存設備・導入予定!$E$34:$V$46,13,0)</f>
        <v>0.61499999999999999</v>
      </c>
      <c r="AE81" s="23">
        <f t="shared" si="1"/>
        <v>0.96499999999999997</v>
      </c>
      <c r="AG81" s="45"/>
      <c r="AH81" s="45"/>
      <c r="AI81" s="45"/>
      <c r="AJ81" s="45"/>
      <c r="AK81" s="45"/>
      <c r="AL81" s="45"/>
      <c r="AM81" s="45"/>
      <c r="AN81" s="45"/>
    </row>
    <row r="82" spans="15:40">
      <c r="O82" s="83">
        <v>7</v>
      </c>
      <c r="P82" s="84" t="s">
        <v>4</v>
      </c>
      <c r="Q82" s="84" t="s">
        <v>762</v>
      </c>
      <c r="R82" s="84" t="s">
        <v>764</v>
      </c>
      <c r="S82" s="84" t="s">
        <v>370</v>
      </c>
      <c r="T82" s="85">
        <v>0.52500000000000002</v>
      </c>
      <c r="V82" s="13">
        <v>8</v>
      </c>
      <c r="W82" s="13">
        <v>2005</v>
      </c>
      <c r="X82" s="13" t="s">
        <v>24</v>
      </c>
      <c r="Y82" s="20" t="str">
        <f t="shared" si="8"/>
        <v>82005冷房</v>
      </c>
      <c r="Z82" s="14">
        <f>2*(1-$Y$11)</f>
        <v>5.8000000000000052E-2</v>
      </c>
      <c r="AA82" s="14">
        <f>2*$Y$11-1</f>
        <v>0.94199999999999995</v>
      </c>
      <c r="AB82" s="14">
        <f>4*($Z$11-$AA$11)</f>
        <v>1</v>
      </c>
      <c r="AC82" s="14">
        <f>$AA$11</f>
        <v>0.70699999999999996</v>
      </c>
      <c r="AD82" s="22">
        <f>VLOOKUP(V82,既存設備・導入予定!$E$34:$V$46,13,0)</f>
        <v>0.61499999999999999</v>
      </c>
      <c r="AE82" s="23">
        <f t="shared" si="1"/>
        <v>0.97699999999999998</v>
      </c>
      <c r="AG82" s="12"/>
      <c r="AH82" s="12"/>
      <c r="AI82" s="45"/>
      <c r="AJ82" s="45"/>
      <c r="AK82" s="45"/>
      <c r="AL82" s="45"/>
      <c r="AM82" s="45"/>
      <c r="AN82" s="45"/>
    </row>
    <row r="83" spans="15:40">
      <c r="O83" s="83">
        <v>7</v>
      </c>
      <c r="P83" s="84" t="s">
        <v>5</v>
      </c>
      <c r="Q83" s="84" t="s">
        <v>762</v>
      </c>
      <c r="R83" s="84" t="s">
        <v>764</v>
      </c>
      <c r="S83" s="84" t="s">
        <v>374</v>
      </c>
      <c r="T83" s="85">
        <v>0.38800000000000001</v>
      </c>
      <c r="V83" s="13">
        <v>8</v>
      </c>
      <c r="W83" s="13">
        <v>2005</v>
      </c>
      <c r="X83" s="13" t="s">
        <v>25</v>
      </c>
      <c r="Y83" s="20" t="str">
        <f t="shared" si="8"/>
        <v>82005暖房</v>
      </c>
      <c r="Z83" s="14">
        <f>2*(1-$Y$12)</f>
        <v>0.12799999999999989</v>
      </c>
      <c r="AA83" s="14">
        <f>2*$Y$12-1</f>
        <v>0.87200000000000011</v>
      </c>
      <c r="AB83" s="14">
        <f>4*($Z$12-$AA$12)</f>
        <v>1</v>
      </c>
      <c r="AC83" s="14">
        <f>$AA$12</f>
        <v>0.65300000000000002</v>
      </c>
      <c r="AD83" s="22">
        <f>VLOOKUP(V83,既存設備・導入予定!$E$34:$V$46,13,0)</f>
        <v>0.61499999999999999</v>
      </c>
      <c r="AE83" s="23">
        <f t="shared" si="1"/>
        <v>0.95</v>
      </c>
      <c r="AG83" s="12"/>
      <c r="AH83" s="12"/>
      <c r="AI83" s="45"/>
      <c r="AJ83" s="45"/>
      <c r="AK83" s="45"/>
      <c r="AL83" s="45"/>
      <c r="AM83" s="45"/>
      <c r="AN83" s="45"/>
    </row>
    <row r="84" spans="15:40">
      <c r="O84" s="83">
        <v>7</v>
      </c>
      <c r="P84" s="84" t="s">
        <v>6</v>
      </c>
      <c r="Q84" s="84" t="s">
        <v>762</v>
      </c>
      <c r="R84" s="84" t="s">
        <v>764</v>
      </c>
      <c r="S84" s="84" t="s">
        <v>378</v>
      </c>
      <c r="T84" s="85">
        <v>0.56599999999999995</v>
      </c>
      <c r="V84" s="122">
        <v>8</v>
      </c>
      <c r="W84" s="122">
        <v>2010</v>
      </c>
      <c r="X84" s="122" t="s">
        <v>24</v>
      </c>
      <c r="Y84" s="123" t="str">
        <f t="shared" si="8"/>
        <v>82010冷房</v>
      </c>
      <c r="Z84" s="119">
        <f>2*(1-$Y$13)</f>
        <v>-0.24800000000000022</v>
      </c>
      <c r="AA84" s="119">
        <f>2*$Y$13-1</f>
        <v>1.2480000000000002</v>
      </c>
      <c r="AB84" s="119">
        <f>4*($Z$13-$AA$13)</f>
        <v>0.99999999999999956</v>
      </c>
      <c r="AC84" s="119">
        <f>$AA$13</f>
        <v>0.93600000000000005</v>
      </c>
      <c r="AD84" s="120">
        <f>VLOOKUP(V84,既存設備・導入予定!$E$34:$V$46,13,0)</f>
        <v>0.61499999999999999</v>
      </c>
      <c r="AE84" s="121">
        <f t="shared" si="1"/>
        <v>1.095</v>
      </c>
      <c r="AG84" s="45"/>
      <c r="AH84" s="45"/>
      <c r="AI84" s="45"/>
      <c r="AJ84" s="45"/>
      <c r="AK84" s="45"/>
      <c r="AL84" s="45"/>
      <c r="AM84" s="45"/>
      <c r="AN84" s="45"/>
    </row>
    <row r="85" spans="15:40">
      <c r="O85" s="83">
        <v>7</v>
      </c>
      <c r="P85" s="84" t="s">
        <v>7</v>
      </c>
      <c r="Q85" s="84" t="s">
        <v>762</v>
      </c>
      <c r="R85" s="84" t="s">
        <v>764</v>
      </c>
      <c r="S85" s="84" t="s">
        <v>382</v>
      </c>
      <c r="T85" s="85">
        <v>0.55800000000000005</v>
      </c>
      <c r="V85" s="122">
        <v>8</v>
      </c>
      <c r="W85" s="122">
        <v>2010</v>
      </c>
      <c r="X85" s="122" t="s">
        <v>25</v>
      </c>
      <c r="Y85" s="123" t="str">
        <f t="shared" si="8"/>
        <v>82010暖房</v>
      </c>
      <c r="Z85" s="119">
        <f>2*(1-$Y$14)</f>
        <v>-2.1999999999999797E-2</v>
      </c>
      <c r="AA85" s="119">
        <f>2*$Y$14-1</f>
        <v>1.0219999999999998</v>
      </c>
      <c r="AB85" s="119">
        <f>4*($Z$14-$AA$14)</f>
        <v>0.99999999999999956</v>
      </c>
      <c r="AC85" s="119">
        <f>$AA$14</f>
        <v>0.76700000000000002</v>
      </c>
      <c r="AD85" s="120">
        <f>VLOOKUP(V85,既存設備・導入予定!$E$34:$V$46,13,0)</f>
        <v>0.61499999999999999</v>
      </c>
      <c r="AE85" s="121">
        <f t="shared" si="1"/>
        <v>1.008</v>
      </c>
      <c r="AG85" s="45"/>
      <c r="AH85" s="45"/>
      <c r="AI85" s="45"/>
      <c r="AJ85" s="45"/>
      <c r="AK85" s="45"/>
      <c r="AL85" s="45"/>
      <c r="AM85" s="45"/>
      <c r="AN85" s="45"/>
    </row>
    <row r="86" spans="15:40">
      <c r="O86" s="83">
        <v>7</v>
      </c>
      <c r="P86" s="84" t="s">
        <v>8</v>
      </c>
      <c r="Q86" s="84" t="s">
        <v>762</v>
      </c>
      <c r="R86" s="84" t="s">
        <v>764</v>
      </c>
      <c r="S86" s="84" t="s">
        <v>386</v>
      </c>
      <c r="T86" s="85">
        <v>0.59799999999999998</v>
      </c>
      <c r="V86" s="13">
        <v>8</v>
      </c>
      <c r="W86" s="13">
        <v>2015</v>
      </c>
      <c r="X86" s="13" t="s">
        <v>24</v>
      </c>
      <c r="Y86" s="20" t="str">
        <f t="shared" si="8"/>
        <v>82015冷房</v>
      </c>
      <c r="Z86" s="14">
        <f>2*(1-$Y$15)</f>
        <v>-1.8580000000000001</v>
      </c>
      <c r="AA86" s="14">
        <f>2*$Y$15-1</f>
        <v>2.8580000000000001</v>
      </c>
      <c r="AB86" s="14">
        <f>4*($Z$15-$AA$15)</f>
        <v>1</v>
      </c>
      <c r="AC86" s="14">
        <f>$AA$15</f>
        <v>2.1429999999999998</v>
      </c>
      <c r="AD86" s="22">
        <f>VLOOKUP(V86,既存設備・導入予定!$E$34:$V$46,13,0)</f>
        <v>0.61499999999999999</v>
      </c>
      <c r="AE86" s="23">
        <f t="shared" si="1"/>
        <v>1.7150000000000001</v>
      </c>
      <c r="AG86" s="45"/>
      <c r="AH86" s="45"/>
      <c r="AI86" s="45"/>
      <c r="AJ86" s="45"/>
      <c r="AK86" s="45"/>
      <c r="AL86" s="45"/>
      <c r="AM86" s="45"/>
      <c r="AN86" s="45"/>
    </row>
    <row r="87" spans="15:40">
      <c r="O87" s="83">
        <v>7</v>
      </c>
      <c r="P87" s="84" t="s">
        <v>9</v>
      </c>
      <c r="Q87" s="84" t="s">
        <v>762</v>
      </c>
      <c r="R87" s="84" t="s">
        <v>764</v>
      </c>
      <c r="S87" s="84" t="s">
        <v>390</v>
      </c>
      <c r="T87" s="85">
        <v>0.41599999999999998</v>
      </c>
      <c r="V87" s="13">
        <v>8</v>
      </c>
      <c r="W87" s="13">
        <v>2015</v>
      </c>
      <c r="X87" s="13" t="s">
        <v>25</v>
      </c>
      <c r="Y87" s="20" t="str">
        <f t="shared" si="8"/>
        <v>82015暖房</v>
      </c>
      <c r="Z87" s="14">
        <f>2*(1-$Y$16)</f>
        <v>-0.72599999999999998</v>
      </c>
      <c r="AA87" s="14">
        <f>2*$Y$16-1</f>
        <v>1.726</v>
      </c>
      <c r="AB87" s="14">
        <f>4*($Z$16-$AA$16)</f>
        <v>1</v>
      </c>
      <c r="AC87" s="14">
        <f>$AA$16</f>
        <v>1.294</v>
      </c>
      <c r="AD87" s="22">
        <f>VLOOKUP(V87,既存設備・導入予定!$E$34:$V$46,13,0)</f>
        <v>0.61499999999999999</v>
      </c>
      <c r="AE87" s="23">
        <f t="shared" si="1"/>
        <v>1.2789999999999999</v>
      </c>
      <c r="AG87" s="45"/>
      <c r="AH87" s="45"/>
      <c r="AI87" s="45"/>
      <c r="AJ87" s="45"/>
      <c r="AK87" s="45"/>
      <c r="AL87" s="45"/>
      <c r="AM87" s="45"/>
      <c r="AN87" s="45"/>
    </row>
    <row r="88" spans="15:40">
      <c r="O88" s="83">
        <v>7</v>
      </c>
      <c r="P88" s="84" t="s">
        <v>10</v>
      </c>
      <c r="Q88" s="84" t="s">
        <v>762</v>
      </c>
      <c r="R88" s="84" t="s">
        <v>764</v>
      </c>
      <c r="S88" s="84" t="s">
        <v>394</v>
      </c>
      <c r="T88" s="85">
        <v>0.54600000000000004</v>
      </c>
      <c r="V88" s="13">
        <v>9</v>
      </c>
      <c r="W88" s="13">
        <v>1995</v>
      </c>
      <c r="X88" s="13" t="s">
        <v>24</v>
      </c>
      <c r="Y88" s="20" t="str">
        <f>V88&amp;W88&amp;X88</f>
        <v>91995冷房</v>
      </c>
      <c r="Z88" s="14">
        <f>2*(1-$Y$9)</f>
        <v>-4.9999999999999822E-2</v>
      </c>
      <c r="AA88" s="14">
        <f>2*$Y$9-1</f>
        <v>1.0499999999999998</v>
      </c>
      <c r="AB88" s="14">
        <f>4*($Z$9-$AA$9)</f>
        <v>0.99999999999999956</v>
      </c>
      <c r="AC88" s="14">
        <f>$AA$9</f>
        <v>0.78700000000000003</v>
      </c>
      <c r="AD88" s="22">
        <f>VLOOKUP(V88,既存設備・導入予定!$E$34:$V$46,13,0)</f>
        <v>0.48399999999999999</v>
      </c>
      <c r="AE88" s="23">
        <f t="shared" si="1"/>
        <v>1.0249999999999999</v>
      </c>
      <c r="AG88" s="12"/>
      <c r="AH88" s="12"/>
      <c r="AI88" s="45"/>
      <c r="AJ88" s="45"/>
      <c r="AK88" s="45"/>
      <c r="AL88" s="45"/>
      <c r="AM88" s="45"/>
      <c r="AN88" s="45"/>
    </row>
    <row r="89" spans="15:40">
      <c r="O89" s="83">
        <v>7</v>
      </c>
      <c r="P89" s="84" t="s">
        <v>11</v>
      </c>
      <c r="Q89" s="84" t="s">
        <v>762</v>
      </c>
      <c r="R89" s="84" t="s">
        <v>764</v>
      </c>
      <c r="S89" s="84" t="s">
        <v>398</v>
      </c>
      <c r="T89" s="85">
        <v>0.34300000000000003</v>
      </c>
      <c r="V89" s="13">
        <v>9</v>
      </c>
      <c r="W89" s="13">
        <v>1995</v>
      </c>
      <c r="X89" s="13" t="s">
        <v>25</v>
      </c>
      <c r="Y89" s="20" t="str">
        <f t="shared" ref="Y89:Y95" si="9">V89&amp;W89&amp;X89</f>
        <v>91995暖房</v>
      </c>
      <c r="Z89" s="14">
        <f>2*(1-$Y$10)</f>
        <v>9.000000000000008E-2</v>
      </c>
      <c r="AA89" s="14">
        <f>2*$Y$10-1</f>
        <v>0.90999999999999992</v>
      </c>
      <c r="AB89" s="14">
        <f>4*($Z$10-$AA$10)</f>
        <v>1</v>
      </c>
      <c r="AC89" s="14">
        <f>$AA$10</f>
        <v>0.68200000000000005</v>
      </c>
      <c r="AD89" s="22">
        <f>VLOOKUP(V89,既存設備・導入予定!$E$34:$V$46,13,0)</f>
        <v>0.48399999999999999</v>
      </c>
      <c r="AE89" s="23">
        <f t="shared" si="1"/>
        <v>0.95299999999999996</v>
      </c>
      <c r="AG89" s="12"/>
      <c r="AH89" s="12"/>
      <c r="AI89" s="45"/>
      <c r="AJ89" s="45"/>
      <c r="AK89" s="45"/>
      <c r="AL89" s="45"/>
      <c r="AM89" s="45"/>
      <c r="AN89" s="45"/>
    </row>
    <row r="90" spans="15:40">
      <c r="O90" s="83">
        <v>7</v>
      </c>
      <c r="P90" s="84" t="s">
        <v>12</v>
      </c>
      <c r="Q90" s="84" t="s">
        <v>762</v>
      </c>
      <c r="R90" s="84" t="s">
        <v>764</v>
      </c>
      <c r="S90" s="84" t="s">
        <v>402</v>
      </c>
      <c r="T90" s="85">
        <v>0.24099999999999999</v>
      </c>
      <c r="V90" s="13">
        <v>9</v>
      </c>
      <c r="W90" s="13">
        <v>2005</v>
      </c>
      <c r="X90" s="13" t="s">
        <v>24</v>
      </c>
      <c r="Y90" s="20" t="str">
        <f t="shared" si="9"/>
        <v>92005冷房</v>
      </c>
      <c r="Z90" s="14">
        <f>2*(1-$Y$11)</f>
        <v>5.8000000000000052E-2</v>
      </c>
      <c r="AA90" s="14">
        <f>2*$Y$11-1</f>
        <v>0.94199999999999995</v>
      </c>
      <c r="AB90" s="14">
        <f>4*($Z$11-$AA$11)</f>
        <v>1</v>
      </c>
      <c r="AC90" s="14">
        <f>$AA$11</f>
        <v>0.70699999999999996</v>
      </c>
      <c r="AD90" s="22">
        <f>VLOOKUP(V90,既存設備・導入予定!$E$34:$V$46,13,0)</f>
        <v>0.48399999999999999</v>
      </c>
      <c r="AE90" s="23">
        <f t="shared" si="1"/>
        <v>0.97</v>
      </c>
      <c r="AG90" s="45"/>
      <c r="AH90" s="45"/>
      <c r="AI90" s="45"/>
      <c r="AJ90" s="45"/>
      <c r="AK90" s="45"/>
      <c r="AL90" s="45"/>
      <c r="AM90" s="45"/>
      <c r="AN90" s="45"/>
    </row>
    <row r="91" spans="15:40">
      <c r="O91" s="83">
        <v>7</v>
      </c>
      <c r="P91" s="84" t="s">
        <v>13</v>
      </c>
      <c r="Q91" s="84" t="s">
        <v>762</v>
      </c>
      <c r="R91" s="84" t="s">
        <v>764</v>
      </c>
      <c r="S91" s="84" t="s">
        <v>406</v>
      </c>
      <c r="T91" s="85">
        <v>0.58399999999999996</v>
      </c>
      <c r="V91" s="13">
        <v>9</v>
      </c>
      <c r="W91" s="13">
        <v>2005</v>
      </c>
      <c r="X91" s="13" t="s">
        <v>25</v>
      </c>
      <c r="Y91" s="20" t="str">
        <f t="shared" si="9"/>
        <v>92005暖房</v>
      </c>
      <c r="Z91" s="14">
        <f>2*(1-$Y$12)</f>
        <v>0.12799999999999989</v>
      </c>
      <c r="AA91" s="14">
        <f>2*$Y$12-1</f>
        <v>0.87200000000000011</v>
      </c>
      <c r="AB91" s="14">
        <f>4*($Z$12-$AA$12)</f>
        <v>1</v>
      </c>
      <c r="AC91" s="14">
        <f>$AA$12</f>
        <v>0.65300000000000002</v>
      </c>
      <c r="AD91" s="22">
        <f>VLOOKUP(V91,既存設備・導入予定!$E$34:$V$46,13,0)</f>
        <v>0.48399999999999999</v>
      </c>
      <c r="AE91" s="23">
        <f t="shared" si="1"/>
        <v>0.93300000000000005</v>
      </c>
      <c r="AG91" s="45"/>
      <c r="AH91" s="45"/>
      <c r="AI91" s="45"/>
      <c r="AJ91" s="45"/>
      <c r="AK91" s="45"/>
      <c r="AL91" s="45"/>
      <c r="AM91" s="45"/>
      <c r="AN91" s="45"/>
    </row>
    <row r="92" spans="15:40">
      <c r="O92" s="83">
        <v>8</v>
      </c>
      <c r="P92" s="84" t="s">
        <v>761</v>
      </c>
      <c r="Q92" s="84" t="s">
        <v>762</v>
      </c>
      <c r="R92" s="84" t="s">
        <v>764</v>
      </c>
      <c r="S92" s="84" t="s">
        <v>410</v>
      </c>
      <c r="T92" s="85">
        <v>0.53400000000000003</v>
      </c>
      <c r="V92" s="122">
        <v>9</v>
      </c>
      <c r="W92" s="122">
        <v>2010</v>
      </c>
      <c r="X92" s="122" t="s">
        <v>24</v>
      </c>
      <c r="Y92" s="123" t="str">
        <f t="shared" si="9"/>
        <v>92010冷房</v>
      </c>
      <c r="Z92" s="119">
        <f>2*(1-$Y$13)</f>
        <v>-0.24800000000000022</v>
      </c>
      <c r="AA92" s="119">
        <f>2*$Y$13-1</f>
        <v>1.2480000000000002</v>
      </c>
      <c r="AB92" s="119">
        <f>4*($Z$13-$AA$13)</f>
        <v>0.99999999999999956</v>
      </c>
      <c r="AC92" s="119">
        <f>$AA$13</f>
        <v>0.93600000000000005</v>
      </c>
      <c r="AD92" s="120">
        <f>VLOOKUP(V92,既存設備・導入予定!$E$34:$V$46,13,0)</f>
        <v>0.48399999999999999</v>
      </c>
      <c r="AE92" s="121">
        <f t="shared" si="1"/>
        <v>1.127</v>
      </c>
      <c r="AG92" s="45"/>
      <c r="AH92" s="45"/>
      <c r="AI92" s="45"/>
      <c r="AJ92" s="45"/>
      <c r="AK92" s="45"/>
      <c r="AL92" s="45"/>
      <c r="AM92" s="45"/>
      <c r="AN92" s="45"/>
    </row>
    <row r="93" spans="15:40">
      <c r="O93" s="83">
        <v>8</v>
      </c>
      <c r="P93" s="84" t="s">
        <v>3</v>
      </c>
      <c r="Q93" s="84" t="s">
        <v>762</v>
      </c>
      <c r="R93" s="84" t="s">
        <v>764</v>
      </c>
      <c r="S93" s="84" t="s">
        <v>414</v>
      </c>
      <c r="T93" s="85">
        <v>0.66</v>
      </c>
      <c r="V93" s="122">
        <v>9</v>
      </c>
      <c r="W93" s="122">
        <v>2010</v>
      </c>
      <c r="X93" s="122" t="s">
        <v>25</v>
      </c>
      <c r="Y93" s="123" t="str">
        <f t="shared" si="9"/>
        <v>92010暖房</v>
      </c>
      <c r="Z93" s="119">
        <f>2*(1-$Y$14)</f>
        <v>-2.1999999999999797E-2</v>
      </c>
      <c r="AA93" s="119">
        <f>2*$Y$14-1</f>
        <v>1.0219999999999998</v>
      </c>
      <c r="AB93" s="119">
        <f>4*($Z$14-$AA$14)</f>
        <v>0.99999999999999956</v>
      </c>
      <c r="AC93" s="119">
        <f>$AA$14</f>
        <v>0.76700000000000002</v>
      </c>
      <c r="AD93" s="120">
        <f>VLOOKUP(V93,既存設備・導入予定!$E$34:$V$46,13,0)</f>
        <v>0.48399999999999999</v>
      </c>
      <c r="AE93" s="121">
        <f t="shared" si="1"/>
        <v>1.0109999999999999</v>
      </c>
      <c r="AG93" s="45"/>
      <c r="AH93" s="45"/>
      <c r="AI93" s="45"/>
      <c r="AJ93" s="45"/>
      <c r="AK93" s="45"/>
      <c r="AL93" s="45"/>
      <c r="AM93" s="45"/>
      <c r="AN93" s="45"/>
    </row>
    <row r="94" spans="15:40">
      <c r="O94" s="83">
        <v>8</v>
      </c>
      <c r="P94" s="84" t="s">
        <v>4</v>
      </c>
      <c r="Q94" s="84" t="s">
        <v>762</v>
      </c>
      <c r="R94" s="84" t="s">
        <v>764</v>
      </c>
      <c r="S94" s="84" t="s">
        <v>418</v>
      </c>
      <c r="T94" s="85">
        <v>0.59</v>
      </c>
      <c r="V94" s="13">
        <v>9</v>
      </c>
      <c r="W94" s="13">
        <v>2015</v>
      </c>
      <c r="X94" s="13" t="s">
        <v>24</v>
      </c>
      <c r="Y94" s="20" t="str">
        <f t="shared" si="9"/>
        <v>92015冷房</v>
      </c>
      <c r="Z94" s="14">
        <f>2*(1-$Y$15)</f>
        <v>-1.8580000000000001</v>
      </c>
      <c r="AA94" s="14">
        <f>2*$Y$15-1</f>
        <v>2.8580000000000001</v>
      </c>
      <c r="AB94" s="14">
        <f>4*($Z$15-$AA$15)</f>
        <v>1</v>
      </c>
      <c r="AC94" s="14">
        <f>$AA$15</f>
        <v>2.1429999999999998</v>
      </c>
      <c r="AD94" s="22">
        <f>VLOOKUP(V94,既存設備・導入予定!$E$34:$V$46,13,0)</f>
        <v>0.48399999999999999</v>
      </c>
      <c r="AE94" s="23">
        <f t="shared" si="1"/>
        <v>1.958</v>
      </c>
    </row>
    <row r="95" spans="15:40">
      <c r="O95" s="83">
        <v>8</v>
      </c>
      <c r="P95" s="84" t="s">
        <v>5</v>
      </c>
      <c r="Q95" s="84" t="s">
        <v>762</v>
      </c>
      <c r="R95" s="84" t="s">
        <v>764</v>
      </c>
      <c r="S95" s="84" t="s">
        <v>422</v>
      </c>
      <c r="T95" s="85">
        <v>0.374</v>
      </c>
      <c r="V95" s="13">
        <v>9</v>
      </c>
      <c r="W95" s="13">
        <v>2015</v>
      </c>
      <c r="X95" s="13" t="s">
        <v>25</v>
      </c>
      <c r="Y95" s="20" t="str">
        <f t="shared" si="9"/>
        <v>92015暖房</v>
      </c>
      <c r="Z95" s="14">
        <f>2*(1-$Y$16)</f>
        <v>-0.72599999999999998</v>
      </c>
      <c r="AA95" s="14">
        <f>2*$Y$16-1</f>
        <v>1.726</v>
      </c>
      <c r="AB95" s="14">
        <f>4*($Z$16-$AA$16)</f>
        <v>1</v>
      </c>
      <c r="AC95" s="14">
        <f>$AA$16</f>
        <v>1.294</v>
      </c>
      <c r="AD95" s="22">
        <f>VLOOKUP(V95,既存設備・導入予定!$E$34:$V$46,13,0)</f>
        <v>0.48399999999999999</v>
      </c>
      <c r="AE95" s="23">
        <f t="shared" si="1"/>
        <v>1.3740000000000001</v>
      </c>
    </row>
    <row r="96" spans="15:40">
      <c r="O96" s="83">
        <v>8</v>
      </c>
      <c r="P96" s="84" t="s">
        <v>6</v>
      </c>
      <c r="Q96" s="84" t="s">
        <v>762</v>
      </c>
      <c r="R96" s="84" t="s">
        <v>764</v>
      </c>
      <c r="S96" s="84" t="s">
        <v>426</v>
      </c>
      <c r="T96" s="85">
        <v>0.60499999999999998</v>
      </c>
      <c r="V96" s="13">
        <v>10</v>
      </c>
      <c r="W96" s="13">
        <v>1995</v>
      </c>
      <c r="X96" s="13" t="s">
        <v>24</v>
      </c>
      <c r="Y96" s="20" t="str">
        <f>V96&amp;W96&amp;X96</f>
        <v>101995冷房</v>
      </c>
      <c r="Z96" s="14">
        <f>2*(1-$Y$9)</f>
        <v>-4.9999999999999822E-2</v>
      </c>
      <c r="AA96" s="14">
        <f>2*$Y$9-1</f>
        <v>1.0499999999999998</v>
      </c>
      <c r="AB96" s="14">
        <f>4*($Z$9-$AA$9)</f>
        <v>0.99999999999999956</v>
      </c>
      <c r="AC96" s="14">
        <f>$AA$9</f>
        <v>0.78700000000000003</v>
      </c>
      <c r="AD96" s="22">
        <f>VLOOKUP(V96,既存設備・導入予定!$E$34:$V$46,13,0)</f>
        <v>0.23499999999999999</v>
      </c>
      <c r="AE96" s="23">
        <f t="shared" si="1"/>
        <v>1.022</v>
      </c>
    </row>
    <row r="97" spans="15:31">
      <c r="O97" s="83">
        <v>8</v>
      </c>
      <c r="P97" s="84" t="s">
        <v>7</v>
      </c>
      <c r="Q97" s="84" t="s">
        <v>762</v>
      </c>
      <c r="R97" s="84" t="s">
        <v>764</v>
      </c>
      <c r="S97" s="84" t="s">
        <v>430</v>
      </c>
      <c r="T97" s="85">
        <v>0.64700000000000002</v>
      </c>
      <c r="V97" s="13">
        <v>10</v>
      </c>
      <c r="W97" s="13">
        <v>1995</v>
      </c>
      <c r="X97" s="13" t="s">
        <v>25</v>
      </c>
      <c r="Y97" s="20" t="str">
        <f t="shared" ref="Y97:Y103" si="10">V97&amp;W97&amp;X97</f>
        <v>101995暖房</v>
      </c>
      <c r="Z97" s="14">
        <f>2*(1-$Y$10)</f>
        <v>9.000000000000008E-2</v>
      </c>
      <c r="AA97" s="14">
        <f>2*$Y$10-1</f>
        <v>0.90999999999999992</v>
      </c>
      <c r="AB97" s="14">
        <f>4*($Z$10-$AA$10)</f>
        <v>1</v>
      </c>
      <c r="AC97" s="14">
        <f>$AA$10</f>
        <v>0.68200000000000005</v>
      </c>
      <c r="AD97" s="22">
        <f>VLOOKUP(V97,既存設備・導入予定!$E$34:$V$46,13,0)</f>
        <v>0.23499999999999999</v>
      </c>
      <c r="AE97" s="23">
        <f t="shared" si="1"/>
        <v>0.91700000000000004</v>
      </c>
    </row>
    <row r="98" spans="15:31">
      <c r="O98" s="83">
        <v>8</v>
      </c>
      <c r="P98" s="84" t="s">
        <v>8</v>
      </c>
      <c r="Q98" s="84" t="s">
        <v>762</v>
      </c>
      <c r="R98" s="84" t="s">
        <v>764</v>
      </c>
      <c r="S98" s="84" t="s">
        <v>434</v>
      </c>
      <c r="T98" s="85">
        <v>0.63700000000000001</v>
      </c>
      <c r="V98" s="13">
        <v>10</v>
      </c>
      <c r="W98" s="13">
        <v>2005</v>
      </c>
      <c r="X98" s="13" t="s">
        <v>24</v>
      </c>
      <c r="Y98" s="20" t="str">
        <f t="shared" si="10"/>
        <v>102005冷房</v>
      </c>
      <c r="Z98" s="14">
        <f>2*(1-$Y$11)</f>
        <v>5.8000000000000052E-2</v>
      </c>
      <c r="AA98" s="14">
        <f>2*$Y$11-1</f>
        <v>0.94199999999999995</v>
      </c>
      <c r="AB98" s="14">
        <f>4*($Z$11-$AA$11)</f>
        <v>1</v>
      </c>
      <c r="AC98" s="14">
        <f>$AA$11</f>
        <v>0.70699999999999996</v>
      </c>
      <c r="AD98" s="22">
        <f>VLOOKUP(V98,既存設備・導入予定!$E$34:$V$46,13,0)</f>
        <v>0.23499999999999999</v>
      </c>
      <c r="AE98" s="23">
        <f t="shared" si="1"/>
        <v>0.94199999999999995</v>
      </c>
    </row>
    <row r="99" spans="15:31">
      <c r="O99" s="83">
        <v>8</v>
      </c>
      <c r="P99" s="84" t="s">
        <v>9</v>
      </c>
      <c r="Q99" s="84" t="s">
        <v>762</v>
      </c>
      <c r="R99" s="84" t="s">
        <v>764</v>
      </c>
      <c r="S99" s="84" t="s">
        <v>438</v>
      </c>
      <c r="T99" s="85">
        <v>0.50600000000000001</v>
      </c>
      <c r="V99" s="13">
        <v>10</v>
      </c>
      <c r="W99" s="13">
        <v>2005</v>
      </c>
      <c r="X99" s="13" t="s">
        <v>25</v>
      </c>
      <c r="Y99" s="20" t="str">
        <f t="shared" si="10"/>
        <v>102005暖房</v>
      </c>
      <c r="Z99" s="14">
        <f>2*(1-$Y$12)</f>
        <v>0.12799999999999989</v>
      </c>
      <c r="AA99" s="14">
        <f>2*$Y$12-1</f>
        <v>0.87200000000000011</v>
      </c>
      <c r="AB99" s="14">
        <f>4*($Z$12-$AA$12)</f>
        <v>1</v>
      </c>
      <c r="AC99" s="14">
        <f>$AA$12</f>
        <v>0.65300000000000002</v>
      </c>
      <c r="AD99" s="22">
        <f>VLOOKUP(V99,既存設備・導入予定!$E$34:$V$46,13,0)</f>
        <v>0.23499999999999999</v>
      </c>
      <c r="AE99" s="23">
        <f t="shared" si="1"/>
        <v>0.88800000000000001</v>
      </c>
    </row>
    <row r="100" spans="15:31">
      <c r="O100" s="83">
        <v>8</v>
      </c>
      <c r="P100" s="84" t="s">
        <v>10</v>
      </c>
      <c r="Q100" s="84" t="s">
        <v>762</v>
      </c>
      <c r="R100" s="84" t="s">
        <v>764</v>
      </c>
      <c r="S100" s="84" t="s">
        <v>442</v>
      </c>
      <c r="T100" s="85">
        <v>0.58699999999999997</v>
      </c>
      <c r="V100" s="122">
        <v>10</v>
      </c>
      <c r="W100" s="122">
        <v>2010</v>
      </c>
      <c r="X100" s="122" t="s">
        <v>24</v>
      </c>
      <c r="Y100" s="123" t="str">
        <f t="shared" si="10"/>
        <v>102010冷房</v>
      </c>
      <c r="Z100" s="125">
        <f>2*(1-$Y$13)</f>
        <v>-0.24800000000000022</v>
      </c>
      <c r="AA100" s="125">
        <f>2*$Y$13-1</f>
        <v>1.2480000000000002</v>
      </c>
      <c r="AB100" s="125">
        <f>4*($Z$13-$AA$13)</f>
        <v>0.99999999999999956</v>
      </c>
      <c r="AC100" s="125">
        <f>$AA$13</f>
        <v>0.93600000000000005</v>
      </c>
      <c r="AD100" s="126">
        <f>VLOOKUP(V100,既存設備・導入予定!$E$34:$V$46,13,0)</f>
        <v>0.23499999999999999</v>
      </c>
      <c r="AE100" s="127">
        <f t="shared" si="1"/>
        <v>1.171</v>
      </c>
    </row>
    <row r="101" spans="15:31">
      <c r="O101" s="83">
        <v>8</v>
      </c>
      <c r="P101" s="84" t="s">
        <v>11</v>
      </c>
      <c r="Q101" s="84" t="s">
        <v>762</v>
      </c>
      <c r="R101" s="84" t="s">
        <v>764</v>
      </c>
      <c r="S101" s="84" t="s">
        <v>446</v>
      </c>
      <c r="T101" s="85">
        <v>0.32800000000000001</v>
      </c>
      <c r="V101" s="122">
        <v>10</v>
      </c>
      <c r="W101" s="122">
        <v>2010</v>
      </c>
      <c r="X101" s="122" t="s">
        <v>25</v>
      </c>
      <c r="Y101" s="123" t="str">
        <f t="shared" si="10"/>
        <v>102010暖房</v>
      </c>
      <c r="Z101" s="125">
        <f>2*(1-$Y$14)</f>
        <v>-2.1999999999999797E-2</v>
      </c>
      <c r="AA101" s="125">
        <f>2*$Y$14-1</f>
        <v>1.0219999999999998</v>
      </c>
      <c r="AB101" s="125">
        <f>4*($Z$14-$AA$14)</f>
        <v>0.99999999999999956</v>
      </c>
      <c r="AC101" s="125">
        <f>$AA$14</f>
        <v>0.76700000000000002</v>
      </c>
      <c r="AD101" s="126">
        <f>VLOOKUP(V101,既存設備・導入予定!$E$34:$V$46,13,0)</f>
        <v>0.23499999999999999</v>
      </c>
      <c r="AE101" s="127">
        <f t="shared" si="1"/>
        <v>1.002</v>
      </c>
    </row>
    <row r="102" spans="15:31">
      <c r="O102" s="83">
        <v>8</v>
      </c>
      <c r="P102" s="84" t="s">
        <v>12</v>
      </c>
      <c r="Q102" s="84" t="s">
        <v>762</v>
      </c>
      <c r="R102" s="84" t="s">
        <v>764</v>
      </c>
      <c r="S102" s="84" t="s">
        <v>450</v>
      </c>
      <c r="T102" s="85">
        <v>0.25600000000000001</v>
      </c>
      <c r="V102" s="13">
        <v>10</v>
      </c>
      <c r="W102" s="13">
        <v>2015</v>
      </c>
      <c r="X102" s="13" t="s">
        <v>24</v>
      </c>
      <c r="Y102" s="20" t="str">
        <f t="shared" si="10"/>
        <v>102015冷房</v>
      </c>
      <c r="Z102" s="14">
        <f>2*(1-$Y$15)</f>
        <v>-1.8580000000000001</v>
      </c>
      <c r="AA102" s="14">
        <f>2*$Y$15-1</f>
        <v>2.8580000000000001</v>
      </c>
      <c r="AB102" s="14">
        <f>4*($Z$15-$AA$15)</f>
        <v>1</v>
      </c>
      <c r="AC102" s="14">
        <f>$AA$15</f>
        <v>2.1429999999999998</v>
      </c>
      <c r="AD102" s="22">
        <f>VLOOKUP(V102,既存設備・導入予定!$E$34:$V$46,13,0)</f>
        <v>0.23499999999999999</v>
      </c>
      <c r="AE102" s="23">
        <f t="shared" si="1"/>
        <v>2.3780000000000001</v>
      </c>
    </row>
    <row r="103" spans="15:31">
      <c r="O103" s="83">
        <v>8</v>
      </c>
      <c r="P103" s="84" t="s">
        <v>13</v>
      </c>
      <c r="Q103" s="84" t="s">
        <v>762</v>
      </c>
      <c r="R103" s="84" t="s">
        <v>764</v>
      </c>
      <c r="S103" s="84" t="s">
        <v>454</v>
      </c>
      <c r="T103" s="85">
        <v>0.626</v>
      </c>
      <c r="V103" s="13">
        <v>10</v>
      </c>
      <c r="W103" s="13">
        <v>2015</v>
      </c>
      <c r="X103" s="13" t="s">
        <v>25</v>
      </c>
      <c r="Y103" s="20" t="str">
        <f t="shared" si="10"/>
        <v>102015暖房</v>
      </c>
      <c r="Z103" s="14">
        <f>2*(1-$Y$16)</f>
        <v>-0.72599999999999998</v>
      </c>
      <c r="AA103" s="14">
        <f>2*$Y$16-1</f>
        <v>1.726</v>
      </c>
      <c r="AB103" s="14">
        <f>4*($Z$16-$AA$16)</f>
        <v>1</v>
      </c>
      <c r="AC103" s="14">
        <f>$AA$16</f>
        <v>1.294</v>
      </c>
      <c r="AD103" s="22">
        <f>VLOOKUP(V103,既存設備・導入予定!$E$34:$V$46,13,0)</f>
        <v>0.23499999999999999</v>
      </c>
      <c r="AE103" s="23">
        <f t="shared" si="1"/>
        <v>1.5289999999999999</v>
      </c>
    </row>
    <row r="104" spans="15:31">
      <c r="O104" s="83">
        <v>9</v>
      </c>
      <c r="P104" s="84" t="s">
        <v>761</v>
      </c>
      <c r="Q104" s="84" t="s">
        <v>762</v>
      </c>
      <c r="R104" s="84" t="s">
        <v>764</v>
      </c>
      <c r="S104" s="84" t="s">
        <v>458</v>
      </c>
      <c r="T104" s="85">
        <v>0.432</v>
      </c>
      <c r="V104" s="13">
        <v>11</v>
      </c>
      <c r="W104" s="13">
        <v>1995</v>
      </c>
      <c r="X104" s="13" t="s">
        <v>24</v>
      </c>
      <c r="Y104" s="20" t="str">
        <f>V104&amp;W104&amp;X104</f>
        <v>111995冷房</v>
      </c>
      <c r="Z104" s="14">
        <f>2*(1-$Y$9)</f>
        <v>-4.9999999999999822E-2</v>
      </c>
      <c r="AA104" s="14">
        <f>2*$Y$9-1</f>
        <v>1.0499999999999998</v>
      </c>
      <c r="AB104" s="14">
        <f>4*($Z$9-$AA$9)</f>
        <v>0.99999999999999956</v>
      </c>
      <c r="AC104" s="14">
        <f>$AA$9</f>
        <v>0.78700000000000003</v>
      </c>
      <c r="AD104" s="22">
        <f>VLOOKUP(V104,既存設備・導入予定!$E$34:$V$46,13,0)</f>
        <v>0.13600000000000001</v>
      </c>
      <c r="AE104" s="23">
        <f t="shared" si="1"/>
        <v>0.92300000000000004</v>
      </c>
    </row>
    <row r="105" spans="15:31">
      <c r="O105" s="83">
        <v>9</v>
      </c>
      <c r="P105" s="84" t="s">
        <v>3</v>
      </c>
      <c r="Q105" s="84" t="s">
        <v>762</v>
      </c>
      <c r="R105" s="84" t="s">
        <v>764</v>
      </c>
      <c r="S105" s="84" t="s">
        <v>462</v>
      </c>
      <c r="T105" s="85">
        <v>0.46200000000000002</v>
      </c>
      <c r="V105" s="13">
        <v>11</v>
      </c>
      <c r="W105" s="13">
        <v>1995</v>
      </c>
      <c r="X105" s="13" t="s">
        <v>25</v>
      </c>
      <c r="Y105" s="20" t="str">
        <f t="shared" ref="Y105:Y111" si="11">V105&amp;W105&amp;X105</f>
        <v>111995暖房</v>
      </c>
      <c r="Z105" s="14">
        <f>2*(1-$Y$10)</f>
        <v>9.000000000000008E-2</v>
      </c>
      <c r="AA105" s="14">
        <f>2*$Y$10-1</f>
        <v>0.90999999999999992</v>
      </c>
      <c r="AB105" s="14">
        <f>4*($Z$10-$AA$10)</f>
        <v>1</v>
      </c>
      <c r="AC105" s="14">
        <f>$AA$10</f>
        <v>0.68200000000000005</v>
      </c>
      <c r="AD105" s="22">
        <f>VLOOKUP(V105,既存設備・導入予定!$E$34:$V$46,13,0)</f>
        <v>0.13600000000000001</v>
      </c>
      <c r="AE105" s="23">
        <f t="shared" si="1"/>
        <v>0.81799999999999995</v>
      </c>
    </row>
    <row r="106" spans="15:31">
      <c r="O106" s="83">
        <v>9</v>
      </c>
      <c r="P106" s="84" t="s">
        <v>4</v>
      </c>
      <c r="Q106" s="84" t="s">
        <v>762</v>
      </c>
      <c r="R106" s="84" t="s">
        <v>764</v>
      </c>
      <c r="S106" s="84" t="s">
        <v>466</v>
      </c>
      <c r="T106" s="85">
        <v>0.40500000000000003</v>
      </c>
      <c r="V106" s="13">
        <v>11</v>
      </c>
      <c r="W106" s="13">
        <v>2005</v>
      </c>
      <c r="X106" s="13" t="s">
        <v>24</v>
      </c>
      <c r="Y106" s="20" t="str">
        <f t="shared" si="11"/>
        <v>112005冷房</v>
      </c>
      <c r="Z106" s="14">
        <f>2*(1-$Y$11)</f>
        <v>5.8000000000000052E-2</v>
      </c>
      <c r="AA106" s="14">
        <f>2*$Y$11-1</f>
        <v>0.94199999999999995</v>
      </c>
      <c r="AB106" s="14">
        <f>4*($Z$11-$AA$11)</f>
        <v>1</v>
      </c>
      <c r="AC106" s="14">
        <f>$AA$11</f>
        <v>0.70699999999999996</v>
      </c>
      <c r="AD106" s="22">
        <f>VLOOKUP(V106,既存設備・導入予定!$E$34:$V$46,13,0)</f>
        <v>0.13600000000000001</v>
      </c>
      <c r="AE106" s="23">
        <f t="shared" si="1"/>
        <v>0.84299999999999997</v>
      </c>
    </row>
    <row r="107" spans="15:31">
      <c r="O107" s="83">
        <v>9</v>
      </c>
      <c r="P107" s="84" t="s">
        <v>5</v>
      </c>
      <c r="Q107" s="84" t="s">
        <v>762</v>
      </c>
      <c r="R107" s="84" t="s">
        <v>764</v>
      </c>
      <c r="S107" s="84" t="s">
        <v>470</v>
      </c>
      <c r="T107" s="85">
        <v>0.26300000000000001</v>
      </c>
      <c r="V107" s="13">
        <v>11</v>
      </c>
      <c r="W107" s="13">
        <v>2005</v>
      </c>
      <c r="X107" s="13" t="s">
        <v>25</v>
      </c>
      <c r="Y107" s="20" t="str">
        <f t="shared" si="11"/>
        <v>112005暖房</v>
      </c>
      <c r="Z107" s="14">
        <f>2*(1-$Y$12)</f>
        <v>0.12799999999999989</v>
      </c>
      <c r="AA107" s="14">
        <f>2*$Y$12-1</f>
        <v>0.87200000000000011</v>
      </c>
      <c r="AB107" s="14">
        <f>4*($Z$12-$AA$12)</f>
        <v>1</v>
      </c>
      <c r="AC107" s="14">
        <f>$AA$12</f>
        <v>0.65300000000000002</v>
      </c>
      <c r="AD107" s="22">
        <f>VLOOKUP(V107,既存設備・導入予定!$E$34:$V$46,13,0)</f>
        <v>0.13600000000000001</v>
      </c>
      <c r="AE107" s="23">
        <f t="shared" si="1"/>
        <v>0.78900000000000003</v>
      </c>
    </row>
    <row r="108" spans="15:31">
      <c r="O108" s="83">
        <v>9</v>
      </c>
      <c r="P108" s="84" t="s">
        <v>6</v>
      </c>
      <c r="Q108" s="84" t="s">
        <v>762</v>
      </c>
      <c r="R108" s="84" t="s">
        <v>764</v>
      </c>
      <c r="S108" s="84" t="s">
        <v>474</v>
      </c>
      <c r="T108" s="85">
        <v>0.36199999999999999</v>
      </c>
      <c r="V108" s="122">
        <v>11</v>
      </c>
      <c r="W108" s="122">
        <v>2010</v>
      </c>
      <c r="X108" s="122" t="s">
        <v>24</v>
      </c>
      <c r="Y108" s="123" t="str">
        <f t="shared" si="11"/>
        <v>112010冷房</v>
      </c>
      <c r="Z108" s="125">
        <f>2*(1-$Y$13)</f>
        <v>-0.24800000000000022</v>
      </c>
      <c r="AA108" s="125">
        <f>2*$Y$13-1</f>
        <v>1.2480000000000002</v>
      </c>
      <c r="AB108" s="125">
        <f>4*($Z$13-$AA$13)</f>
        <v>0.99999999999999956</v>
      </c>
      <c r="AC108" s="125">
        <f>$AA$13</f>
        <v>0.93600000000000005</v>
      </c>
      <c r="AD108" s="126">
        <f>VLOOKUP(V108,既存設備・導入予定!$E$34:$V$46,13,0)</f>
        <v>0.13600000000000001</v>
      </c>
      <c r="AE108" s="127">
        <f>ROUNDDOWN(IF(AD108&gt;=0.25,Z108*AD108+AA108,AB108*AD108+AC108),3)</f>
        <v>1.0720000000000001</v>
      </c>
    </row>
    <row r="109" spans="15:31">
      <c r="O109" s="83">
        <v>9</v>
      </c>
      <c r="P109" s="84" t="s">
        <v>7</v>
      </c>
      <c r="Q109" s="84" t="s">
        <v>762</v>
      </c>
      <c r="R109" s="84" t="s">
        <v>764</v>
      </c>
      <c r="S109" s="84" t="s">
        <v>478</v>
      </c>
      <c r="T109" s="85">
        <v>0.41199999999999998</v>
      </c>
      <c r="V109" s="122">
        <v>11</v>
      </c>
      <c r="W109" s="122">
        <v>2010</v>
      </c>
      <c r="X109" s="122" t="s">
        <v>25</v>
      </c>
      <c r="Y109" s="123" t="str">
        <f t="shared" si="11"/>
        <v>112010暖房</v>
      </c>
      <c r="Z109" s="125">
        <f>2*(1-$Y$14)</f>
        <v>-2.1999999999999797E-2</v>
      </c>
      <c r="AA109" s="125">
        <f>2*$Y$14-1</f>
        <v>1.0219999999999998</v>
      </c>
      <c r="AB109" s="125">
        <f>4*($Z$14-$AA$14)</f>
        <v>0.99999999999999956</v>
      </c>
      <c r="AC109" s="125">
        <f>$AA$14</f>
        <v>0.76700000000000002</v>
      </c>
      <c r="AD109" s="126">
        <f>VLOOKUP(V109,既存設備・導入予定!$E$34:$V$46,13,0)</f>
        <v>0.13600000000000001</v>
      </c>
      <c r="AE109" s="127">
        <f>ROUNDDOWN(IF(AD109&gt;=0.25,Z109*AD109+AA109,AB109*AD109+AC109),3)</f>
        <v>0.90300000000000002</v>
      </c>
    </row>
    <row r="110" spans="15:31">
      <c r="O110" s="83">
        <v>9</v>
      </c>
      <c r="P110" s="84" t="s">
        <v>8</v>
      </c>
      <c r="Q110" s="84" t="s">
        <v>762</v>
      </c>
      <c r="R110" s="84" t="s">
        <v>764</v>
      </c>
      <c r="S110" s="84" t="s">
        <v>482</v>
      </c>
      <c r="T110" s="85">
        <v>0.39800000000000002</v>
      </c>
      <c r="V110" s="13">
        <v>11</v>
      </c>
      <c r="W110" s="13">
        <v>2015</v>
      </c>
      <c r="X110" s="13" t="s">
        <v>24</v>
      </c>
      <c r="Y110" s="20" t="str">
        <f t="shared" si="11"/>
        <v>112015冷房</v>
      </c>
      <c r="Z110" s="14">
        <f>2*(1-$Y$15)</f>
        <v>-1.8580000000000001</v>
      </c>
      <c r="AA110" s="14">
        <f>2*$Y$15-1</f>
        <v>2.8580000000000001</v>
      </c>
      <c r="AB110" s="14">
        <f>4*($Z$15-$AA$15)</f>
        <v>1</v>
      </c>
      <c r="AC110" s="14">
        <f>$AA$15</f>
        <v>2.1429999999999998</v>
      </c>
      <c r="AD110" s="22">
        <f>VLOOKUP(V110,既存設備・導入予定!$E$34:$V$46,13,0)</f>
        <v>0.13600000000000001</v>
      </c>
      <c r="AE110" s="23">
        <f t="shared" si="1"/>
        <v>2.2789999999999999</v>
      </c>
    </row>
    <row r="111" spans="15:31">
      <c r="O111" s="83">
        <v>9</v>
      </c>
      <c r="P111" s="84" t="s">
        <v>9</v>
      </c>
      <c r="Q111" s="84" t="s">
        <v>762</v>
      </c>
      <c r="R111" s="84" t="s">
        <v>764</v>
      </c>
      <c r="S111" s="84" t="s">
        <v>486</v>
      </c>
      <c r="T111" s="85">
        <v>0.29599999999999999</v>
      </c>
      <c r="V111" s="13">
        <v>11</v>
      </c>
      <c r="W111" s="13">
        <v>2015</v>
      </c>
      <c r="X111" s="13" t="s">
        <v>25</v>
      </c>
      <c r="Y111" s="20" t="str">
        <f t="shared" si="11"/>
        <v>112015暖房</v>
      </c>
      <c r="Z111" s="14">
        <f>2*(1-$Y$16)</f>
        <v>-0.72599999999999998</v>
      </c>
      <c r="AA111" s="14">
        <f>2*$Y$16-1</f>
        <v>1.726</v>
      </c>
      <c r="AB111" s="14">
        <f>4*($Z$16-$AA$16)</f>
        <v>1</v>
      </c>
      <c r="AC111" s="14">
        <f>$AA$16</f>
        <v>1.294</v>
      </c>
      <c r="AD111" s="22">
        <f>VLOOKUP(V111,既存設備・導入予定!$E$34:$V$46,13,0)</f>
        <v>0.13600000000000001</v>
      </c>
      <c r="AE111" s="23">
        <f t="shared" ref="AE111:AE119" si="12">ROUNDDOWN(IF(AD111&gt;=0.25,Z111*AD111+AA111,AB111*AD111+AC111),3)</f>
        <v>1.43</v>
      </c>
    </row>
    <row r="112" spans="15:31">
      <c r="O112" s="83">
        <v>9</v>
      </c>
      <c r="P112" s="84" t="s">
        <v>10</v>
      </c>
      <c r="Q112" s="84" t="s">
        <v>762</v>
      </c>
      <c r="R112" s="84" t="s">
        <v>764</v>
      </c>
      <c r="S112" s="84" t="s">
        <v>490</v>
      </c>
      <c r="T112" s="85">
        <v>0.372</v>
      </c>
      <c r="V112" s="13">
        <v>12</v>
      </c>
      <c r="W112" s="13">
        <v>1995</v>
      </c>
      <c r="X112" s="13" t="s">
        <v>24</v>
      </c>
      <c r="Y112" s="20" t="str">
        <f>V112&amp;W112&amp;X112</f>
        <v>121995冷房</v>
      </c>
      <c r="Z112" s="14">
        <f>2*(1-$Y$9)</f>
        <v>-4.9999999999999822E-2</v>
      </c>
      <c r="AA112" s="14">
        <f>2*$Y$9-1</f>
        <v>1.0499999999999998</v>
      </c>
      <c r="AB112" s="14">
        <f>4*($Z$9-$AA$9)</f>
        <v>0.99999999999999956</v>
      </c>
      <c r="AC112" s="14">
        <f>$AA$9</f>
        <v>0.78700000000000003</v>
      </c>
      <c r="AD112" s="22">
        <f>VLOOKUP(V112,既存設備・導入予定!$E$34:$V$46,13,0)</f>
        <v>0.151</v>
      </c>
      <c r="AE112" s="23">
        <f t="shared" si="12"/>
        <v>0.93799999999999994</v>
      </c>
    </row>
    <row r="113" spans="15:31">
      <c r="O113" s="83">
        <v>9</v>
      </c>
      <c r="P113" s="84" t="s">
        <v>11</v>
      </c>
      <c r="Q113" s="84" t="s">
        <v>762</v>
      </c>
      <c r="R113" s="84" t="s">
        <v>764</v>
      </c>
      <c r="S113" s="84" t="s">
        <v>494</v>
      </c>
      <c r="T113" s="85">
        <v>0.23300000000000001</v>
      </c>
      <c r="V113" s="13">
        <v>12</v>
      </c>
      <c r="W113" s="13">
        <v>1995</v>
      </c>
      <c r="X113" s="13" t="s">
        <v>25</v>
      </c>
      <c r="Y113" s="20" t="str">
        <f t="shared" ref="Y113:Y119" si="13">V113&amp;W113&amp;X113</f>
        <v>121995暖房</v>
      </c>
      <c r="Z113" s="14">
        <f>2*(1-$Y$10)</f>
        <v>9.000000000000008E-2</v>
      </c>
      <c r="AA113" s="14">
        <f>2*$Y$10-1</f>
        <v>0.90999999999999992</v>
      </c>
      <c r="AB113" s="14">
        <f>4*($Z$10-$AA$10)</f>
        <v>1</v>
      </c>
      <c r="AC113" s="14">
        <f>$AA$10</f>
        <v>0.68200000000000005</v>
      </c>
      <c r="AD113" s="22">
        <f>VLOOKUP(V113,既存設備・導入予定!$E$34:$V$46,13,0)</f>
        <v>0.151</v>
      </c>
      <c r="AE113" s="23">
        <f t="shared" si="12"/>
        <v>0.83299999999999996</v>
      </c>
    </row>
    <row r="114" spans="15:31">
      <c r="O114" s="83">
        <v>9</v>
      </c>
      <c r="P114" s="84" t="s">
        <v>12</v>
      </c>
      <c r="Q114" s="84" t="s">
        <v>762</v>
      </c>
      <c r="R114" s="84" t="s">
        <v>764</v>
      </c>
      <c r="S114" s="84" t="s">
        <v>498</v>
      </c>
      <c r="T114" s="85">
        <v>0.129</v>
      </c>
      <c r="V114" s="13">
        <v>12</v>
      </c>
      <c r="W114" s="13">
        <v>2005</v>
      </c>
      <c r="X114" s="13" t="s">
        <v>24</v>
      </c>
      <c r="Y114" s="20" t="str">
        <f t="shared" si="13"/>
        <v>122005冷房</v>
      </c>
      <c r="Z114" s="14">
        <f>2*(1-$Y$11)</f>
        <v>5.8000000000000052E-2</v>
      </c>
      <c r="AA114" s="14">
        <f>2*$Y$11-1</f>
        <v>0.94199999999999995</v>
      </c>
      <c r="AB114" s="14">
        <f>4*($Z$11-$AA$11)</f>
        <v>1</v>
      </c>
      <c r="AC114" s="14">
        <f>$AA$11</f>
        <v>0.70699999999999996</v>
      </c>
      <c r="AD114" s="22">
        <f>VLOOKUP(V114,既存設備・導入予定!$E$34:$V$46,13,0)</f>
        <v>0.151</v>
      </c>
      <c r="AE114" s="23">
        <f t="shared" si="12"/>
        <v>0.85799999999999998</v>
      </c>
    </row>
    <row r="115" spans="15:31">
      <c r="O115" s="83">
        <v>9</v>
      </c>
      <c r="P115" s="84" t="s">
        <v>13</v>
      </c>
      <c r="Q115" s="84" t="s">
        <v>762</v>
      </c>
      <c r="R115" s="84" t="s">
        <v>764</v>
      </c>
      <c r="S115" s="84" t="s">
        <v>502</v>
      </c>
      <c r="T115" s="85">
        <v>0.46600000000000003</v>
      </c>
      <c r="V115" s="13">
        <v>12</v>
      </c>
      <c r="W115" s="13">
        <v>2005</v>
      </c>
      <c r="X115" s="13" t="s">
        <v>25</v>
      </c>
      <c r="Y115" s="20" t="str">
        <f t="shared" si="13"/>
        <v>122005暖房</v>
      </c>
      <c r="Z115" s="14">
        <f>2*(1-$Y$12)</f>
        <v>0.12799999999999989</v>
      </c>
      <c r="AA115" s="14">
        <f>2*$Y$12-1</f>
        <v>0.87200000000000011</v>
      </c>
      <c r="AB115" s="14">
        <f>4*($Z$12-$AA$12)</f>
        <v>1</v>
      </c>
      <c r="AC115" s="14">
        <f>$AA$12</f>
        <v>0.65300000000000002</v>
      </c>
      <c r="AD115" s="22">
        <f>VLOOKUP(V115,既存設備・導入予定!$E$34:$V$46,13,0)</f>
        <v>0.151</v>
      </c>
      <c r="AE115" s="23">
        <f t="shared" si="12"/>
        <v>0.80400000000000005</v>
      </c>
    </row>
    <row r="116" spans="15:31">
      <c r="O116" s="83">
        <v>10</v>
      </c>
      <c r="P116" s="84" t="s">
        <v>761</v>
      </c>
      <c r="Q116" s="84" t="s">
        <v>762</v>
      </c>
      <c r="R116" s="84" t="s">
        <v>764</v>
      </c>
      <c r="S116" s="84" t="s">
        <v>506</v>
      </c>
      <c r="T116" s="85">
        <v>0.20599999999999999</v>
      </c>
      <c r="V116" s="122">
        <v>12</v>
      </c>
      <c r="W116" s="122">
        <v>2010</v>
      </c>
      <c r="X116" s="122" t="s">
        <v>24</v>
      </c>
      <c r="Y116" s="123" t="str">
        <f t="shared" si="13"/>
        <v>122010冷房</v>
      </c>
      <c r="Z116" s="125">
        <f>2*(1-$Y$13)</f>
        <v>-0.24800000000000022</v>
      </c>
      <c r="AA116" s="125">
        <f>2*$Y$13-1</f>
        <v>1.2480000000000002</v>
      </c>
      <c r="AB116" s="125">
        <f>4*($Z$13-$AA$13)</f>
        <v>0.99999999999999956</v>
      </c>
      <c r="AC116" s="125">
        <f>$AA$13</f>
        <v>0.93600000000000005</v>
      </c>
      <c r="AD116" s="126">
        <f>VLOOKUP(V116,既存設備・導入予定!$E$34:$V$46,13,0)</f>
        <v>0.151</v>
      </c>
      <c r="AE116" s="127">
        <f t="shared" si="12"/>
        <v>1.087</v>
      </c>
    </row>
    <row r="117" spans="15:31">
      <c r="O117" s="83">
        <v>10</v>
      </c>
      <c r="P117" s="84" t="s">
        <v>3</v>
      </c>
      <c r="Q117" s="84" t="s">
        <v>762</v>
      </c>
      <c r="R117" s="84" t="s">
        <v>764</v>
      </c>
      <c r="S117" s="84" t="s">
        <v>510</v>
      </c>
      <c r="T117" s="85">
        <v>0.214</v>
      </c>
      <c r="V117" s="122">
        <v>12</v>
      </c>
      <c r="W117" s="122">
        <v>2010</v>
      </c>
      <c r="X117" s="122" t="s">
        <v>25</v>
      </c>
      <c r="Y117" s="123" t="str">
        <f t="shared" si="13"/>
        <v>122010暖房</v>
      </c>
      <c r="Z117" s="125">
        <f>2*(1-$Y$14)</f>
        <v>-2.1999999999999797E-2</v>
      </c>
      <c r="AA117" s="125">
        <f>2*$Y$14-1</f>
        <v>1.0219999999999998</v>
      </c>
      <c r="AB117" s="125">
        <f>4*($Z$14-$AA$14)</f>
        <v>0.99999999999999956</v>
      </c>
      <c r="AC117" s="125">
        <f>$AA$14</f>
        <v>0.76700000000000002</v>
      </c>
      <c r="AD117" s="126">
        <f>VLOOKUP(V117,既存設備・導入予定!$E$34:$V$46,13,0)</f>
        <v>0.151</v>
      </c>
      <c r="AE117" s="127">
        <f t="shared" si="12"/>
        <v>0.91800000000000004</v>
      </c>
    </row>
    <row r="118" spans="15:31">
      <c r="O118" s="83">
        <v>10</v>
      </c>
      <c r="P118" s="84" t="s">
        <v>4</v>
      </c>
      <c r="Q118" s="84" t="s">
        <v>762</v>
      </c>
      <c r="R118" s="84" t="s">
        <v>764</v>
      </c>
      <c r="S118" s="84" t="s">
        <v>514</v>
      </c>
      <c r="T118" s="85">
        <v>0.216</v>
      </c>
      <c r="V118" s="13">
        <v>12</v>
      </c>
      <c r="W118" s="13">
        <v>2015</v>
      </c>
      <c r="X118" s="13" t="s">
        <v>24</v>
      </c>
      <c r="Y118" s="20" t="str">
        <f t="shared" si="13"/>
        <v>122015冷房</v>
      </c>
      <c r="Z118" s="14">
        <f>2*(1-$Y$15)</f>
        <v>-1.8580000000000001</v>
      </c>
      <c r="AA118" s="14">
        <f>2*$Y$15-1</f>
        <v>2.8580000000000001</v>
      </c>
      <c r="AB118" s="14">
        <f>4*($Z$15-$AA$15)</f>
        <v>1</v>
      </c>
      <c r="AC118" s="14">
        <f>$AA$15</f>
        <v>2.1429999999999998</v>
      </c>
      <c r="AD118" s="22">
        <f>VLOOKUP(V118,既存設備・導入予定!$E$34:$V$46,13,0)</f>
        <v>0.151</v>
      </c>
      <c r="AE118" s="23">
        <f t="shared" si="12"/>
        <v>2.294</v>
      </c>
    </row>
    <row r="119" spans="15:31">
      <c r="O119" s="83">
        <v>10</v>
      </c>
      <c r="P119" s="84" t="s">
        <v>5</v>
      </c>
      <c r="Q119" s="84" t="s">
        <v>762</v>
      </c>
      <c r="R119" s="84" t="s">
        <v>764</v>
      </c>
      <c r="S119" s="84" t="s">
        <v>518</v>
      </c>
      <c r="T119" s="85">
        <v>9.6000000000000002E-2</v>
      </c>
      <c r="V119" s="13">
        <v>12</v>
      </c>
      <c r="W119" s="13">
        <v>2015</v>
      </c>
      <c r="X119" s="13" t="s">
        <v>25</v>
      </c>
      <c r="Y119" s="20" t="str">
        <f t="shared" si="13"/>
        <v>122015暖房</v>
      </c>
      <c r="Z119" s="14">
        <f>2*(1-$Y$16)</f>
        <v>-0.72599999999999998</v>
      </c>
      <c r="AA119" s="14">
        <f>2*$Y$16-1</f>
        <v>1.726</v>
      </c>
      <c r="AB119" s="14">
        <f>4*($Z$16-$AA$16)</f>
        <v>1</v>
      </c>
      <c r="AC119" s="14">
        <f>$AA$16</f>
        <v>1.294</v>
      </c>
      <c r="AD119" s="22">
        <f>VLOOKUP(V119,既存設備・導入予定!$E$34:$V$46,13,0)</f>
        <v>0.151</v>
      </c>
      <c r="AE119" s="23">
        <f t="shared" si="12"/>
        <v>1.4450000000000001</v>
      </c>
    </row>
    <row r="120" spans="15:31">
      <c r="O120" s="83">
        <v>10</v>
      </c>
      <c r="P120" s="84" t="s">
        <v>6</v>
      </c>
      <c r="Q120" s="84" t="s">
        <v>762</v>
      </c>
      <c r="R120" s="84" t="s">
        <v>764</v>
      </c>
      <c r="S120" s="84" t="s">
        <v>522</v>
      </c>
      <c r="T120" s="85">
        <v>0.17</v>
      </c>
    </row>
    <row r="121" spans="15:31">
      <c r="O121" s="83">
        <v>10</v>
      </c>
      <c r="P121" s="84" t="s">
        <v>7</v>
      </c>
      <c r="Q121" s="84" t="s">
        <v>762</v>
      </c>
      <c r="R121" s="84" t="s">
        <v>764</v>
      </c>
      <c r="S121" s="84" t="s">
        <v>526</v>
      </c>
      <c r="T121" s="85">
        <v>0.20699999999999999</v>
      </c>
    </row>
    <row r="122" spans="15:31">
      <c r="O122" s="83">
        <v>10</v>
      </c>
      <c r="P122" s="84" t="s">
        <v>8</v>
      </c>
      <c r="Q122" s="84" t="s">
        <v>762</v>
      </c>
      <c r="R122" s="84" t="s">
        <v>764</v>
      </c>
      <c r="S122" s="84" t="s">
        <v>530</v>
      </c>
      <c r="T122" s="85">
        <v>0.18</v>
      </c>
    </row>
    <row r="123" spans="15:31">
      <c r="O123" s="83">
        <v>10</v>
      </c>
      <c r="P123" s="84" t="s">
        <v>9</v>
      </c>
      <c r="Q123" s="84" t="s">
        <v>762</v>
      </c>
      <c r="R123" s="84" t="s">
        <v>764</v>
      </c>
      <c r="S123" s="84" t="s">
        <v>534</v>
      </c>
      <c r="T123" s="85">
        <v>0.154</v>
      </c>
    </row>
    <row r="124" spans="15:31">
      <c r="O124" s="83">
        <v>10</v>
      </c>
      <c r="P124" s="84" t="s">
        <v>10</v>
      </c>
      <c r="Q124" s="84" t="s">
        <v>762</v>
      </c>
      <c r="R124" s="84" t="s">
        <v>764</v>
      </c>
      <c r="S124" s="84" t="s">
        <v>538</v>
      </c>
      <c r="T124" s="85">
        <v>0.18</v>
      </c>
    </row>
    <row r="125" spans="15:31">
      <c r="O125" s="83">
        <v>10</v>
      </c>
      <c r="P125" s="84" t="s">
        <v>11</v>
      </c>
      <c r="Q125" s="84" t="s">
        <v>762</v>
      </c>
      <c r="R125" s="84" t="s">
        <v>764</v>
      </c>
      <c r="S125" s="84" t="s">
        <v>542</v>
      </c>
      <c r="T125" s="85">
        <v>0.107</v>
      </c>
    </row>
    <row r="126" spans="15:31">
      <c r="O126" s="83">
        <v>10</v>
      </c>
      <c r="P126" s="84" t="s">
        <v>12</v>
      </c>
      <c r="Q126" s="84" t="s">
        <v>762</v>
      </c>
      <c r="R126" s="84" t="s">
        <v>764</v>
      </c>
      <c r="S126" s="84" t="s">
        <v>546</v>
      </c>
      <c r="T126" s="85">
        <v>0</v>
      </c>
    </row>
    <row r="127" spans="15:31">
      <c r="O127" s="83">
        <v>10</v>
      </c>
      <c r="P127" s="84" t="s">
        <v>13</v>
      </c>
      <c r="Q127" s="84" t="s">
        <v>762</v>
      </c>
      <c r="R127" s="84" t="s">
        <v>764</v>
      </c>
      <c r="S127" s="84" t="s">
        <v>550</v>
      </c>
      <c r="T127" s="85">
        <v>0.224</v>
      </c>
    </row>
    <row r="128" spans="15:31">
      <c r="O128" s="83">
        <v>11</v>
      </c>
      <c r="P128" s="84" t="s">
        <v>761</v>
      </c>
      <c r="Q128" s="84" t="s">
        <v>762</v>
      </c>
      <c r="R128" s="84" t="s">
        <v>764</v>
      </c>
      <c r="S128" s="84" t="s">
        <v>554</v>
      </c>
      <c r="T128" s="85">
        <v>0.129</v>
      </c>
    </row>
    <row r="129" spans="15:20">
      <c r="O129" s="83">
        <v>11</v>
      </c>
      <c r="P129" s="84" t="s">
        <v>3</v>
      </c>
      <c r="Q129" s="84" t="s">
        <v>762</v>
      </c>
      <c r="R129" s="84" t="s">
        <v>764</v>
      </c>
      <c r="S129" s="84" t="s">
        <v>558</v>
      </c>
      <c r="T129" s="85">
        <v>9.1999999999999998E-2</v>
      </c>
    </row>
    <row r="130" spans="15:20">
      <c r="O130" s="83">
        <v>11</v>
      </c>
      <c r="P130" s="84" t="s">
        <v>4</v>
      </c>
      <c r="Q130" s="84" t="s">
        <v>762</v>
      </c>
      <c r="R130" s="84" t="s">
        <v>764</v>
      </c>
      <c r="S130" s="84" t="s">
        <v>562</v>
      </c>
      <c r="T130" s="85">
        <v>0</v>
      </c>
    </row>
    <row r="131" spans="15:20">
      <c r="O131" s="83">
        <v>11</v>
      </c>
      <c r="P131" s="84" t="s">
        <v>5</v>
      </c>
      <c r="Q131" s="84" t="s">
        <v>762</v>
      </c>
      <c r="R131" s="84" t="s">
        <v>764</v>
      </c>
      <c r="S131" s="84" t="s">
        <v>566</v>
      </c>
      <c r="T131" s="85">
        <v>0</v>
      </c>
    </row>
    <row r="132" spans="15:20">
      <c r="O132" s="83">
        <v>11</v>
      </c>
      <c r="P132" s="84" t="s">
        <v>6</v>
      </c>
      <c r="Q132" s="84" t="s">
        <v>762</v>
      </c>
      <c r="R132" s="84" t="s">
        <v>764</v>
      </c>
      <c r="S132" s="84" t="s">
        <v>570</v>
      </c>
      <c r="T132" s="85">
        <v>0.107</v>
      </c>
    </row>
    <row r="133" spans="15:20">
      <c r="O133" s="83">
        <v>11</v>
      </c>
      <c r="P133" s="84" t="s">
        <v>7</v>
      </c>
      <c r="Q133" s="84" t="s">
        <v>762</v>
      </c>
      <c r="R133" s="84" t="s">
        <v>764</v>
      </c>
      <c r="S133" s="84" t="s">
        <v>574</v>
      </c>
      <c r="T133" s="85">
        <v>7.0999999999999994E-2</v>
      </c>
    </row>
    <row r="134" spans="15:20">
      <c r="O134" s="83">
        <v>11</v>
      </c>
      <c r="P134" s="84" t="s">
        <v>8</v>
      </c>
      <c r="Q134" s="84" t="s">
        <v>762</v>
      </c>
      <c r="R134" s="84" t="s">
        <v>764</v>
      </c>
      <c r="S134" s="84" t="s">
        <v>578</v>
      </c>
      <c r="T134" s="85">
        <v>0.14799999999999999</v>
      </c>
    </row>
    <row r="135" spans="15:20">
      <c r="O135" s="83">
        <v>11</v>
      </c>
      <c r="P135" s="84" t="s">
        <v>9</v>
      </c>
      <c r="Q135" s="84" t="s">
        <v>762</v>
      </c>
      <c r="R135" s="84" t="s">
        <v>764</v>
      </c>
      <c r="S135" s="84" t="s">
        <v>582</v>
      </c>
      <c r="T135" s="85">
        <v>7.0999999999999994E-2</v>
      </c>
    </row>
    <row r="136" spans="15:20">
      <c r="O136" s="83">
        <v>11</v>
      </c>
      <c r="P136" s="84" t="s">
        <v>10</v>
      </c>
      <c r="Q136" s="84" t="s">
        <v>762</v>
      </c>
      <c r="R136" s="84" t="s">
        <v>764</v>
      </c>
      <c r="S136" s="84" t="s">
        <v>586</v>
      </c>
      <c r="T136" s="85">
        <v>8.5000000000000006E-2</v>
      </c>
    </row>
    <row r="137" spans="15:20">
      <c r="O137" s="83">
        <v>11</v>
      </c>
      <c r="P137" s="84" t="s">
        <v>11</v>
      </c>
      <c r="Q137" s="84" t="s">
        <v>762</v>
      </c>
      <c r="R137" s="84" t="s">
        <v>764</v>
      </c>
      <c r="S137" s="84" t="s">
        <v>590</v>
      </c>
      <c r="T137" s="85">
        <v>0</v>
      </c>
    </row>
    <row r="138" spans="15:20">
      <c r="O138" s="83">
        <v>11</v>
      </c>
      <c r="P138" s="84" t="s">
        <v>12</v>
      </c>
      <c r="Q138" s="84" t="s">
        <v>762</v>
      </c>
      <c r="R138" s="84" t="s">
        <v>764</v>
      </c>
      <c r="S138" s="84" t="s">
        <v>594</v>
      </c>
      <c r="T138" s="85">
        <v>0</v>
      </c>
    </row>
    <row r="139" spans="15:20">
      <c r="O139" s="83">
        <v>11</v>
      </c>
      <c r="P139" s="84" t="s">
        <v>13</v>
      </c>
      <c r="Q139" s="84" t="s">
        <v>762</v>
      </c>
      <c r="R139" s="84" t="s">
        <v>764</v>
      </c>
      <c r="S139" s="84" t="s">
        <v>598</v>
      </c>
      <c r="T139" s="85">
        <v>0.13700000000000001</v>
      </c>
    </row>
    <row r="140" spans="15:20">
      <c r="O140" s="83">
        <v>12</v>
      </c>
      <c r="P140" s="84" t="s">
        <v>761</v>
      </c>
      <c r="Q140" s="84" t="s">
        <v>762</v>
      </c>
      <c r="R140" s="84" t="s">
        <v>764</v>
      </c>
      <c r="S140" s="84" t="s">
        <v>602</v>
      </c>
      <c r="T140" s="85">
        <v>0</v>
      </c>
    </row>
    <row r="141" spans="15:20">
      <c r="O141" s="83">
        <v>12</v>
      </c>
      <c r="P141" s="84" t="s">
        <v>3</v>
      </c>
      <c r="Q141" s="84" t="s">
        <v>762</v>
      </c>
      <c r="R141" s="84" t="s">
        <v>764</v>
      </c>
      <c r="S141" s="84" t="s">
        <v>606</v>
      </c>
      <c r="T141" s="85">
        <v>0</v>
      </c>
    </row>
    <row r="142" spans="15:20">
      <c r="O142" s="83">
        <v>12</v>
      </c>
      <c r="P142" s="84" t="s">
        <v>4</v>
      </c>
      <c r="Q142" s="84" t="s">
        <v>762</v>
      </c>
      <c r="R142" s="84" t="s">
        <v>764</v>
      </c>
      <c r="S142" s="84" t="s">
        <v>610</v>
      </c>
      <c r="T142" s="85">
        <v>0</v>
      </c>
    </row>
    <row r="143" spans="15:20">
      <c r="O143" s="83">
        <v>12</v>
      </c>
      <c r="P143" s="84" t="s">
        <v>5</v>
      </c>
      <c r="Q143" s="84" t="s">
        <v>762</v>
      </c>
      <c r="R143" s="84" t="s">
        <v>764</v>
      </c>
      <c r="S143" s="84" t="s">
        <v>614</v>
      </c>
      <c r="T143" s="85">
        <v>0</v>
      </c>
    </row>
    <row r="144" spans="15:20">
      <c r="O144" s="83">
        <v>12</v>
      </c>
      <c r="P144" s="84" t="s">
        <v>6</v>
      </c>
      <c r="Q144" s="84" t="s">
        <v>762</v>
      </c>
      <c r="R144" s="84" t="s">
        <v>764</v>
      </c>
      <c r="S144" s="84" t="s">
        <v>618</v>
      </c>
      <c r="T144" s="85">
        <v>0</v>
      </c>
    </row>
    <row r="145" spans="15:20">
      <c r="O145" s="83">
        <v>12</v>
      </c>
      <c r="P145" s="84" t="s">
        <v>7</v>
      </c>
      <c r="Q145" s="84" t="s">
        <v>762</v>
      </c>
      <c r="R145" s="84" t="s">
        <v>764</v>
      </c>
      <c r="S145" s="84" t="s">
        <v>622</v>
      </c>
      <c r="T145" s="85">
        <v>0</v>
      </c>
    </row>
    <row r="146" spans="15:20">
      <c r="O146" s="83">
        <v>12</v>
      </c>
      <c r="P146" s="84" t="s">
        <v>8</v>
      </c>
      <c r="Q146" s="84" t="s">
        <v>762</v>
      </c>
      <c r="R146" s="84" t="s">
        <v>764</v>
      </c>
      <c r="S146" s="84" t="s">
        <v>626</v>
      </c>
      <c r="T146" s="85">
        <v>0</v>
      </c>
    </row>
    <row r="147" spans="15:20">
      <c r="O147" s="83">
        <v>12</v>
      </c>
      <c r="P147" s="84" t="s">
        <v>9</v>
      </c>
      <c r="Q147" s="84" t="s">
        <v>762</v>
      </c>
      <c r="R147" s="84" t="s">
        <v>764</v>
      </c>
      <c r="S147" s="84" t="s">
        <v>630</v>
      </c>
      <c r="T147" s="85">
        <v>0</v>
      </c>
    </row>
    <row r="148" spans="15:20">
      <c r="O148" s="83">
        <v>12</v>
      </c>
      <c r="P148" s="84" t="s">
        <v>10</v>
      </c>
      <c r="Q148" s="84" t="s">
        <v>762</v>
      </c>
      <c r="R148" s="84" t="s">
        <v>764</v>
      </c>
      <c r="S148" s="84" t="s">
        <v>634</v>
      </c>
      <c r="T148" s="85">
        <v>0</v>
      </c>
    </row>
    <row r="149" spans="15:20">
      <c r="O149" s="83">
        <v>12</v>
      </c>
      <c r="P149" s="84" t="s">
        <v>11</v>
      </c>
      <c r="Q149" s="84" t="s">
        <v>762</v>
      </c>
      <c r="R149" s="84" t="s">
        <v>764</v>
      </c>
      <c r="S149" s="84" t="s">
        <v>638</v>
      </c>
      <c r="T149" s="85">
        <v>0</v>
      </c>
    </row>
    <row r="150" spans="15:20">
      <c r="O150" s="83">
        <v>12</v>
      </c>
      <c r="P150" s="84" t="s">
        <v>12</v>
      </c>
      <c r="Q150" s="84" t="s">
        <v>762</v>
      </c>
      <c r="R150" s="84" t="s">
        <v>764</v>
      </c>
      <c r="S150" s="84" t="s">
        <v>642</v>
      </c>
      <c r="T150" s="85">
        <v>0</v>
      </c>
    </row>
    <row r="151" spans="15:20">
      <c r="O151" s="83">
        <v>12</v>
      </c>
      <c r="P151" s="84" t="s">
        <v>13</v>
      </c>
      <c r="Q151" s="84" t="s">
        <v>762</v>
      </c>
      <c r="R151" s="84" t="s">
        <v>764</v>
      </c>
      <c r="S151" s="84" t="s">
        <v>646</v>
      </c>
      <c r="T151" s="85">
        <v>0</v>
      </c>
    </row>
    <row r="152" spans="15:20">
      <c r="O152" s="83">
        <v>1</v>
      </c>
      <c r="P152" s="84" t="s">
        <v>761</v>
      </c>
      <c r="Q152" s="84" t="s">
        <v>762</v>
      </c>
      <c r="R152" s="84" t="s">
        <v>765</v>
      </c>
      <c r="S152" s="84" t="s">
        <v>75</v>
      </c>
      <c r="T152" s="85">
        <v>0.44600000000000001</v>
      </c>
    </row>
    <row r="153" spans="15:20">
      <c r="O153" s="83">
        <v>1</v>
      </c>
      <c r="P153" s="84" t="s">
        <v>3</v>
      </c>
      <c r="Q153" s="84" t="s">
        <v>762</v>
      </c>
      <c r="R153" s="84" t="s">
        <v>765</v>
      </c>
      <c r="S153" s="84" t="s">
        <v>79</v>
      </c>
      <c r="T153" s="85">
        <v>0.45800000000000002</v>
      </c>
    </row>
    <row r="154" spans="15:20">
      <c r="O154" s="83">
        <v>1</v>
      </c>
      <c r="P154" s="84" t="s">
        <v>4</v>
      </c>
      <c r="Q154" s="84" t="s">
        <v>762</v>
      </c>
      <c r="R154" s="84" t="s">
        <v>765</v>
      </c>
      <c r="S154" s="84" t="s">
        <v>83</v>
      </c>
      <c r="T154" s="85">
        <v>0.53300000000000003</v>
      </c>
    </row>
    <row r="155" spans="15:20">
      <c r="O155" s="83">
        <v>1</v>
      </c>
      <c r="P155" s="84" t="s">
        <v>5</v>
      </c>
      <c r="Q155" s="84" t="s">
        <v>762</v>
      </c>
      <c r="R155" s="84" t="s">
        <v>765</v>
      </c>
      <c r="S155" s="84" t="s">
        <v>87</v>
      </c>
      <c r="T155" s="85">
        <v>0.752</v>
      </c>
    </row>
    <row r="156" spans="15:20">
      <c r="O156" s="83">
        <v>1</v>
      </c>
      <c r="P156" s="84" t="s">
        <v>6</v>
      </c>
      <c r="Q156" s="84" t="s">
        <v>762</v>
      </c>
      <c r="R156" s="84" t="s">
        <v>765</v>
      </c>
      <c r="S156" s="84" t="s">
        <v>91</v>
      </c>
      <c r="T156" s="85">
        <v>0.41699999999999998</v>
      </c>
    </row>
    <row r="157" spans="15:20">
      <c r="O157" s="83">
        <v>1</v>
      </c>
      <c r="P157" s="84" t="s">
        <v>7</v>
      </c>
      <c r="Q157" s="84" t="s">
        <v>762</v>
      </c>
      <c r="R157" s="84" t="s">
        <v>765</v>
      </c>
      <c r="S157" s="84" t="s">
        <v>95</v>
      </c>
      <c r="T157" s="85">
        <v>0.48299999999999998</v>
      </c>
    </row>
    <row r="158" spans="15:20">
      <c r="O158" s="83">
        <v>1</v>
      </c>
      <c r="P158" s="84" t="s">
        <v>8</v>
      </c>
      <c r="Q158" s="84" t="s">
        <v>762</v>
      </c>
      <c r="R158" s="84" t="s">
        <v>765</v>
      </c>
      <c r="S158" s="84" t="s">
        <v>99</v>
      </c>
      <c r="T158" s="85">
        <v>0.496</v>
      </c>
    </row>
    <row r="159" spans="15:20">
      <c r="O159" s="83">
        <v>1</v>
      </c>
      <c r="P159" s="84" t="s">
        <v>9</v>
      </c>
      <c r="Q159" s="84" t="s">
        <v>762</v>
      </c>
      <c r="R159" s="84" t="s">
        <v>765</v>
      </c>
      <c r="S159" s="84" t="s">
        <v>103</v>
      </c>
      <c r="T159" s="85">
        <v>0.68300000000000005</v>
      </c>
    </row>
    <row r="160" spans="15:20">
      <c r="O160" s="83">
        <v>1</v>
      </c>
      <c r="P160" s="84" t="s">
        <v>10</v>
      </c>
      <c r="Q160" s="84" t="s">
        <v>762</v>
      </c>
      <c r="R160" s="84" t="s">
        <v>765</v>
      </c>
      <c r="S160" s="84" t="s">
        <v>107</v>
      </c>
      <c r="T160" s="85">
        <v>0.56499999999999995</v>
      </c>
    </row>
    <row r="161" spans="15:20">
      <c r="O161" s="83">
        <v>1</v>
      </c>
      <c r="P161" s="84" t="s">
        <v>11</v>
      </c>
      <c r="Q161" s="84" t="s">
        <v>762</v>
      </c>
      <c r="R161" s="84" t="s">
        <v>765</v>
      </c>
      <c r="S161" s="84" t="s">
        <v>111</v>
      </c>
      <c r="T161" s="85">
        <v>0.95199999999999996</v>
      </c>
    </row>
    <row r="162" spans="15:20">
      <c r="O162" s="83">
        <v>1</v>
      </c>
      <c r="P162" s="84" t="s">
        <v>12</v>
      </c>
      <c r="Q162" s="84" t="s">
        <v>762</v>
      </c>
      <c r="R162" s="84" t="s">
        <v>765</v>
      </c>
      <c r="S162" s="84" t="s">
        <v>115</v>
      </c>
      <c r="T162" s="85">
        <v>1</v>
      </c>
    </row>
    <row r="163" spans="15:20">
      <c r="O163" s="83">
        <v>1</v>
      </c>
      <c r="P163" s="84" t="s">
        <v>13</v>
      </c>
      <c r="Q163" s="84" t="s">
        <v>762</v>
      </c>
      <c r="R163" s="84" t="s">
        <v>765</v>
      </c>
      <c r="S163" s="84" t="s">
        <v>119</v>
      </c>
      <c r="T163" s="85">
        <v>0.32</v>
      </c>
    </row>
    <row r="164" spans="15:20">
      <c r="O164" s="83">
        <v>2</v>
      </c>
      <c r="P164" s="84" t="s">
        <v>761</v>
      </c>
      <c r="Q164" s="84" t="s">
        <v>762</v>
      </c>
      <c r="R164" s="84" t="s">
        <v>765</v>
      </c>
      <c r="S164" s="84" t="s">
        <v>123</v>
      </c>
      <c r="T164" s="85">
        <v>0.432</v>
      </c>
    </row>
    <row r="165" spans="15:20">
      <c r="O165" s="83">
        <v>2</v>
      </c>
      <c r="P165" s="84" t="s">
        <v>3</v>
      </c>
      <c r="Q165" s="84" t="s">
        <v>762</v>
      </c>
      <c r="R165" s="84" t="s">
        <v>765</v>
      </c>
      <c r="S165" s="84" t="s">
        <v>127</v>
      </c>
      <c r="T165" s="85">
        <v>0.46300000000000002</v>
      </c>
    </row>
    <row r="166" spans="15:20">
      <c r="O166" s="83">
        <v>2</v>
      </c>
      <c r="P166" s="84" t="s">
        <v>4</v>
      </c>
      <c r="Q166" s="84" t="s">
        <v>762</v>
      </c>
      <c r="R166" s="84" t="s">
        <v>765</v>
      </c>
      <c r="S166" s="84" t="s">
        <v>131</v>
      </c>
      <c r="T166" s="85">
        <v>0.496</v>
      </c>
    </row>
    <row r="167" spans="15:20">
      <c r="O167" s="83">
        <v>2</v>
      </c>
      <c r="P167" s="84" t="s">
        <v>5</v>
      </c>
      <c r="Q167" s="84" t="s">
        <v>762</v>
      </c>
      <c r="R167" s="84" t="s">
        <v>765</v>
      </c>
      <c r="S167" s="84" t="s">
        <v>135</v>
      </c>
      <c r="T167" s="85">
        <v>0.68500000000000005</v>
      </c>
    </row>
    <row r="168" spans="15:20">
      <c r="O168" s="83">
        <v>2</v>
      </c>
      <c r="P168" s="84" t="s">
        <v>6</v>
      </c>
      <c r="Q168" s="84" t="s">
        <v>762</v>
      </c>
      <c r="R168" s="84" t="s">
        <v>765</v>
      </c>
      <c r="S168" s="84" t="s">
        <v>139</v>
      </c>
      <c r="T168" s="85">
        <v>0.41899999999999998</v>
      </c>
    </row>
    <row r="169" spans="15:20">
      <c r="O169" s="83">
        <v>2</v>
      </c>
      <c r="P169" s="84" t="s">
        <v>7</v>
      </c>
      <c r="Q169" s="84" t="s">
        <v>762</v>
      </c>
      <c r="R169" s="84" t="s">
        <v>765</v>
      </c>
      <c r="S169" s="84" t="s">
        <v>143</v>
      </c>
      <c r="T169" s="85">
        <v>0.47499999999999998</v>
      </c>
    </row>
    <row r="170" spans="15:20">
      <c r="O170" s="83">
        <v>2</v>
      </c>
      <c r="P170" s="84" t="s">
        <v>8</v>
      </c>
      <c r="Q170" s="84" t="s">
        <v>762</v>
      </c>
      <c r="R170" s="84" t="s">
        <v>765</v>
      </c>
      <c r="S170" s="84" t="s">
        <v>147</v>
      </c>
      <c r="T170" s="85">
        <v>0.45700000000000002</v>
      </c>
    </row>
    <row r="171" spans="15:20">
      <c r="O171" s="83">
        <v>2</v>
      </c>
      <c r="P171" s="84" t="s">
        <v>9</v>
      </c>
      <c r="Q171" s="84" t="s">
        <v>762</v>
      </c>
      <c r="R171" s="84" t="s">
        <v>765</v>
      </c>
      <c r="S171" s="84" t="s">
        <v>151</v>
      </c>
      <c r="T171" s="85">
        <v>0.68200000000000005</v>
      </c>
    </row>
    <row r="172" spans="15:20">
      <c r="O172" s="83">
        <v>2</v>
      </c>
      <c r="P172" s="84" t="s">
        <v>10</v>
      </c>
      <c r="Q172" s="84" t="s">
        <v>762</v>
      </c>
      <c r="R172" s="84" t="s">
        <v>765</v>
      </c>
      <c r="S172" s="84" t="s">
        <v>155</v>
      </c>
      <c r="T172" s="85">
        <v>0.52900000000000003</v>
      </c>
    </row>
    <row r="173" spans="15:20">
      <c r="O173" s="83">
        <v>2</v>
      </c>
      <c r="P173" s="84" t="s">
        <v>11</v>
      </c>
      <c r="Q173" s="84" t="s">
        <v>762</v>
      </c>
      <c r="R173" s="84" t="s">
        <v>765</v>
      </c>
      <c r="S173" s="84" t="s">
        <v>159</v>
      </c>
      <c r="T173" s="85">
        <v>0.90300000000000002</v>
      </c>
    </row>
    <row r="174" spans="15:20">
      <c r="O174" s="83">
        <v>2</v>
      </c>
      <c r="P174" s="84" t="s">
        <v>12</v>
      </c>
      <c r="Q174" s="84" t="s">
        <v>762</v>
      </c>
      <c r="R174" s="84" t="s">
        <v>765</v>
      </c>
      <c r="S174" s="84" t="s">
        <v>163</v>
      </c>
      <c r="T174" s="85">
        <v>1</v>
      </c>
    </row>
    <row r="175" spans="15:20">
      <c r="O175" s="83">
        <v>2</v>
      </c>
      <c r="P175" s="84" t="s">
        <v>13</v>
      </c>
      <c r="Q175" s="84" t="s">
        <v>762</v>
      </c>
      <c r="R175" s="84" t="s">
        <v>765</v>
      </c>
      <c r="S175" s="84" t="s">
        <v>167</v>
      </c>
      <c r="T175" s="85">
        <v>0.28899999999999998</v>
      </c>
    </row>
    <row r="176" spans="15:20">
      <c r="O176" s="83">
        <v>3</v>
      </c>
      <c r="P176" s="84" t="s">
        <v>761</v>
      </c>
      <c r="Q176" s="84" t="s">
        <v>762</v>
      </c>
      <c r="R176" s="84" t="s">
        <v>765</v>
      </c>
      <c r="S176" s="84" t="s">
        <v>171</v>
      </c>
      <c r="T176" s="85">
        <v>0.32500000000000001</v>
      </c>
    </row>
    <row r="177" spans="15:20">
      <c r="O177" s="83">
        <v>3</v>
      </c>
      <c r="P177" s="84" t="s">
        <v>3</v>
      </c>
      <c r="Q177" s="84" t="s">
        <v>762</v>
      </c>
      <c r="R177" s="84" t="s">
        <v>765</v>
      </c>
      <c r="S177" s="84" t="s">
        <v>175</v>
      </c>
      <c r="T177" s="85">
        <v>0.254</v>
      </c>
    </row>
    <row r="178" spans="15:20">
      <c r="O178" s="83">
        <v>3</v>
      </c>
      <c r="P178" s="84" t="s">
        <v>4</v>
      </c>
      <c r="Q178" s="84" t="s">
        <v>762</v>
      </c>
      <c r="R178" s="84" t="s">
        <v>765</v>
      </c>
      <c r="S178" s="84" t="s">
        <v>179</v>
      </c>
      <c r="T178" s="85">
        <v>0.30299999999999999</v>
      </c>
    </row>
    <row r="179" spans="15:20">
      <c r="O179" s="83">
        <v>3</v>
      </c>
      <c r="P179" s="84" t="s">
        <v>5</v>
      </c>
      <c r="Q179" s="84" t="s">
        <v>762</v>
      </c>
      <c r="R179" s="84" t="s">
        <v>765</v>
      </c>
      <c r="S179" s="84" t="s">
        <v>183</v>
      </c>
      <c r="T179" s="85">
        <v>0.54800000000000004</v>
      </c>
    </row>
    <row r="180" spans="15:20">
      <c r="O180" s="83">
        <v>3</v>
      </c>
      <c r="P180" s="84" t="s">
        <v>6</v>
      </c>
      <c r="Q180" s="84" t="s">
        <v>762</v>
      </c>
      <c r="R180" s="84" t="s">
        <v>765</v>
      </c>
      <c r="S180" s="84" t="s">
        <v>187</v>
      </c>
      <c r="T180" s="85">
        <v>0.27400000000000002</v>
      </c>
    </row>
    <row r="181" spans="15:20">
      <c r="O181" s="83">
        <v>3</v>
      </c>
      <c r="P181" s="84" t="s">
        <v>7</v>
      </c>
      <c r="Q181" s="84" t="s">
        <v>762</v>
      </c>
      <c r="R181" s="84" t="s">
        <v>765</v>
      </c>
      <c r="S181" s="84" t="s">
        <v>191</v>
      </c>
      <c r="T181" s="85">
        <v>0.27700000000000002</v>
      </c>
    </row>
    <row r="182" spans="15:20">
      <c r="O182" s="83">
        <v>3</v>
      </c>
      <c r="P182" s="84" t="s">
        <v>8</v>
      </c>
      <c r="Q182" s="84" t="s">
        <v>762</v>
      </c>
      <c r="R182" s="84" t="s">
        <v>765</v>
      </c>
      <c r="S182" s="84" t="s">
        <v>195</v>
      </c>
      <c r="T182" s="85">
        <v>0.29199999999999998</v>
      </c>
    </row>
    <row r="183" spans="15:20">
      <c r="O183" s="83">
        <v>3</v>
      </c>
      <c r="P183" s="84" t="s">
        <v>9</v>
      </c>
      <c r="Q183" s="84" t="s">
        <v>762</v>
      </c>
      <c r="R183" s="84" t="s">
        <v>765</v>
      </c>
      <c r="S183" s="84" t="s">
        <v>199</v>
      </c>
      <c r="T183" s="85">
        <v>0.434</v>
      </c>
    </row>
    <row r="184" spans="15:20">
      <c r="O184" s="83">
        <v>3</v>
      </c>
      <c r="P184" s="84" t="s">
        <v>10</v>
      </c>
      <c r="Q184" s="84" t="s">
        <v>762</v>
      </c>
      <c r="R184" s="84" t="s">
        <v>765</v>
      </c>
      <c r="S184" s="84" t="s">
        <v>203</v>
      </c>
      <c r="T184" s="85">
        <v>0.38900000000000001</v>
      </c>
    </row>
    <row r="185" spans="15:20">
      <c r="O185" s="83">
        <v>3</v>
      </c>
      <c r="P185" s="84" t="s">
        <v>11</v>
      </c>
      <c r="Q185" s="84" t="s">
        <v>762</v>
      </c>
      <c r="R185" s="84" t="s">
        <v>765</v>
      </c>
      <c r="S185" s="84" t="s">
        <v>207</v>
      </c>
      <c r="T185" s="85">
        <v>0.66100000000000003</v>
      </c>
    </row>
    <row r="186" spans="15:20">
      <c r="O186" s="83">
        <v>3</v>
      </c>
      <c r="P186" s="84" t="s">
        <v>12</v>
      </c>
      <c r="Q186" s="84" t="s">
        <v>762</v>
      </c>
      <c r="R186" s="84" t="s">
        <v>765</v>
      </c>
      <c r="S186" s="84" t="s">
        <v>211</v>
      </c>
      <c r="T186" s="85">
        <v>0.84599999999999997</v>
      </c>
    </row>
    <row r="187" spans="15:20">
      <c r="O187" s="83">
        <v>3</v>
      </c>
      <c r="P187" s="84" t="s">
        <v>13</v>
      </c>
      <c r="Q187" s="84" t="s">
        <v>762</v>
      </c>
      <c r="R187" s="84" t="s">
        <v>765</v>
      </c>
      <c r="S187" s="84" t="s">
        <v>215</v>
      </c>
      <c r="T187" s="85">
        <v>0.185</v>
      </c>
    </row>
    <row r="188" spans="15:20">
      <c r="O188" s="83">
        <v>4</v>
      </c>
      <c r="P188" s="84" t="s">
        <v>761</v>
      </c>
      <c r="Q188" s="84" t="s">
        <v>762</v>
      </c>
      <c r="R188" s="84" t="s">
        <v>765</v>
      </c>
      <c r="S188" s="84" t="s">
        <v>219</v>
      </c>
      <c r="T188" s="85">
        <v>0.151</v>
      </c>
    </row>
    <row r="189" spans="15:20">
      <c r="O189" s="83">
        <v>4</v>
      </c>
      <c r="P189" s="84" t="s">
        <v>3</v>
      </c>
      <c r="Q189" s="84" t="s">
        <v>762</v>
      </c>
      <c r="R189" s="84" t="s">
        <v>765</v>
      </c>
      <c r="S189" s="84" t="s">
        <v>223</v>
      </c>
      <c r="T189" s="85">
        <v>0.151</v>
      </c>
    </row>
    <row r="190" spans="15:20">
      <c r="O190" s="83">
        <v>4</v>
      </c>
      <c r="P190" s="84" t="s">
        <v>4</v>
      </c>
      <c r="Q190" s="84" t="s">
        <v>762</v>
      </c>
      <c r="R190" s="84" t="s">
        <v>765</v>
      </c>
      <c r="S190" s="84" t="s">
        <v>227</v>
      </c>
      <c r="T190" s="85">
        <v>0.20100000000000001</v>
      </c>
    </row>
    <row r="191" spans="15:20">
      <c r="O191" s="83">
        <v>4</v>
      </c>
      <c r="P191" s="84" t="s">
        <v>5</v>
      </c>
      <c r="Q191" s="84" t="s">
        <v>762</v>
      </c>
      <c r="R191" s="84" t="s">
        <v>765</v>
      </c>
      <c r="S191" s="84" t="s">
        <v>231</v>
      </c>
      <c r="T191" s="85">
        <v>0.28399999999999997</v>
      </c>
    </row>
    <row r="192" spans="15:20">
      <c r="O192" s="83">
        <v>4</v>
      </c>
      <c r="P192" s="84" t="s">
        <v>6</v>
      </c>
      <c r="Q192" s="84" t="s">
        <v>762</v>
      </c>
      <c r="R192" s="84" t="s">
        <v>765</v>
      </c>
      <c r="S192" s="84" t="s">
        <v>235</v>
      </c>
      <c r="T192" s="85">
        <v>8.8999999999999996E-2</v>
      </c>
    </row>
    <row r="193" spans="15:20">
      <c r="O193" s="83">
        <v>4</v>
      </c>
      <c r="P193" s="84" t="s">
        <v>7</v>
      </c>
      <c r="Q193" s="84" t="s">
        <v>762</v>
      </c>
      <c r="R193" s="84" t="s">
        <v>765</v>
      </c>
      <c r="S193" s="84" t="s">
        <v>239</v>
      </c>
      <c r="T193" s="85">
        <v>0.115</v>
      </c>
    </row>
    <row r="194" spans="15:20">
      <c r="O194" s="83">
        <v>4</v>
      </c>
      <c r="P194" s="84" t="s">
        <v>8</v>
      </c>
      <c r="Q194" s="84" t="s">
        <v>762</v>
      </c>
      <c r="R194" s="84" t="s">
        <v>765</v>
      </c>
      <c r="S194" s="84" t="s">
        <v>243</v>
      </c>
      <c r="T194" s="85">
        <v>0.13400000000000001</v>
      </c>
    </row>
    <row r="195" spans="15:20">
      <c r="O195" s="83">
        <v>4</v>
      </c>
      <c r="P195" s="84" t="s">
        <v>9</v>
      </c>
      <c r="Q195" s="84" t="s">
        <v>762</v>
      </c>
      <c r="R195" s="84" t="s">
        <v>765</v>
      </c>
      <c r="S195" s="84" t="s">
        <v>247</v>
      </c>
      <c r="T195" s="85">
        <v>0.246</v>
      </c>
    </row>
    <row r="196" spans="15:20">
      <c r="O196" s="83">
        <v>4</v>
      </c>
      <c r="P196" s="84" t="s">
        <v>10</v>
      </c>
      <c r="Q196" s="84" t="s">
        <v>762</v>
      </c>
      <c r="R196" s="84" t="s">
        <v>765</v>
      </c>
      <c r="S196" s="84" t="s">
        <v>251</v>
      </c>
      <c r="T196" s="85">
        <v>0.20799999999999999</v>
      </c>
    </row>
    <row r="197" spans="15:20">
      <c r="O197" s="83">
        <v>4</v>
      </c>
      <c r="P197" s="84" t="s">
        <v>11</v>
      </c>
      <c r="Q197" s="84" t="s">
        <v>762</v>
      </c>
      <c r="R197" s="84" t="s">
        <v>765</v>
      </c>
      <c r="S197" s="84" t="s">
        <v>255</v>
      </c>
      <c r="T197" s="85">
        <v>0.33800000000000002</v>
      </c>
    </row>
    <row r="198" spans="15:20">
      <c r="O198" s="83">
        <v>4</v>
      </c>
      <c r="P198" s="84" t="s">
        <v>12</v>
      </c>
      <c r="Q198" s="84" t="s">
        <v>762</v>
      </c>
      <c r="R198" s="84" t="s">
        <v>765</v>
      </c>
      <c r="S198" s="84" t="s">
        <v>259</v>
      </c>
      <c r="T198" s="85">
        <v>0.51400000000000001</v>
      </c>
    </row>
    <row r="199" spans="15:20">
      <c r="O199" s="83">
        <v>4</v>
      </c>
      <c r="P199" s="84" t="s">
        <v>13</v>
      </c>
      <c r="Q199" s="84" t="s">
        <v>762</v>
      </c>
      <c r="R199" s="84" t="s">
        <v>765</v>
      </c>
      <c r="S199" s="84" t="s">
        <v>263</v>
      </c>
      <c r="T199" s="85">
        <v>0.115</v>
      </c>
    </row>
    <row r="200" spans="15:20">
      <c r="O200" s="83">
        <v>5</v>
      </c>
      <c r="P200" s="84" t="s">
        <v>761</v>
      </c>
      <c r="Q200" s="84" t="s">
        <v>762</v>
      </c>
      <c r="R200" s="84" t="s">
        <v>765</v>
      </c>
      <c r="S200" s="84" t="s">
        <v>267</v>
      </c>
      <c r="T200" s="85">
        <v>0.13200000000000001</v>
      </c>
    </row>
    <row r="201" spans="15:20">
      <c r="O201" s="83">
        <v>5</v>
      </c>
      <c r="P201" s="84" t="s">
        <v>3</v>
      </c>
      <c r="Q201" s="84" t="s">
        <v>762</v>
      </c>
      <c r="R201" s="84" t="s">
        <v>765</v>
      </c>
      <c r="S201" s="84" t="s">
        <v>271</v>
      </c>
      <c r="T201" s="85">
        <v>8.2000000000000003E-2</v>
      </c>
    </row>
    <row r="202" spans="15:20">
      <c r="O202" s="83">
        <v>5</v>
      </c>
      <c r="P202" s="84" t="s">
        <v>4</v>
      </c>
      <c r="Q202" s="84" t="s">
        <v>762</v>
      </c>
      <c r="R202" s="84" t="s">
        <v>765</v>
      </c>
      <c r="S202" s="84" t="s">
        <v>275</v>
      </c>
      <c r="T202" s="85">
        <v>6.8000000000000005E-2</v>
      </c>
    </row>
    <row r="203" spans="15:20">
      <c r="O203" s="83">
        <v>5</v>
      </c>
      <c r="P203" s="84" t="s">
        <v>5</v>
      </c>
      <c r="Q203" s="84" t="s">
        <v>762</v>
      </c>
      <c r="R203" s="84" t="s">
        <v>765</v>
      </c>
      <c r="S203" s="84" t="s">
        <v>279</v>
      </c>
      <c r="T203" s="85">
        <v>0.247</v>
      </c>
    </row>
    <row r="204" spans="15:20">
      <c r="O204" s="83">
        <v>5</v>
      </c>
      <c r="P204" s="84" t="s">
        <v>6</v>
      </c>
      <c r="Q204" s="84" t="s">
        <v>762</v>
      </c>
      <c r="R204" s="84" t="s">
        <v>765</v>
      </c>
      <c r="S204" s="84" t="s">
        <v>283</v>
      </c>
      <c r="T204" s="85">
        <v>6.2E-2</v>
      </c>
    </row>
    <row r="205" spans="15:20">
      <c r="O205" s="83">
        <v>5</v>
      </c>
      <c r="P205" s="84" t="s">
        <v>7</v>
      </c>
      <c r="Q205" s="84" t="s">
        <v>762</v>
      </c>
      <c r="R205" s="84" t="s">
        <v>765</v>
      </c>
      <c r="S205" s="84" t="s">
        <v>287</v>
      </c>
      <c r="T205" s="85">
        <v>0</v>
      </c>
    </row>
    <row r="206" spans="15:20">
      <c r="O206" s="83">
        <v>5</v>
      </c>
      <c r="P206" s="84" t="s">
        <v>8</v>
      </c>
      <c r="Q206" s="84" t="s">
        <v>762</v>
      </c>
      <c r="R206" s="84" t="s">
        <v>765</v>
      </c>
      <c r="S206" s="84" t="s">
        <v>291</v>
      </c>
      <c r="T206" s="85">
        <v>0.08</v>
      </c>
    </row>
    <row r="207" spans="15:20">
      <c r="O207" s="83">
        <v>5</v>
      </c>
      <c r="P207" s="84" t="s">
        <v>9</v>
      </c>
      <c r="Q207" s="84" t="s">
        <v>762</v>
      </c>
      <c r="R207" s="84" t="s">
        <v>765</v>
      </c>
      <c r="S207" s="84" t="s">
        <v>295</v>
      </c>
      <c r="T207" s="85">
        <v>9.2999999999999999E-2</v>
      </c>
    </row>
    <row r="208" spans="15:20">
      <c r="O208" s="83">
        <v>5</v>
      </c>
      <c r="P208" s="84" t="s">
        <v>10</v>
      </c>
      <c r="Q208" s="84" t="s">
        <v>762</v>
      </c>
      <c r="R208" s="84" t="s">
        <v>765</v>
      </c>
      <c r="S208" s="84" t="s">
        <v>299</v>
      </c>
      <c r="T208" s="85">
        <v>0.14399999999999999</v>
      </c>
    </row>
    <row r="209" spans="15:20">
      <c r="O209" s="83">
        <v>5</v>
      </c>
      <c r="P209" s="84" t="s">
        <v>11</v>
      </c>
      <c r="Q209" s="84" t="s">
        <v>762</v>
      </c>
      <c r="R209" s="84" t="s">
        <v>765</v>
      </c>
      <c r="S209" s="84" t="s">
        <v>303</v>
      </c>
      <c r="T209" s="85">
        <v>0.19900000000000001</v>
      </c>
    </row>
    <row r="210" spans="15:20">
      <c r="O210" s="83">
        <v>5</v>
      </c>
      <c r="P210" s="84" t="s">
        <v>12</v>
      </c>
      <c r="Q210" s="84" t="s">
        <v>762</v>
      </c>
      <c r="R210" s="84" t="s">
        <v>765</v>
      </c>
      <c r="S210" s="84" t="s">
        <v>307</v>
      </c>
      <c r="T210" s="85">
        <v>0.221</v>
      </c>
    </row>
    <row r="211" spans="15:20">
      <c r="O211" s="83">
        <v>5</v>
      </c>
      <c r="P211" s="84" t="s">
        <v>13</v>
      </c>
      <c r="Q211" s="84" t="s">
        <v>762</v>
      </c>
      <c r="R211" s="84" t="s">
        <v>765</v>
      </c>
      <c r="S211" s="84" t="s">
        <v>311</v>
      </c>
      <c r="T211" s="85">
        <v>0</v>
      </c>
    </row>
    <row r="212" spans="15:20">
      <c r="O212" s="83">
        <v>6</v>
      </c>
      <c r="P212" s="84" t="s">
        <v>761</v>
      </c>
      <c r="Q212" s="84" t="s">
        <v>762</v>
      </c>
      <c r="R212" s="84" t="s">
        <v>765</v>
      </c>
      <c r="S212" s="84" t="s">
        <v>315</v>
      </c>
      <c r="T212" s="85">
        <v>0</v>
      </c>
    </row>
    <row r="213" spans="15:20">
      <c r="O213" s="83">
        <v>6</v>
      </c>
      <c r="P213" s="84" t="s">
        <v>3</v>
      </c>
      <c r="Q213" s="84" t="s">
        <v>762</v>
      </c>
      <c r="R213" s="84" t="s">
        <v>765</v>
      </c>
      <c r="S213" s="84" t="s">
        <v>319</v>
      </c>
      <c r="T213" s="85">
        <v>0</v>
      </c>
    </row>
    <row r="214" spans="15:20">
      <c r="O214" s="83">
        <v>6</v>
      </c>
      <c r="P214" s="84" t="s">
        <v>4</v>
      </c>
      <c r="Q214" s="84" t="s">
        <v>762</v>
      </c>
      <c r="R214" s="84" t="s">
        <v>765</v>
      </c>
      <c r="S214" s="84" t="s">
        <v>323</v>
      </c>
      <c r="T214" s="85">
        <v>0</v>
      </c>
    </row>
    <row r="215" spans="15:20">
      <c r="O215" s="83">
        <v>6</v>
      </c>
      <c r="P215" s="84" t="s">
        <v>5</v>
      </c>
      <c r="Q215" s="84" t="s">
        <v>762</v>
      </c>
      <c r="R215" s="84" t="s">
        <v>765</v>
      </c>
      <c r="S215" s="84" t="s">
        <v>327</v>
      </c>
      <c r="T215" s="85">
        <v>9.8000000000000004E-2</v>
      </c>
    </row>
    <row r="216" spans="15:20">
      <c r="O216" s="83">
        <v>6</v>
      </c>
      <c r="P216" s="84" t="s">
        <v>6</v>
      </c>
      <c r="Q216" s="84" t="s">
        <v>762</v>
      </c>
      <c r="R216" s="84" t="s">
        <v>765</v>
      </c>
      <c r="S216" s="84" t="s">
        <v>331</v>
      </c>
      <c r="T216" s="85">
        <v>0</v>
      </c>
    </row>
    <row r="217" spans="15:20">
      <c r="O217" s="83">
        <v>6</v>
      </c>
      <c r="P217" s="84" t="s">
        <v>7</v>
      </c>
      <c r="Q217" s="84" t="s">
        <v>762</v>
      </c>
      <c r="R217" s="84" t="s">
        <v>765</v>
      </c>
      <c r="S217" s="84" t="s">
        <v>335</v>
      </c>
      <c r="T217" s="85">
        <v>0</v>
      </c>
    </row>
    <row r="218" spans="15:20">
      <c r="O218" s="83">
        <v>6</v>
      </c>
      <c r="P218" s="84" t="s">
        <v>8</v>
      </c>
      <c r="Q218" s="84" t="s">
        <v>762</v>
      </c>
      <c r="R218" s="84" t="s">
        <v>765</v>
      </c>
      <c r="S218" s="84" t="s">
        <v>339</v>
      </c>
      <c r="T218" s="85">
        <v>0</v>
      </c>
    </row>
    <row r="219" spans="15:20">
      <c r="O219" s="83">
        <v>6</v>
      </c>
      <c r="P219" s="84" t="s">
        <v>9</v>
      </c>
      <c r="Q219" s="84" t="s">
        <v>762</v>
      </c>
      <c r="R219" s="84" t="s">
        <v>765</v>
      </c>
      <c r="S219" s="84" t="s">
        <v>343</v>
      </c>
      <c r="T219" s="85">
        <v>6.2E-2</v>
      </c>
    </row>
    <row r="220" spans="15:20">
      <c r="O220" s="83">
        <v>6</v>
      </c>
      <c r="P220" s="84" t="s">
        <v>10</v>
      </c>
      <c r="Q220" s="84" t="s">
        <v>762</v>
      </c>
      <c r="R220" s="84" t="s">
        <v>765</v>
      </c>
      <c r="S220" s="84" t="s">
        <v>347</v>
      </c>
      <c r="T220" s="85">
        <v>0</v>
      </c>
    </row>
    <row r="221" spans="15:20">
      <c r="O221" s="83">
        <v>6</v>
      </c>
      <c r="P221" s="84" t="s">
        <v>11</v>
      </c>
      <c r="Q221" s="84" t="s">
        <v>762</v>
      </c>
      <c r="R221" s="84" t="s">
        <v>765</v>
      </c>
      <c r="S221" s="84" t="s">
        <v>351</v>
      </c>
      <c r="T221" s="85">
        <v>0.11600000000000001</v>
      </c>
    </row>
    <row r="222" spans="15:20">
      <c r="O222" s="83">
        <v>6</v>
      </c>
      <c r="P222" s="84" t="s">
        <v>12</v>
      </c>
      <c r="Q222" s="84" t="s">
        <v>762</v>
      </c>
      <c r="R222" s="84" t="s">
        <v>765</v>
      </c>
      <c r="S222" s="84" t="s">
        <v>355</v>
      </c>
      <c r="T222" s="85">
        <v>0.182</v>
      </c>
    </row>
    <row r="223" spans="15:20">
      <c r="O223" s="83">
        <v>6</v>
      </c>
      <c r="P223" s="84" t="s">
        <v>13</v>
      </c>
      <c r="Q223" s="84" t="s">
        <v>762</v>
      </c>
      <c r="R223" s="84" t="s">
        <v>765</v>
      </c>
      <c r="S223" s="84" t="s">
        <v>359</v>
      </c>
      <c r="T223" s="85">
        <v>0</v>
      </c>
    </row>
    <row r="224" spans="15:20">
      <c r="O224" s="83">
        <v>7</v>
      </c>
      <c r="P224" s="84" t="s">
        <v>761</v>
      </c>
      <c r="Q224" s="84" t="s">
        <v>762</v>
      </c>
      <c r="R224" s="84" t="s">
        <v>765</v>
      </c>
      <c r="S224" s="84" t="s">
        <v>363</v>
      </c>
      <c r="T224" s="85">
        <v>0</v>
      </c>
    </row>
    <row r="225" spans="15:20">
      <c r="O225" s="83">
        <v>7</v>
      </c>
      <c r="P225" s="84" t="s">
        <v>3</v>
      </c>
      <c r="Q225" s="84" t="s">
        <v>762</v>
      </c>
      <c r="R225" s="84" t="s">
        <v>765</v>
      </c>
      <c r="S225" s="84" t="s">
        <v>367</v>
      </c>
      <c r="T225" s="85">
        <v>0</v>
      </c>
    </row>
    <row r="226" spans="15:20">
      <c r="O226" s="83">
        <v>7</v>
      </c>
      <c r="P226" s="84" t="s">
        <v>4</v>
      </c>
      <c r="Q226" s="84" t="s">
        <v>762</v>
      </c>
      <c r="R226" s="84" t="s">
        <v>765</v>
      </c>
      <c r="S226" s="84" t="s">
        <v>371</v>
      </c>
      <c r="T226" s="85">
        <v>0</v>
      </c>
    </row>
    <row r="227" spans="15:20">
      <c r="O227" s="83">
        <v>7</v>
      </c>
      <c r="P227" s="84" t="s">
        <v>5</v>
      </c>
      <c r="Q227" s="84" t="s">
        <v>762</v>
      </c>
      <c r="R227" s="84" t="s">
        <v>765</v>
      </c>
      <c r="S227" s="84" t="s">
        <v>375</v>
      </c>
      <c r="T227" s="85">
        <v>0</v>
      </c>
    </row>
    <row r="228" spans="15:20">
      <c r="O228" s="83">
        <v>7</v>
      </c>
      <c r="P228" s="84" t="s">
        <v>6</v>
      </c>
      <c r="Q228" s="84" t="s">
        <v>762</v>
      </c>
      <c r="R228" s="84" t="s">
        <v>765</v>
      </c>
      <c r="S228" s="84" t="s">
        <v>379</v>
      </c>
      <c r="T228" s="85">
        <v>0</v>
      </c>
    </row>
    <row r="229" spans="15:20">
      <c r="O229" s="83">
        <v>7</v>
      </c>
      <c r="P229" s="84" t="s">
        <v>7</v>
      </c>
      <c r="Q229" s="84" t="s">
        <v>762</v>
      </c>
      <c r="R229" s="84" t="s">
        <v>765</v>
      </c>
      <c r="S229" s="84" t="s">
        <v>383</v>
      </c>
      <c r="T229" s="85">
        <v>0</v>
      </c>
    </row>
    <row r="230" spans="15:20">
      <c r="O230" s="83">
        <v>7</v>
      </c>
      <c r="P230" s="84" t="s">
        <v>8</v>
      </c>
      <c r="Q230" s="84" t="s">
        <v>762</v>
      </c>
      <c r="R230" s="84" t="s">
        <v>765</v>
      </c>
      <c r="S230" s="84" t="s">
        <v>387</v>
      </c>
      <c r="T230" s="85">
        <v>0</v>
      </c>
    </row>
    <row r="231" spans="15:20">
      <c r="O231" s="83">
        <v>7</v>
      </c>
      <c r="P231" s="84" t="s">
        <v>9</v>
      </c>
      <c r="Q231" s="84" t="s">
        <v>762</v>
      </c>
      <c r="R231" s="84" t="s">
        <v>765</v>
      </c>
      <c r="S231" s="84" t="s">
        <v>391</v>
      </c>
      <c r="T231" s="85">
        <v>0</v>
      </c>
    </row>
    <row r="232" spans="15:20">
      <c r="O232" s="83">
        <v>7</v>
      </c>
      <c r="P232" s="84" t="s">
        <v>10</v>
      </c>
      <c r="Q232" s="84" t="s">
        <v>762</v>
      </c>
      <c r="R232" s="84" t="s">
        <v>765</v>
      </c>
      <c r="S232" s="84" t="s">
        <v>395</v>
      </c>
      <c r="T232" s="85">
        <v>0</v>
      </c>
    </row>
    <row r="233" spans="15:20">
      <c r="O233" s="83">
        <v>7</v>
      </c>
      <c r="P233" s="84" t="s">
        <v>11</v>
      </c>
      <c r="Q233" s="84" t="s">
        <v>762</v>
      </c>
      <c r="R233" s="84" t="s">
        <v>765</v>
      </c>
      <c r="S233" s="84" t="s">
        <v>399</v>
      </c>
      <c r="T233" s="85">
        <v>0</v>
      </c>
    </row>
    <row r="234" spans="15:20">
      <c r="O234" s="83">
        <v>7</v>
      </c>
      <c r="P234" s="84" t="s">
        <v>12</v>
      </c>
      <c r="Q234" s="84" t="s">
        <v>762</v>
      </c>
      <c r="R234" s="84" t="s">
        <v>765</v>
      </c>
      <c r="S234" s="84" t="s">
        <v>403</v>
      </c>
      <c r="T234" s="85">
        <v>0</v>
      </c>
    </row>
    <row r="235" spans="15:20">
      <c r="O235" s="83">
        <v>7</v>
      </c>
      <c r="P235" s="84" t="s">
        <v>13</v>
      </c>
      <c r="Q235" s="84" t="s">
        <v>762</v>
      </c>
      <c r="R235" s="84" t="s">
        <v>765</v>
      </c>
      <c r="S235" s="84" t="s">
        <v>407</v>
      </c>
      <c r="T235" s="85">
        <v>0</v>
      </c>
    </row>
    <row r="236" spans="15:20">
      <c r="O236" s="83">
        <v>8</v>
      </c>
      <c r="P236" s="84" t="s">
        <v>761</v>
      </c>
      <c r="Q236" s="84" t="s">
        <v>762</v>
      </c>
      <c r="R236" s="84" t="s">
        <v>765</v>
      </c>
      <c r="S236" s="84" t="s">
        <v>411</v>
      </c>
      <c r="T236" s="85">
        <v>0</v>
      </c>
    </row>
    <row r="237" spans="15:20">
      <c r="O237" s="83">
        <v>8</v>
      </c>
      <c r="P237" s="84" t="s">
        <v>3</v>
      </c>
      <c r="Q237" s="84" t="s">
        <v>762</v>
      </c>
      <c r="R237" s="84" t="s">
        <v>765</v>
      </c>
      <c r="S237" s="84" t="s">
        <v>415</v>
      </c>
      <c r="T237" s="85">
        <v>0</v>
      </c>
    </row>
    <row r="238" spans="15:20">
      <c r="O238" s="83">
        <v>8</v>
      </c>
      <c r="P238" s="84" t="s">
        <v>4</v>
      </c>
      <c r="Q238" s="84" t="s">
        <v>762</v>
      </c>
      <c r="R238" s="84" t="s">
        <v>765</v>
      </c>
      <c r="S238" s="84" t="s">
        <v>419</v>
      </c>
      <c r="T238" s="85">
        <v>0</v>
      </c>
    </row>
    <row r="239" spans="15:20">
      <c r="O239" s="83">
        <v>8</v>
      </c>
      <c r="P239" s="84" t="s">
        <v>5</v>
      </c>
      <c r="Q239" s="84" t="s">
        <v>762</v>
      </c>
      <c r="R239" s="84" t="s">
        <v>765</v>
      </c>
      <c r="S239" s="84" t="s">
        <v>423</v>
      </c>
      <c r="T239" s="85">
        <v>0</v>
      </c>
    </row>
    <row r="240" spans="15:20">
      <c r="O240" s="83">
        <v>8</v>
      </c>
      <c r="P240" s="84" t="s">
        <v>6</v>
      </c>
      <c r="Q240" s="84" t="s">
        <v>762</v>
      </c>
      <c r="R240" s="84" t="s">
        <v>765</v>
      </c>
      <c r="S240" s="84" t="s">
        <v>427</v>
      </c>
      <c r="T240" s="85">
        <v>0</v>
      </c>
    </row>
    <row r="241" spans="15:20">
      <c r="O241" s="83">
        <v>8</v>
      </c>
      <c r="P241" s="84" t="s">
        <v>7</v>
      </c>
      <c r="Q241" s="84" t="s">
        <v>762</v>
      </c>
      <c r="R241" s="84" t="s">
        <v>765</v>
      </c>
      <c r="S241" s="84" t="s">
        <v>431</v>
      </c>
      <c r="T241" s="85">
        <v>0</v>
      </c>
    </row>
    <row r="242" spans="15:20">
      <c r="O242" s="83">
        <v>8</v>
      </c>
      <c r="P242" s="84" t="s">
        <v>8</v>
      </c>
      <c r="Q242" s="84" t="s">
        <v>762</v>
      </c>
      <c r="R242" s="84" t="s">
        <v>765</v>
      </c>
      <c r="S242" s="84" t="s">
        <v>435</v>
      </c>
      <c r="T242" s="85">
        <v>0</v>
      </c>
    </row>
    <row r="243" spans="15:20">
      <c r="O243" s="83">
        <v>8</v>
      </c>
      <c r="P243" s="84" t="s">
        <v>9</v>
      </c>
      <c r="Q243" s="84" t="s">
        <v>762</v>
      </c>
      <c r="R243" s="84" t="s">
        <v>765</v>
      </c>
      <c r="S243" s="84" t="s">
        <v>439</v>
      </c>
      <c r="T243" s="85">
        <v>0</v>
      </c>
    </row>
    <row r="244" spans="15:20">
      <c r="O244" s="83">
        <v>8</v>
      </c>
      <c r="P244" s="84" t="s">
        <v>10</v>
      </c>
      <c r="Q244" s="84" t="s">
        <v>762</v>
      </c>
      <c r="R244" s="84" t="s">
        <v>765</v>
      </c>
      <c r="S244" s="84" t="s">
        <v>443</v>
      </c>
      <c r="T244" s="85">
        <v>0</v>
      </c>
    </row>
    <row r="245" spans="15:20">
      <c r="O245" s="83">
        <v>8</v>
      </c>
      <c r="P245" s="84" t="s">
        <v>11</v>
      </c>
      <c r="Q245" s="84" t="s">
        <v>762</v>
      </c>
      <c r="R245" s="84" t="s">
        <v>765</v>
      </c>
      <c r="S245" s="84" t="s">
        <v>447</v>
      </c>
      <c r="T245" s="85">
        <v>0</v>
      </c>
    </row>
    <row r="246" spans="15:20">
      <c r="O246" s="83">
        <v>8</v>
      </c>
      <c r="P246" s="84" t="s">
        <v>12</v>
      </c>
      <c r="Q246" s="84" t="s">
        <v>762</v>
      </c>
      <c r="R246" s="84" t="s">
        <v>765</v>
      </c>
      <c r="S246" s="84" t="s">
        <v>451</v>
      </c>
      <c r="T246" s="85">
        <v>0</v>
      </c>
    </row>
    <row r="247" spans="15:20">
      <c r="O247" s="83">
        <v>8</v>
      </c>
      <c r="P247" s="84" t="s">
        <v>13</v>
      </c>
      <c r="Q247" s="84" t="s">
        <v>762</v>
      </c>
      <c r="R247" s="84" t="s">
        <v>765</v>
      </c>
      <c r="S247" s="84" t="s">
        <v>455</v>
      </c>
      <c r="T247" s="85">
        <v>0</v>
      </c>
    </row>
    <row r="248" spans="15:20">
      <c r="O248" s="83">
        <v>9</v>
      </c>
      <c r="P248" s="84" t="s">
        <v>761</v>
      </c>
      <c r="Q248" s="84" t="s">
        <v>762</v>
      </c>
      <c r="R248" s="84" t="s">
        <v>765</v>
      </c>
      <c r="S248" s="84" t="s">
        <v>459</v>
      </c>
      <c r="T248" s="85">
        <v>0</v>
      </c>
    </row>
    <row r="249" spans="15:20">
      <c r="O249" s="83">
        <v>9</v>
      </c>
      <c r="P249" s="84" t="s">
        <v>3</v>
      </c>
      <c r="Q249" s="84" t="s">
        <v>762</v>
      </c>
      <c r="R249" s="84" t="s">
        <v>765</v>
      </c>
      <c r="S249" s="84" t="s">
        <v>463</v>
      </c>
      <c r="T249" s="85">
        <v>0</v>
      </c>
    </row>
    <row r="250" spans="15:20">
      <c r="O250" s="83">
        <v>9</v>
      </c>
      <c r="P250" s="84" t="s">
        <v>4</v>
      </c>
      <c r="Q250" s="84" t="s">
        <v>762</v>
      </c>
      <c r="R250" s="84" t="s">
        <v>765</v>
      </c>
      <c r="S250" s="84" t="s">
        <v>467</v>
      </c>
      <c r="T250" s="85">
        <v>0</v>
      </c>
    </row>
    <row r="251" spans="15:20">
      <c r="O251" s="83">
        <v>9</v>
      </c>
      <c r="P251" s="84" t="s">
        <v>5</v>
      </c>
      <c r="Q251" s="84" t="s">
        <v>762</v>
      </c>
      <c r="R251" s="84" t="s">
        <v>765</v>
      </c>
      <c r="S251" s="84" t="s">
        <v>471</v>
      </c>
      <c r="T251" s="85">
        <v>0</v>
      </c>
    </row>
    <row r="252" spans="15:20">
      <c r="O252" s="83">
        <v>9</v>
      </c>
      <c r="P252" s="84" t="s">
        <v>6</v>
      </c>
      <c r="Q252" s="84" t="s">
        <v>762</v>
      </c>
      <c r="R252" s="84" t="s">
        <v>765</v>
      </c>
      <c r="S252" s="84" t="s">
        <v>475</v>
      </c>
      <c r="T252" s="85">
        <v>0</v>
      </c>
    </row>
    <row r="253" spans="15:20">
      <c r="O253" s="83">
        <v>9</v>
      </c>
      <c r="P253" s="84" t="s">
        <v>7</v>
      </c>
      <c r="Q253" s="84" t="s">
        <v>762</v>
      </c>
      <c r="R253" s="84" t="s">
        <v>765</v>
      </c>
      <c r="S253" s="84" t="s">
        <v>479</v>
      </c>
      <c r="T253" s="85">
        <v>0</v>
      </c>
    </row>
    <row r="254" spans="15:20">
      <c r="O254" s="83">
        <v>9</v>
      </c>
      <c r="P254" s="84" t="s">
        <v>8</v>
      </c>
      <c r="Q254" s="84" t="s">
        <v>762</v>
      </c>
      <c r="R254" s="84" t="s">
        <v>765</v>
      </c>
      <c r="S254" s="84" t="s">
        <v>483</v>
      </c>
      <c r="T254" s="85">
        <v>0</v>
      </c>
    </row>
    <row r="255" spans="15:20">
      <c r="O255" s="83">
        <v>9</v>
      </c>
      <c r="P255" s="84" t="s">
        <v>9</v>
      </c>
      <c r="Q255" s="84" t="s">
        <v>762</v>
      </c>
      <c r="R255" s="84" t="s">
        <v>765</v>
      </c>
      <c r="S255" s="84" t="s">
        <v>487</v>
      </c>
      <c r="T255" s="85">
        <v>0</v>
      </c>
    </row>
    <row r="256" spans="15:20">
      <c r="O256" s="83">
        <v>9</v>
      </c>
      <c r="P256" s="84" t="s">
        <v>10</v>
      </c>
      <c r="Q256" s="84" t="s">
        <v>762</v>
      </c>
      <c r="R256" s="84" t="s">
        <v>765</v>
      </c>
      <c r="S256" s="84" t="s">
        <v>491</v>
      </c>
      <c r="T256" s="85">
        <v>0</v>
      </c>
    </row>
    <row r="257" spans="15:20">
      <c r="O257" s="83">
        <v>9</v>
      </c>
      <c r="P257" s="84" t="s">
        <v>11</v>
      </c>
      <c r="Q257" s="84" t="s">
        <v>762</v>
      </c>
      <c r="R257" s="84" t="s">
        <v>765</v>
      </c>
      <c r="S257" s="84" t="s">
        <v>495</v>
      </c>
      <c r="T257" s="85">
        <v>0.13</v>
      </c>
    </row>
    <row r="258" spans="15:20">
      <c r="O258" s="83">
        <v>9</v>
      </c>
      <c r="P258" s="84" t="s">
        <v>12</v>
      </c>
      <c r="Q258" s="84" t="s">
        <v>762</v>
      </c>
      <c r="R258" s="84" t="s">
        <v>765</v>
      </c>
      <c r="S258" s="84" t="s">
        <v>499</v>
      </c>
      <c r="T258" s="85">
        <v>6.7000000000000004E-2</v>
      </c>
    </row>
    <row r="259" spans="15:20">
      <c r="O259" s="83">
        <v>9</v>
      </c>
      <c r="P259" s="84" t="s">
        <v>13</v>
      </c>
      <c r="Q259" s="84" t="s">
        <v>762</v>
      </c>
      <c r="R259" s="84" t="s">
        <v>765</v>
      </c>
      <c r="S259" s="84" t="s">
        <v>503</v>
      </c>
      <c r="T259" s="85">
        <v>0</v>
      </c>
    </row>
    <row r="260" spans="15:20">
      <c r="O260" s="83">
        <v>10</v>
      </c>
      <c r="P260" s="84" t="s">
        <v>761</v>
      </c>
      <c r="Q260" s="84" t="s">
        <v>762</v>
      </c>
      <c r="R260" s="84" t="s">
        <v>765</v>
      </c>
      <c r="S260" s="84" t="s">
        <v>507</v>
      </c>
      <c r="T260" s="85">
        <v>6.2E-2</v>
      </c>
    </row>
    <row r="261" spans="15:20">
      <c r="O261" s="83">
        <v>10</v>
      </c>
      <c r="P261" s="84" t="s">
        <v>3</v>
      </c>
      <c r="Q261" s="84" t="s">
        <v>762</v>
      </c>
      <c r="R261" s="84" t="s">
        <v>765</v>
      </c>
      <c r="S261" s="84" t="s">
        <v>511</v>
      </c>
      <c r="T261" s="85">
        <v>0</v>
      </c>
    </row>
    <row r="262" spans="15:20">
      <c r="O262" s="83">
        <v>10</v>
      </c>
      <c r="P262" s="84" t="s">
        <v>4</v>
      </c>
      <c r="Q262" s="84" t="s">
        <v>762</v>
      </c>
      <c r="R262" s="84" t="s">
        <v>765</v>
      </c>
      <c r="S262" s="84" t="s">
        <v>515</v>
      </c>
      <c r="T262" s="85">
        <v>8.1000000000000003E-2</v>
      </c>
    </row>
    <row r="263" spans="15:20">
      <c r="O263" s="83">
        <v>10</v>
      </c>
      <c r="P263" s="84" t="s">
        <v>5</v>
      </c>
      <c r="Q263" s="84" t="s">
        <v>762</v>
      </c>
      <c r="R263" s="84" t="s">
        <v>765</v>
      </c>
      <c r="S263" s="84" t="s">
        <v>519</v>
      </c>
      <c r="T263" s="85">
        <v>0.13900000000000001</v>
      </c>
    </row>
    <row r="264" spans="15:20">
      <c r="O264" s="83">
        <v>10</v>
      </c>
      <c r="P264" s="84" t="s">
        <v>6</v>
      </c>
      <c r="Q264" s="84" t="s">
        <v>762</v>
      </c>
      <c r="R264" s="84" t="s">
        <v>765</v>
      </c>
      <c r="S264" s="84" t="s">
        <v>523</v>
      </c>
      <c r="T264" s="85">
        <v>7.6999999999999999E-2</v>
      </c>
    </row>
    <row r="265" spans="15:20">
      <c r="O265" s="83">
        <v>10</v>
      </c>
      <c r="P265" s="84" t="s">
        <v>7</v>
      </c>
      <c r="Q265" s="84" t="s">
        <v>762</v>
      </c>
      <c r="R265" s="84" t="s">
        <v>765</v>
      </c>
      <c r="S265" s="84" t="s">
        <v>527</v>
      </c>
      <c r="T265" s="85">
        <v>0.10299999999999999</v>
      </c>
    </row>
    <row r="266" spans="15:20">
      <c r="O266" s="83">
        <v>10</v>
      </c>
      <c r="P266" s="84" t="s">
        <v>8</v>
      </c>
      <c r="Q266" s="84" t="s">
        <v>762</v>
      </c>
      <c r="R266" s="84" t="s">
        <v>765</v>
      </c>
      <c r="S266" s="84" t="s">
        <v>531</v>
      </c>
      <c r="T266" s="85">
        <v>0.124</v>
      </c>
    </row>
    <row r="267" spans="15:20">
      <c r="O267" s="83">
        <v>10</v>
      </c>
      <c r="P267" s="84" t="s">
        <v>9</v>
      </c>
      <c r="Q267" s="84" t="s">
        <v>762</v>
      </c>
      <c r="R267" s="84" t="s">
        <v>765</v>
      </c>
      <c r="S267" s="84" t="s">
        <v>535</v>
      </c>
      <c r="T267" s="85">
        <v>0.13300000000000001</v>
      </c>
    </row>
    <row r="268" spans="15:20">
      <c r="O268" s="83">
        <v>10</v>
      </c>
      <c r="P268" s="84" t="s">
        <v>10</v>
      </c>
      <c r="Q268" s="84" t="s">
        <v>762</v>
      </c>
      <c r="R268" s="84" t="s">
        <v>765</v>
      </c>
      <c r="S268" s="84" t="s">
        <v>539</v>
      </c>
      <c r="T268" s="85">
        <v>0.14799999999999999</v>
      </c>
    </row>
    <row r="269" spans="15:20">
      <c r="O269" s="83">
        <v>10</v>
      </c>
      <c r="P269" s="84" t="s">
        <v>11</v>
      </c>
      <c r="Q269" s="84" t="s">
        <v>762</v>
      </c>
      <c r="R269" s="84" t="s">
        <v>765</v>
      </c>
      <c r="S269" s="84" t="s">
        <v>543</v>
      </c>
      <c r="T269" s="85">
        <v>0.23699999999999999</v>
      </c>
    </row>
    <row r="270" spans="15:20">
      <c r="O270" s="83">
        <v>10</v>
      </c>
      <c r="P270" s="84" t="s">
        <v>12</v>
      </c>
      <c r="Q270" s="84" t="s">
        <v>762</v>
      </c>
      <c r="R270" s="84" t="s">
        <v>765</v>
      </c>
      <c r="S270" s="84" t="s">
        <v>547</v>
      </c>
      <c r="T270" s="85">
        <v>0.25700000000000001</v>
      </c>
    </row>
    <row r="271" spans="15:20">
      <c r="O271" s="83">
        <v>10</v>
      </c>
      <c r="P271" s="84" t="s">
        <v>13</v>
      </c>
      <c r="Q271" s="84" t="s">
        <v>762</v>
      </c>
      <c r="R271" s="84" t="s">
        <v>765</v>
      </c>
      <c r="S271" s="84" t="s">
        <v>551</v>
      </c>
      <c r="T271" s="85">
        <v>0</v>
      </c>
    </row>
    <row r="272" spans="15:20">
      <c r="O272" s="83">
        <v>11</v>
      </c>
      <c r="P272" s="84" t="s">
        <v>761</v>
      </c>
      <c r="Q272" s="84" t="s">
        <v>762</v>
      </c>
      <c r="R272" s="84" t="s">
        <v>765</v>
      </c>
      <c r="S272" s="84" t="s">
        <v>555</v>
      </c>
      <c r="T272" s="85">
        <v>0.17100000000000001</v>
      </c>
    </row>
    <row r="273" spans="15:20">
      <c r="O273" s="83">
        <v>11</v>
      </c>
      <c r="P273" s="84" t="s">
        <v>3</v>
      </c>
      <c r="Q273" s="84" t="s">
        <v>762</v>
      </c>
      <c r="R273" s="84" t="s">
        <v>765</v>
      </c>
      <c r="S273" s="84" t="s">
        <v>559</v>
      </c>
      <c r="T273" s="85">
        <v>0.20300000000000001</v>
      </c>
    </row>
    <row r="274" spans="15:20">
      <c r="O274" s="83">
        <v>11</v>
      </c>
      <c r="P274" s="84" t="s">
        <v>4</v>
      </c>
      <c r="Q274" s="84" t="s">
        <v>762</v>
      </c>
      <c r="R274" s="84" t="s">
        <v>765</v>
      </c>
      <c r="S274" s="84" t="s">
        <v>563</v>
      </c>
      <c r="T274" s="85">
        <v>0.183</v>
      </c>
    </row>
    <row r="275" spans="15:20">
      <c r="O275" s="83">
        <v>11</v>
      </c>
      <c r="P275" s="84" t="s">
        <v>5</v>
      </c>
      <c r="Q275" s="84" t="s">
        <v>762</v>
      </c>
      <c r="R275" s="84" t="s">
        <v>765</v>
      </c>
      <c r="S275" s="84" t="s">
        <v>567</v>
      </c>
      <c r="T275" s="85">
        <v>0.27200000000000002</v>
      </c>
    </row>
    <row r="276" spans="15:20">
      <c r="O276" s="83">
        <v>11</v>
      </c>
      <c r="P276" s="84" t="s">
        <v>6</v>
      </c>
      <c r="Q276" s="84" t="s">
        <v>762</v>
      </c>
      <c r="R276" s="84" t="s">
        <v>765</v>
      </c>
      <c r="S276" s="84" t="s">
        <v>571</v>
      </c>
      <c r="T276" s="85">
        <v>0.22500000000000001</v>
      </c>
    </row>
    <row r="277" spans="15:20">
      <c r="O277" s="83">
        <v>11</v>
      </c>
      <c r="P277" s="84" t="s">
        <v>7</v>
      </c>
      <c r="Q277" s="84" t="s">
        <v>762</v>
      </c>
      <c r="R277" s="84" t="s">
        <v>765</v>
      </c>
      <c r="S277" s="84" t="s">
        <v>575</v>
      </c>
      <c r="T277" s="85">
        <v>0.215</v>
      </c>
    </row>
    <row r="278" spans="15:20">
      <c r="O278" s="83">
        <v>11</v>
      </c>
      <c r="P278" s="84" t="s">
        <v>8</v>
      </c>
      <c r="Q278" s="84" t="s">
        <v>762</v>
      </c>
      <c r="R278" s="84" t="s">
        <v>765</v>
      </c>
      <c r="S278" s="84" t="s">
        <v>579</v>
      </c>
      <c r="T278" s="85">
        <v>0.20699999999999999</v>
      </c>
    </row>
    <row r="279" spans="15:20">
      <c r="O279" s="83">
        <v>11</v>
      </c>
      <c r="P279" s="84" t="s">
        <v>9</v>
      </c>
      <c r="Q279" s="84" t="s">
        <v>762</v>
      </c>
      <c r="R279" s="84" t="s">
        <v>765</v>
      </c>
      <c r="S279" s="84" t="s">
        <v>583</v>
      </c>
      <c r="T279" s="85">
        <v>0.29099999999999998</v>
      </c>
    </row>
    <row r="280" spans="15:20">
      <c r="O280" s="83">
        <v>11</v>
      </c>
      <c r="P280" s="84" t="s">
        <v>10</v>
      </c>
      <c r="Q280" s="84" t="s">
        <v>762</v>
      </c>
      <c r="R280" s="84" t="s">
        <v>765</v>
      </c>
      <c r="S280" s="84" t="s">
        <v>587</v>
      </c>
      <c r="T280" s="85">
        <v>0.245</v>
      </c>
    </row>
    <row r="281" spans="15:20">
      <c r="O281" s="83">
        <v>11</v>
      </c>
      <c r="P281" s="84" t="s">
        <v>11</v>
      </c>
      <c r="Q281" s="84" t="s">
        <v>762</v>
      </c>
      <c r="R281" s="84" t="s">
        <v>765</v>
      </c>
      <c r="S281" s="84" t="s">
        <v>591</v>
      </c>
      <c r="T281" s="85">
        <v>0.51300000000000001</v>
      </c>
    </row>
    <row r="282" spans="15:20">
      <c r="O282" s="83">
        <v>11</v>
      </c>
      <c r="P282" s="84" t="s">
        <v>12</v>
      </c>
      <c r="Q282" s="84" t="s">
        <v>762</v>
      </c>
      <c r="R282" s="84" t="s">
        <v>765</v>
      </c>
      <c r="S282" s="84" t="s">
        <v>595</v>
      </c>
      <c r="T282" s="85">
        <v>0.57899999999999996</v>
      </c>
    </row>
    <row r="283" spans="15:20">
      <c r="O283" s="83">
        <v>11</v>
      </c>
      <c r="P283" s="84" t="s">
        <v>13</v>
      </c>
      <c r="Q283" s="84" t="s">
        <v>762</v>
      </c>
      <c r="R283" s="84" t="s">
        <v>765</v>
      </c>
      <c r="S283" s="84" t="s">
        <v>599</v>
      </c>
      <c r="T283" s="85">
        <v>0.14099999999999999</v>
      </c>
    </row>
    <row r="284" spans="15:20">
      <c r="O284" s="83">
        <v>12</v>
      </c>
      <c r="P284" s="84" t="s">
        <v>761</v>
      </c>
      <c r="Q284" s="84" t="s">
        <v>762</v>
      </c>
      <c r="R284" s="84" t="s">
        <v>765</v>
      </c>
      <c r="S284" s="84" t="s">
        <v>603</v>
      </c>
      <c r="T284" s="85">
        <v>0.312</v>
      </c>
    </row>
    <row r="285" spans="15:20">
      <c r="O285" s="83">
        <v>12</v>
      </c>
      <c r="P285" s="84" t="s">
        <v>3</v>
      </c>
      <c r="Q285" s="84" t="s">
        <v>762</v>
      </c>
      <c r="R285" s="84" t="s">
        <v>765</v>
      </c>
      <c r="S285" s="84" t="s">
        <v>607</v>
      </c>
      <c r="T285" s="85">
        <v>0.32800000000000001</v>
      </c>
    </row>
    <row r="286" spans="15:20">
      <c r="O286" s="83">
        <v>12</v>
      </c>
      <c r="P286" s="84" t="s">
        <v>4</v>
      </c>
      <c r="Q286" s="84" t="s">
        <v>762</v>
      </c>
      <c r="R286" s="84" t="s">
        <v>765</v>
      </c>
      <c r="S286" s="84" t="s">
        <v>611</v>
      </c>
      <c r="T286" s="85">
        <v>0.39800000000000002</v>
      </c>
    </row>
    <row r="287" spans="15:20">
      <c r="O287" s="83">
        <v>12</v>
      </c>
      <c r="P287" s="84" t="s">
        <v>5</v>
      </c>
      <c r="Q287" s="84" t="s">
        <v>762</v>
      </c>
      <c r="R287" s="84" t="s">
        <v>765</v>
      </c>
      <c r="S287" s="84" t="s">
        <v>615</v>
      </c>
      <c r="T287" s="85">
        <v>0.59299999999999997</v>
      </c>
    </row>
    <row r="288" spans="15:20">
      <c r="O288" s="83">
        <v>12</v>
      </c>
      <c r="P288" s="84" t="s">
        <v>6</v>
      </c>
      <c r="Q288" s="84" t="s">
        <v>762</v>
      </c>
      <c r="R288" s="84" t="s">
        <v>765</v>
      </c>
      <c r="S288" s="84" t="s">
        <v>619</v>
      </c>
      <c r="T288" s="85">
        <v>0.32200000000000001</v>
      </c>
    </row>
    <row r="289" spans="15:20">
      <c r="O289" s="83">
        <v>12</v>
      </c>
      <c r="P289" s="84" t="s">
        <v>7</v>
      </c>
      <c r="Q289" s="84" t="s">
        <v>762</v>
      </c>
      <c r="R289" s="84" t="s">
        <v>765</v>
      </c>
      <c r="S289" s="84" t="s">
        <v>623</v>
      </c>
      <c r="T289" s="85">
        <v>0.34399999999999997</v>
      </c>
    </row>
    <row r="290" spans="15:20">
      <c r="O290" s="83">
        <v>12</v>
      </c>
      <c r="P290" s="84" t="s">
        <v>8</v>
      </c>
      <c r="Q290" s="84" t="s">
        <v>762</v>
      </c>
      <c r="R290" s="84" t="s">
        <v>765</v>
      </c>
      <c r="S290" s="84" t="s">
        <v>627</v>
      </c>
      <c r="T290" s="85">
        <v>0.33600000000000002</v>
      </c>
    </row>
    <row r="291" spans="15:20">
      <c r="O291" s="83">
        <v>12</v>
      </c>
      <c r="P291" s="84" t="s">
        <v>9</v>
      </c>
      <c r="Q291" s="84" t="s">
        <v>762</v>
      </c>
      <c r="R291" s="84" t="s">
        <v>765</v>
      </c>
      <c r="S291" s="84" t="s">
        <v>631</v>
      </c>
      <c r="T291" s="85">
        <v>0.51200000000000001</v>
      </c>
    </row>
    <row r="292" spans="15:20">
      <c r="O292" s="83">
        <v>12</v>
      </c>
      <c r="P292" s="84" t="s">
        <v>10</v>
      </c>
      <c r="Q292" s="84" t="s">
        <v>762</v>
      </c>
      <c r="R292" s="84" t="s">
        <v>765</v>
      </c>
      <c r="S292" s="84" t="s">
        <v>635</v>
      </c>
      <c r="T292" s="85">
        <v>0.45</v>
      </c>
    </row>
    <row r="293" spans="15:20">
      <c r="O293" s="83">
        <v>12</v>
      </c>
      <c r="P293" s="84" t="s">
        <v>11</v>
      </c>
      <c r="Q293" s="84" t="s">
        <v>762</v>
      </c>
      <c r="R293" s="84" t="s">
        <v>765</v>
      </c>
      <c r="S293" s="84" t="s">
        <v>639</v>
      </c>
      <c r="T293" s="85">
        <v>0.78600000000000003</v>
      </c>
    </row>
    <row r="294" spans="15:20">
      <c r="O294" s="83">
        <v>12</v>
      </c>
      <c r="P294" s="84" t="s">
        <v>12</v>
      </c>
      <c r="Q294" s="84" t="s">
        <v>762</v>
      </c>
      <c r="R294" s="84" t="s">
        <v>765</v>
      </c>
      <c r="S294" s="84" t="s">
        <v>643</v>
      </c>
      <c r="T294" s="85">
        <v>0.92800000000000005</v>
      </c>
    </row>
    <row r="295" spans="15:20">
      <c r="O295" s="83">
        <v>12</v>
      </c>
      <c r="P295" s="84" t="s">
        <v>13</v>
      </c>
      <c r="Q295" s="84" t="s">
        <v>762</v>
      </c>
      <c r="R295" s="84" t="s">
        <v>765</v>
      </c>
      <c r="S295" s="84" t="s">
        <v>647</v>
      </c>
      <c r="T295" s="85">
        <v>0.27600000000000002</v>
      </c>
    </row>
    <row r="296" spans="15:20">
      <c r="O296" s="83">
        <v>1</v>
      </c>
      <c r="P296" s="84" t="s">
        <v>761</v>
      </c>
      <c r="Q296" s="84" t="s">
        <v>763</v>
      </c>
      <c r="R296" s="84" t="s">
        <v>764</v>
      </c>
      <c r="S296" s="84" t="s">
        <v>76</v>
      </c>
      <c r="T296" s="85">
        <v>0</v>
      </c>
    </row>
    <row r="297" spans="15:20">
      <c r="O297" s="83">
        <v>1</v>
      </c>
      <c r="P297" s="84" t="s">
        <v>3</v>
      </c>
      <c r="Q297" s="84" t="s">
        <v>763</v>
      </c>
      <c r="R297" s="84" t="s">
        <v>764</v>
      </c>
      <c r="S297" s="84" t="s">
        <v>80</v>
      </c>
      <c r="T297" s="85">
        <v>0</v>
      </c>
    </row>
    <row r="298" spans="15:20">
      <c r="O298" s="83">
        <v>1</v>
      </c>
      <c r="P298" s="84" t="s">
        <v>4</v>
      </c>
      <c r="Q298" s="84" t="s">
        <v>763</v>
      </c>
      <c r="R298" s="84" t="s">
        <v>764</v>
      </c>
      <c r="S298" s="84" t="s">
        <v>84</v>
      </c>
      <c r="T298" s="85">
        <v>0</v>
      </c>
    </row>
    <row r="299" spans="15:20">
      <c r="O299" s="83">
        <v>1</v>
      </c>
      <c r="P299" s="84" t="s">
        <v>5</v>
      </c>
      <c r="Q299" s="84" t="s">
        <v>763</v>
      </c>
      <c r="R299" s="84" t="s">
        <v>764</v>
      </c>
      <c r="S299" s="84" t="s">
        <v>88</v>
      </c>
      <c r="T299" s="85">
        <v>0</v>
      </c>
    </row>
    <row r="300" spans="15:20">
      <c r="O300" s="83">
        <v>1</v>
      </c>
      <c r="P300" s="84" t="s">
        <v>6</v>
      </c>
      <c r="Q300" s="84" t="s">
        <v>763</v>
      </c>
      <c r="R300" s="84" t="s">
        <v>764</v>
      </c>
      <c r="S300" s="84" t="s">
        <v>92</v>
      </c>
      <c r="T300" s="85">
        <v>0</v>
      </c>
    </row>
    <row r="301" spans="15:20">
      <c r="O301" s="83">
        <v>1</v>
      </c>
      <c r="P301" s="84" t="s">
        <v>7</v>
      </c>
      <c r="Q301" s="84" t="s">
        <v>763</v>
      </c>
      <c r="R301" s="84" t="s">
        <v>764</v>
      </c>
      <c r="S301" s="84" t="s">
        <v>96</v>
      </c>
      <c r="T301" s="85">
        <v>0</v>
      </c>
    </row>
    <row r="302" spans="15:20">
      <c r="O302" s="83">
        <v>1</v>
      </c>
      <c r="P302" s="84" t="s">
        <v>8</v>
      </c>
      <c r="Q302" s="84" t="s">
        <v>763</v>
      </c>
      <c r="R302" s="84" t="s">
        <v>764</v>
      </c>
      <c r="S302" s="84" t="s">
        <v>100</v>
      </c>
      <c r="T302" s="85">
        <v>0</v>
      </c>
    </row>
    <row r="303" spans="15:20">
      <c r="O303" s="83">
        <v>1</v>
      </c>
      <c r="P303" s="84" t="s">
        <v>9</v>
      </c>
      <c r="Q303" s="84" t="s">
        <v>763</v>
      </c>
      <c r="R303" s="84" t="s">
        <v>764</v>
      </c>
      <c r="S303" s="84" t="s">
        <v>104</v>
      </c>
      <c r="T303" s="85">
        <v>0</v>
      </c>
    </row>
    <row r="304" spans="15:20">
      <c r="O304" s="83">
        <v>1</v>
      </c>
      <c r="P304" s="84" t="s">
        <v>10</v>
      </c>
      <c r="Q304" s="84" t="s">
        <v>763</v>
      </c>
      <c r="R304" s="84" t="s">
        <v>764</v>
      </c>
      <c r="S304" s="84" t="s">
        <v>108</v>
      </c>
      <c r="T304" s="85">
        <v>0</v>
      </c>
    </row>
    <row r="305" spans="15:20">
      <c r="O305" s="83">
        <v>1</v>
      </c>
      <c r="P305" s="84" t="s">
        <v>11</v>
      </c>
      <c r="Q305" s="84" t="s">
        <v>763</v>
      </c>
      <c r="R305" s="84" t="s">
        <v>764</v>
      </c>
      <c r="S305" s="84" t="s">
        <v>112</v>
      </c>
      <c r="T305" s="85">
        <v>0</v>
      </c>
    </row>
    <row r="306" spans="15:20">
      <c r="O306" s="83">
        <v>1</v>
      </c>
      <c r="P306" s="84" t="s">
        <v>12</v>
      </c>
      <c r="Q306" s="84" t="s">
        <v>763</v>
      </c>
      <c r="R306" s="84" t="s">
        <v>764</v>
      </c>
      <c r="S306" s="84" t="s">
        <v>116</v>
      </c>
      <c r="T306" s="85">
        <v>0</v>
      </c>
    </row>
    <row r="307" spans="15:20">
      <c r="O307" s="83">
        <v>1</v>
      </c>
      <c r="P307" s="84" t="s">
        <v>13</v>
      </c>
      <c r="Q307" s="84" t="s">
        <v>763</v>
      </c>
      <c r="R307" s="84" t="s">
        <v>764</v>
      </c>
      <c r="S307" s="84" t="s">
        <v>120</v>
      </c>
      <c r="T307" s="85">
        <v>5.8000000000000003E-2</v>
      </c>
    </row>
    <row r="308" spans="15:20">
      <c r="O308" s="83">
        <v>2</v>
      </c>
      <c r="P308" s="84" t="s">
        <v>761</v>
      </c>
      <c r="Q308" s="84" t="s">
        <v>763</v>
      </c>
      <c r="R308" s="84" t="s">
        <v>764</v>
      </c>
      <c r="S308" s="84" t="s">
        <v>124</v>
      </c>
      <c r="T308" s="85">
        <v>0</v>
      </c>
    </row>
    <row r="309" spans="15:20">
      <c r="O309" s="83">
        <v>2</v>
      </c>
      <c r="P309" s="84" t="s">
        <v>3</v>
      </c>
      <c r="Q309" s="84" t="s">
        <v>763</v>
      </c>
      <c r="R309" s="84" t="s">
        <v>764</v>
      </c>
      <c r="S309" s="84" t="s">
        <v>128</v>
      </c>
      <c r="T309" s="85">
        <v>0</v>
      </c>
    </row>
    <row r="310" spans="15:20">
      <c r="O310" s="83">
        <v>2</v>
      </c>
      <c r="P310" s="84" t="s">
        <v>4</v>
      </c>
      <c r="Q310" s="84" t="s">
        <v>763</v>
      </c>
      <c r="R310" s="84" t="s">
        <v>764</v>
      </c>
      <c r="S310" s="84" t="s">
        <v>132</v>
      </c>
      <c r="T310" s="85">
        <v>0</v>
      </c>
    </row>
    <row r="311" spans="15:20">
      <c r="O311" s="83">
        <v>2</v>
      </c>
      <c r="P311" s="84" t="s">
        <v>5</v>
      </c>
      <c r="Q311" s="84" t="s">
        <v>763</v>
      </c>
      <c r="R311" s="84" t="s">
        <v>764</v>
      </c>
      <c r="S311" s="84" t="s">
        <v>136</v>
      </c>
      <c r="T311" s="85">
        <v>0</v>
      </c>
    </row>
    <row r="312" spans="15:20">
      <c r="O312" s="83">
        <v>2</v>
      </c>
      <c r="P312" s="84" t="s">
        <v>6</v>
      </c>
      <c r="Q312" s="84" t="s">
        <v>763</v>
      </c>
      <c r="R312" s="84" t="s">
        <v>764</v>
      </c>
      <c r="S312" s="84" t="s">
        <v>140</v>
      </c>
      <c r="T312" s="85">
        <v>0</v>
      </c>
    </row>
    <row r="313" spans="15:20">
      <c r="O313" s="83">
        <v>2</v>
      </c>
      <c r="P313" s="84" t="s">
        <v>7</v>
      </c>
      <c r="Q313" s="84" t="s">
        <v>763</v>
      </c>
      <c r="R313" s="84" t="s">
        <v>764</v>
      </c>
      <c r="S313" s="84" t="s">
        <v>144</v>
      </c>
      <c r="T313" s="85">
        <v>0</v>
      </c>
    </row>
    <row r="314" spans="15:20">
      <c r="O314" s="83">
        <v>2</v>
      </c>
      <c r="P314" s="84" t="s">
        <v>8</v>
      </c>
      <c r="Q314" s="84" t="s">
        <v>763</v>
      </c>
      <c r="R314" s="84" t="s">
        <v>764</v>
      </c>
      <c r="S314" s="84" t="s">
        <v>148</v>
      </c>
      <c r="T314" s="85">
        <v>0</v>
      </c>
    </row>
    <row r="315" spans="15:20">
      <c r="O315" s="83">
        <v>2</v>
      </c>
      <c r="P315" s="84" t="s">
        <v>9</v>
      </c>
      <c r="Q315" s="84" t="s">
        <v>763</v>
      </c>
      <c r="R315" s="84" t="s">
        <v>764</v>
      </c>
      <c r="S315" s="84" t="s">
        <v>152</v>
      </c>
      <c r="T315" s="85">
        <v>0</v>
      </c>
    </row>
    <row r="316" spans="15:20">
      <c r="O316" s="83">
        <v>2</v>
      </c>
      <c r="P316" s="84" t="s">
        <v>10</v>
      </c>
      <c r="Q316" s="84" t="s">
        <v>763</v>
      </c>
      <c r="R316" s="84" t="s">
        <v>764</v>
      </c>
      <c r="S316" s="84" t="s">
        <v>156</v>
      </c>
      <c r="T316" s="85">
        <v>0</v>
      </c>
    </row>
    <row r="317" spans="15:20">
      <c r="O317" s="83">
        <v>2</v>
      </c>
      <c r="P317" s="84" t="s">
        <v>11</v>
      </c>
      <c r="Q317" s="84" t="s">
        <v>763</v>
      </c>
      <c r="R317" s="84" t="s">
        <v>764</v>
      </c>
      <c r="S317" s="84" t="s">
        <v>160</v>
      </c>
      <c r="T317" s="85">
        <v>0</v>
      </c>
    </row>
    <row r="318" spans="15:20">
      <c r="O318" s="83">
        <v>2</v>
      </c>
      <c r="P318" s="84" t="s">
        <v>12</v>
      </c>
      <c r="Q318" s="84" t="s">
        <v>763</v>
      </c>
      <c r="R318" s="84" t="s">
        <v>764</v>
      </c>
      <c r="S318" s="84" t="s">
        <v>164</v>
      </c>
      <c r="T318" s="85">
        <v>0</v>
      </c>
    </row>
    <row r="319" spans="15:20">
      <c r="O319" s="83">
        <v>2</v>
      </c>
      <c r="P319" s="84" t="s">
        <v>13</v>
      </c>
      <c r="Q319" s="84" t="s">
        <v>763</v>
      </c>
      <c r="R319" s="84" t="s">
        <v>764</v>
      </c>
      <c r="S319" s="84" t="s">
        <v>168</v>
      </c>
      <c r="T319" s="85">
        <v>0</v>
      </c>
    </row>
    <row r="320" spans="15:20">
      <c r="O320" s="83">
        <v>3</v>
      </c>
      <c r="P320" s="84" t="s">
        <v>761</v>
      </c>
      <c r="Q320" s="84" t="s">
        <v>763</v>
      </c>
      <c r="R320" s="84" t="s">
        <v>764</v>
      </c>
      <c r="S320" s="84" t="s">
        <v>172</v>
      </c>
      <c r="T320" s="85">
        <v>0.188</v>
      </c>
    </row>
    <row r="321" spans="15:20">
      <c r="O321" s="83">
        <v>3</v>
      </c>
      <c r="P321" s="84" t="s">
        <v>3</v>
      </c>
      <c r="Q321" s="84" t="s">
        <v>763</v>
      </c>
      <c r="R321" s="84" t="s">
        <v>764</v>
      </c>
      <c r="S321" s="84" t="s">
        <v>176</v>
      </c>
      <c r="T321" s="85">
        <v>6.6000000000000003E-2</v>
      </c>
    </row>
    <row r="322" spans="15:20">
      <c r="O322" s="83">
        <v>3</v>
      </c>
      <c r="P322" s="84" t="s">
        <v>4</v>
      </c>
      <c r="Q322" s="84" t="s">
        <v>763</v>
      </c>
      <c r="R322" s="84" t="s">
        <v>764</v>
      </c>
      <c r="S322" s="84" t="s">
        <v>180</v>
      </c>
      <c r="T322" s="85">
        <v>7.4999999999999997E-2</v>
      </c>
    </row>
    <row r="323" spans="15:20">
      <c r="O323" s="83">
        <v>3</v>
      </c>
      <c r="P323" s="84" t="s">
        <v>5</v>
      </c>
      <c r="Q323" s="84" t="s">
        <v>763</v>
      </c>
      <c r="R323" s="84" t="s">
        <v>764</v>
      </c>
      <c r="S323" s="84" t="s">
        <v>184</v>
      </c>
      <c r="T323" s="85">
        <v>9.8000000000000004E-2</v>
      </c>
    </row>
    <row r="324" spans="15:20">
      <c r="O324" s="83">
        <v>3</v>
      </c>
      <c r="P324" s="84" t="s">
        <v>6</v>
      </c>
      <c r="Q324" s="84" t="s">
        <v>763</v>
      </c>
      <c r="R324" s="84" t="s">
        <v>764</v>
      </c>
      <c r="S324" s="84" t="s">
        <v>188</v>
      </c>
      <c r="T324" s="85">
        <v>6.6000000000000003E-2</v>
      </c>
    </row>
    <row r="325" spans="15:20">
      <c r="O325" s="83">
        <v>3</v>
      </c>
      <c r="P325" s="84" t="s">
        <v>7</v>
      </c>
      <c r="Q325" s="84" t="s">
        <v>763</v>
      </c>
      <c r="R325" s="84" t="s">
        <v>764</v>
      </c>
      <c r="S325" s="84" t="s">
        <v>192</v>
      </c>
      <c r="T325" s="85">
        <v>5.8000000000000003E-2</v>
      </c>
    </row>
    <row r="326" spans="15:20">
      <c r="O326" s="83">
        <v>3</v>
      </c>
      <c r="P326" s="84" t="s">
        <v>8</v>
      </c>
      <c r="Q326" s="84" t="s">
        <v>763</v>
      </c>
      <c r="R326" s="84" t="s">
        <v>764</v>
      </c>
      <c r="S326" s="84" t="s">
        <v>196</v>
      </c>
      <c r="T326" s="85">
        <v>5.8000000000000003E-2</v>
      </c>
    </row>
    <row r="327" spans="15:20">
      <c r="O327" s="83">
        <v>3</v>
      </c>
      <c r="P327" s="84" t="s">
        <v>9</v>
      </c>
      <c r="Q327" s="84" t="s">
        <v>763</v>
      </c>
      <c r="R327" s="84" t="s">
        <v>764</v>
      </c>
      <c r="S327" s="84" t="s">
        <v>200</v>
      </c>
      <c r="T327" s="85">
        <v>8.7999999999999995E-2</v>
      </c>
    </row>
    <row r="328" spans="15:20">
      <c r="O328" s="83">
        <v>3</v>
      </c>
      <c r="P328" s="84" t="s">
        <v>10</v>
      </c>
      <c r="Q328" s="84" t="s">
        <v>763</v>
      </c>
      <c r="R328" s="84" t="s">
        <v>764</v>
      </c>
      <c r="S328" s="84" t="s">
        <v>204</v>
      </c>
      <c r="T328" s="85">
        <v>5.8000000000000003E-2</v>
      </c>
    </row>
    <row r="329" spans="15:20">
      <c r="O329" s="83">
        <v>3</v>
      </c>
      <c r="P329" s="84" t="s">
        <v>11</v>
      </c>
      <c r="Q329" s="84" t="s">
        <v>763</v>
      </c>
      <c r="R329" s="84" t="s">
        <v>764</v>
      </c>
      <c r="S329" s="84" t="s">
        <v>208</v>
      </c>
      <c r="T329" s="85">
        <v>0</v>
      </c>
    </row>
    <row r="330" spans="15:20">
      <c r="O330" s="83">
        <v>3</v>
      </c>
      <c r="P330" s="84" t="s">
        <v>12</v>
      </c>
      <c r="Q330" s="84" t="s">
        <v>763</v>
      </c>
      <c r="R330" s="84" t="s">
        <v>764</v>
      </c>
      <c r="S330" s="84" t="s">
        <v>212</v>
      </c>
      <c r="T330" s="85">
        <v>0</v>
      </c>
    </row>
    <row r="331" spans="15:20">
      <c r="O331" s="83">
        <v>3</v>
      </c>
      <c r="P331" s="84" t="s">
        <v>13</v>
      </c>
      <c r="Q331" s="84" t="s">
        <v>763</v>
      </c>
      <c r="R331" s="84" t="s">
        <v>764</v>
      </c>
      <c r="S331" s="84" t="s">
        <v>216</v>
      </c>
      <c r="T331" s="85">
        <v>0.151</v>
      </c>
    </row>
    <row r="332" spans="15:20">
      <c r="O332" s="83">
        <v>4</v>
      </c>
      <c r="P332" s="84" t="s">
        <v>761</v>
      </c>
      <c r="Q332" s="84" t="s">
        <v>763</v>
      </c>
      <c r="R332" s="84" t="s">
        <v>764</v>
      </c>
      <c r="S332" s="84" t="s">
        <v>220</v>
      </c>
      <c r="T332" s="85">
        <v>0.16</v>
      </c>
    </row>
    <row r="333" spans="15:20">
      <c r="O333" s="83">
        <v>4</v>
      </c>
      <c r="P333" s="84" t="s">
        <v>3</v>
      </c>
      <c r="Q333" s="84" t="s">
        <v>763</v>
      </c>
      <c r="R333" s="84" t="s">
        <v>764</v>
      </c>
      <c r="S333" s="84" t="s">
        <v>224</v>
      </c>
      <c r="T333" s="85">
        <v>0.17799999999999999</v>
      </c>
    </row>
    <row r="334" spans="15:20">
      <c r="O334" s="83">
        <v>4</v>
      </c>
      <c r="P334" s="84" t="s">
        <v>4</v>
      </c>
      <c r="Q334" s="84" t="s">
        <v>763</v>
      </c>
      <c r="R334" s="84" t="s">
        <v>764</v>
      </c>
      <c r="S334" s="84" t="s">
        <v>228</v>
      </c>
      <c r="T334" s="85">
        <v>0.192</v>
      </c>
    </row>
    <row r="335" spans="15:20">
      <c r="O335" s="83">
        <v>4</v>
      </c>
      <c r="P335" s="84" t="s">
        <v>5</v>
      </c>
      <c r="Q335" s="84" t="s">
        <v>763</v>
      </c>
      <c r="R335" s="84" t="s">
        <v>764</v>
      </c>
      <c r="S335" s="84" t="s">
        <v>232</v>
      </c>
      <c r="T335" s="85">
        <v>0.186</v>
      </c>
    </row>
    <row r="336" spans="15:20">
      <c r="O336" s="83">
        <v>4</v>
      </c>
      <c r="P336" s="84" t="s">
        <v>6</v>
      </c>
      <c r="Q336" s="84" t="s">
        <v>763</v>
      </c>
      <c r="R336" s="84" t="s">
        <v>764</v>
      </c>
      <c r="S336" s="84" t="s">
        <v>236</v>
      </c>
      <c r="T336" s="85">
        <v>0.153</v>
      </c>
    </row>
    <row r="337" spans="15:20">
      <c r="O337" s="83">
        <v>4</v>
      </c>
      <c r="P337" s="84" t="s">
        <v>7</v>
      </c>
      <c r="Q337" s="84" t="s">
        <v>763</v>
      </c>
      <c r="R337" s="84" t="s">
        <v>764</v>
      </c>
      <c r="S337" s="84" t="s">
        <v>240</v>
      </c>
      <c r="T337" s="85">
        <v>0.14299999999999999</v>
      </c>
    </row>
    <row r="338" spans="15:20">
      <c r="O338" s="83">
        <v>4</v>
      </c>
      <c r="P338" s="84" t="s">
        <v>8</v>
      </c>
      <c r="Q338" s="84" t="s">
        <v>763</v>
      </c>
      <c r="R338" s="84" t="s">
        <v>764</v>
      </c>
      <c r="S338" s="84" t="s">
        <v>244</v>
      </c>
      <c r="T338" s="85">
        <v>0.193</v>
      </c>
    </row>
    <row r="339" spans="15:20">
      <c r="O339" s="83">
        <v>4</v>
      </c>
      <c r="P339" s="84" t="s">
        <v>9</v>
      </c>
      <c r="Q339" s="84" t="s">
        <v>763</v>
      </c>
      <c r="R339" s="84" t="s">
        <v>764</v>
      </c>
      <c r="S339" s="84" t="s">
        <v>248</v>
      </c>
      <c r="T339" s="85">
        <v>0.14000000000000001</v>
      </c>
    </row>
    <row r="340" spans="15:20">
      <c r="O340" s="83">
        <v>4</v>
      </c>
      <c r="P340" s="84" t="s">
        <v>10</v>
      </c>
      <c r="Q340" s="84" t="s">
        <v>763</v>
      </c>
      <c r="R340" s="84" t="s">
        <v>764</v>
      </c>
      <c r="S340" s="84" t="s">
        <v>252</v>
      </c>
      <c r="T340" s="85">
        <v>0.16400000000000001</v>
      </c>
    </row>
    <row r="341" spans="15:20">
      <c r="O341" s="83">
        <v>4</v>
      </c>
      <c r="P341" s="84" t="s">
        <v>11</v>
      </c>
      <c r="Q341" s="84" t="s">
        <v>763</v>
      </c>
      <c r="R341" s="84" t="s">
        <v>764</v>
      </c>
      <c r="S341" s="84" t="s">
        <v>256</v>
      </c>
      <c r="T341" s="85">
        <v>0.184</v>
      </c>
    </row>
    <row r="342" spans="15:20">
      <c r="O342" s="83">
        <v>4</v>
      </c>
      <c r="P342" s="84" t="s">
        <v>12</v>
      </c>
      <c r="Q342" s="84" t="s">
        <v>763</v>
      </c>
      <c r="R342" s="84" t="s">
        <v>764</v>
      </c>
      <c r="S342" s="84" t="s">
        <v>260</v>
      </c>
      <c r="T342" s="85">
        <v>0.184</v>
      </c>
    </row>
    <row r="343" spans="15:20">
      <c r="O343" s="83">
        <v>4</v>
      </c>
      <c r="P343" s="84" t="s">
        <v>13</v>
      </c>
      <c r="Q343" s="84" t="s">
        <v>763</v>
      </c>
      <c r="R343" s="84" t="s">
        <v>764</v>
      </c>
      <c r="S343" s="84" t="s">
        <v>264</v>
      </c>
      <c r="T343" s="85">
        <v>0.187</v>
      </c>
    </row>
    <row r="344" spans="15:20">
      <c r="O344" s="83">
        <v>5</v>
      </c>
      <c r="P344" s="84" t="s">
        <v>761</v>
      </c>
      <c r="Q344" s="84" t="s">
        <v>763</v>
      </c>
      <c r="R344" s="84" t="s">
        <v>764</v>
      </c>
      <c r="S344" s="84" t="s">
        <v>268</v>
      </c>
      <c r="T344" s="85">
        <v>0.25700000000000001</v>
      </c>
    </row>
    <row r="345" spans="15:20">
      <c r="O345" s="83">
        <v>5</v>
      </c>
      <c r="P345" s="84" t="s">
        <v>3</v>
      </c>
      <c r="Q345" s="84" t="s">
        <v>763</v>
      </c>
      <c r="R345" s="84" t="s">
        <v>764</v>
      </c>
      <c r="S345" s="84" t="s">
        <v>272</v>
      </c>
      <c r="T345" s="85">
        <v>0.30299999999999999</v>
      </c>
    </row>
    <row r="346" spans="15:20">
      <c r="O346" s="83">
        <v>5</v>
      </c>
      <c r="P346" s="84" t="s">
        <v>4</v>
      </c>
      <c r="Q346" s="84" t="s">
        <v>763</v>
      </c>
      <c r="R346" s="84" t="s">
        <v>764</v>
      </c>
      <c r="S346" s="84" t="s">
        <v>276</v>
      </c>
      <c r="T346" s="85">
        <v>0.27500000000000002</v>
      </c>
    </row>
    <row r="347" spans="15:20">
      <c r="O347" s="83">
        <v>5</v>
      </c>
      <c r="P347" s="84" t="s">
        <v>5</v>
      </c>
      <c r="Q347" s="84" t="s">
        <v>763</v>
      </c>
      <c r="R347" s="84" t="s">
        <v>764</v>
      </c>
      <c r="S347" s="84" t="s">
        <v>280</v>
      </c>
      <c r="T347" s="85">
        <v>0.16900000000000001</v>
      </c>
    </row>
    <row r="348" spans="15:20">
      <c r="O348" s="83">
        <v>5</v>
      </c>
      <c r="P348" s="84" t="s">
        <v>6</v>
      </c>
      <c r="Q348" s="84" t="s">
        <v>763</v>
      </c>
      <c r="R348" s="84" t="s">
        <v>764</v>
      </c>
      <c r="S348" s="84" t="s">
        <v>284</v>
      </c>
      <c r="T348" s="85">
        <v>0.248</v>
      </c>
    </row>
    <row r="349" spans="15:20">
      <c r="O349" s="83">
        <v>5</v>
      </c>
      <c r="P349" s="84" t="s">
        <v>7</v>
      </c>
      <c r="Q349" s="84" t="s">
        <v>763</v>
      </c>
      <c r="R349" s="84" t="s">
        <v>764</v>
      </c>
      <c r="S349" s="84" t="s">
        <v>288</v>
      </c>
      <c r="T349" s="85">
        <v>0.28999999999999998</v>
      </c>
    </row>
    <row r="350" spans="15:20">
      <c r="O350" s="83">
        <v>5</v>
      </c>
      <c r="P350" s="84" t="s">
        <v>8</v>
      </c>
      <c r="Q350" s="84" t="s">
        <v>763</v>
      </c>
      <c r="R350" s="84" t="s">
        <v>764</v>
      </c>
      <c r="S350" s="84" t="s">
        <v>292</v>
      </c>
      <c r="T350" s="85">
        <v>0.27500000000000002</v>
      </c>
    </row>
    <row r="351" spans="15:20">
      <c r="O351" s="83">
        <v>5</v>
      </c>
      <c r="P351" s="84" t="s">
        <v>9</v>
      </c>
      <c r="Q351" s="84" t="s">
        <v>763</v>
      </c>
      <c r="R351" s="84" t="s">
        <v>764</v>
      </c>
      <c r="S351" s="84" t="s">
        <v>296</v>
      </c>
      <c r="T351" s="85">
        <v>0.26100000000000001</v>
      </c>
    </row>
    <row r="352" spans="15:20">
      <c r="O352" s="83">
        <v>5</v>
      </c>
      <c r="P352" s="84" t="s">
        <v>10</v>
      </c>
      <c r="Q352" s="84" t="s">
        <v>763</v>
      </c>
      <c r="R352" s="84" t="s">
        <v>764</v>
      </c>
      <c r="S352" s="84" t="s">
        <v>300</v>
      </c>
      <c r="T352" s="85">
        <v>0.26800000000000002</v>
      </c>
    </row>
    <row r="353" spans="15:20">
      <c r="O353" s="83">
        <v>5</v>
      </c>
      <c r="P353" s="84" t="s">
        <v>11</v>
      </c>
      <c r="Q353" s="84" t="s">
        <v>763</v>
      </c>
      <c r="R353" s="84" t="s">
        <v>764</v>
      </c>
      <c r="S353" s="84" t="s">
        <v>304</v>
      </c>
      <c r="T353" s="85">
        <v>0.20499999999999999</v>
      </c>
    </row>
    <row r="354" spans="15:20">
      <c r="O354" s="83">
        <v>5</v>
      </c>
      <c r="P354" s="84" t="s">
        <v>12</v>
      </c>
      <c r="Q354" s="84" t="s">
        <v>763</v>
      </c>
      <c r="R354" s="84" t="s">
        <v>764</v>
      </c>
      <c r="S354" s="84" t="s">
        <v>308</v>
      </c>
      <c r="T354" s="85">
        <v>9.5000000000000001E-2</v>
      </c>
    </row>
    <row r="355" spans="15:20">
      <c r="O355" s="83">
        <v>5</v>
      </c>
      <c r="P355" s="84" t="s">
        <v>13</v>
      </c>
      <c r="Q355" s="84" t="s">
        <v>763</v>
      </c>
      <c r="R355" s="84" t="s">
        <v>764</v>
      </c>
      <c r="S355" s="84" t="s">
        <v>312</v>
      </c>
      <c r="T355" s="85">
        <v>0.30399999999999999</v>
      </c>
    </row>
    <row r="356" spans="15:20">
      <c r="O356" s="83">
        <v>6</v>
      </c>
      <c r="P356" s="84" t="s">
        <v>761</v>
      </c>
      <c r="Q356" s="84" t="s">
        <v>763</v>
      </c>
      <c r="R356" s="84" t="s">
        <v>764</v>
      </c>
      <c r="S356" s="84" t="s">
        <v>316</v>
      </c>
      <c r="T356" s="85">
        <v>0.317</v>
      </c>
    </row>
    <row r="357" spans="15:20">
      <c r="O357" s="83">
        <v>6</v>
      </c>
      <c r="P357" s="84" t="s">
        <v>3</v>
      </c>
      <c r="Q357" s="84" t="s">
        <v>763</v>
      </c>
      <c r="R357" s="84" t="s">
        <v>764</v>
      </c>
      <c r="S357" s="84" t="s">
        <v>320</v>
      </c>
      <c r="T357" s="85">
        <v>0.41499999999999998</v>
      </c>
    </row>
    <row r="358" spans="15:20">
      <c r="O358" s="83">
        <v>6</v>
      </c>
      <c r="P358" s="84" t="s">
        <v>4</v>
      </c>
      <c r="Q358" s="84" t="s">
        <v>763</v>
      </c>
      <c r="R358" s="84" t="s">
        <v>764</v>
      </c>
      <c r="S358" s="84" t="s">
        <v>324</v>
      </c>
      <c r="T358" s="85">
        <v>0.38200000000000001</v>
      </c>
    </row>
    <row r="359" spans="15:20">
      <c r="O359" s="83">
        <v>6</v>
      </c>
      <c r="P359" s="84" t="s">
        <v>5</v>
      </c>
      <c r="Q359" s="84" t="s">
        <v>763</v>
      </c>
      <c r="R359" s="84" t="s">
        <v>764</v>
      </c>
      <c r="S359" s="84" t="s">
        <v>328</v>
      </c>
      <c r="T359" s="85">
        <v>0.23799999999999999</v>
      </c>
    </row>
    <row r="360" spans="15:20">
      <c r="O360" s="83">
        <v>6</v>
      </c>
      <c r="P360" s="84" t="s">
        <v>6</v>
      </c>
      <c r="Q360" s="84" t="s">
        <v>763</v>
      </c>
      <c r="R360" s="84" t="s">
        <v>764</v>
      </c>
      <c r="S360" s="84" t="s">
        <v>332</v>
      </c>
      <c r="T360" s="85">
        <v>0.375</v>
      </c>
    </row>
    <row r="361" spans="15:20">
      <c r="O361" s="83">
        <v>6</v>
      </c>
      <c r="P361" s="84" t="s">
        <v>7</v>
      </c>
      <c r="Q361" s="84" t="s">
        <v>763</v>
      </c>
      <c r="R361" s="84" t="s">
        <v>764</v>
      </c>
      <c r="S361" s="84" t="s">
        <v>336</v>
      </c>
      <c r="T361" s="85">
        <v>0.40200000000000002</v>
      </c>
    </row>
    <row r="362" spans="15:20">
      <c r="O362" s="83">
        <v>6</v>
      </c>
      <c r="P362" s="84" t="s">
        <v>8</v>
      </c>
      <c r="Q362" s="84" t="s">
        <v>763</v>
      </c>
      <c r="R362" s="84" t="s">
        <v>764</v>
      </c>
      <c r="S362" s="84" t="s">
        <v>340</v>
      </c>
      <c r="T362" s="85">
        <v>0.38500000000000001</v>
      </c>
    </row>
    <row r="363" spans="15:20">
      <c r="O363" s="83">
        <v>6</v>
      </c>
      <c r="P363" s="84" t="s">
        <v>9</v>
      </c>
      <c r="Q363" s="84" t="s">
        <v>763</v>
      </c>
      <c r="R363" s="84" t="s">
        <v>764</v>
      </c>
      <c r="S363" s="84" t="s">
        <v>344</v>
      </c>
      <c r="T363" s="85">
        <v>0.29399999999999998</v>
      </c>
    </row>
    <row r="364" spans="15:20">
      <c r="O364" s="83">
        <v>6</v>
      </c>
      <c r="P364" s="84" t="s">
        <v>10</v>
      </c>
      <c r="Q364" s="84" t="s">
        <v>763</v>
      </c>
      <c r="R364" s="84" t="s">
        <v>764</v>
      </c>
      <c r="S364" s="84" t="s">
        <v>348</v>
      </c>
      <c r="T364" s="85">
        <v>0.378</v>
      </c>
    </row>
    <row r="365" spans="15:20">
      <c r="O365" s="83">
        <v>6</v>
      </c>
      <c r="P365" s="84" t="s">
        <v>11</v>
      </c>
      <c r="Q365" s="84" t="s">
        <v>763</v>
      </c>
      <c r="R365" s="84" t="s">
        <v>764</v>
      </c>
      <c r="S365" s="84" t="s">
        <v>352</v>
      </c>
      <c r="T365" s="85">
        <v>0.27900000000000003</v>
      </c>
    </row>
    <row r="366" spans="15:20">
      <c r="O366" s="83">
        <v>6</v>
      </c>
      <c r="P366" s="84" t="s">
        <v>12</v>
      </c>
      <c r="Q366" s="84" t="s">
        <v>763</v>
      </c>
      <c r="R366" s="84" t="s">
        <v>764</v>
      </c>
      <c r="S366" s="84" t="s">
        <v>356</v>
      </c>
      <c r="T366" s="85">
        <v>0.249</v>
      </c>
    </row>
    <row r="367" spans="15:20">
      <c r="O367" s="83">
        <v>6</v>
      </c>
      <c r="P367" s="84" t="s">
        <v>13</v>
      </c>
      <c r="Q367" s="84" t="s">
        <v>763</v>
      </c>
      <c r="R367" s="84" t="s">
        <v>764</v>
      </c>
      <c r="S367" s="84" t="s">
        <v>360</v>
      </c>
      <c r="T367" s="85">
        <v>0.41699999999999998</v>
      </c>
    </row>
    <row r="368" spans="15:20">
      <c r="O368" s="83">
        <v>7</v>
      </c>
      <c r="P368" s="84" t="s">
        <v>761</v>
      </c>
      <c r="Q368" s="84" t="s">
        <v>763</v>
      </c>
      <c r="R368" s="84" t="s">
        <v>764</v>
      </c>
      <c r="S368" s="84" t="s">
        <v>364</v>
      </c>
      <c r="T368" s="85">
        <v>0.57299999999999995</v>
      </c>
    </row>
    <row r="369" spans="15:20">
      <c r="O369" s="83">
        <v>7</v>
      </c>
      <c r="P369" s="84" t="s">
        <v>3</v>
      </c>
      <c r="Q369" s="84" t="s">
        <v>763</v>
      </c>
      <c r="R369" s="84" t="s">
        <v>764</v>
      </c>
      <c r="S369" s="84" t="s">
        <v>368</v>
      </c>
      <c r="T369" s="85">
        <v>0.65600000000000003</v>
      </c>
    </row>
    <row r="370" spans="15:20">
      <c r="O370" s="83">
        <v>7</v>
      </c>
      <c r="P370" s="84" t="s">
        <v>4</v>
      </c>
      <c r="Q370" s="84" t="s">
        <v>763</v>
      </c>
      <c r="R370" s="84" t="s">
        <v>764</v>
      </c>
      <c r="S370" s="84" t="s">
        <v>372</v>
      </c>
      <c r="T370" s="85">
        <v>0.61899999999999999</v>
      </c>
    </row>
    <row r="371" spans="15:20">
      <c r="O371" s="83">
        <v>7</v>
      </c>
      <c r="P371" s="84" t="s">
        <v>5</v>
      </c>
      <c r="Q371" s="84" t="s">
        <v>763</v>
      </c>
      <c r="R371" s="84" t="s">
        <v>764</v>
      </c>
      <c r="S371" s="84" t="s">
        <v>376</v>
      </c>
      <c r="T371" s="85">
        <v>0.41099999999999998</v>
      </c>
    </row>
    <row r="372" spans="15:20">
      <c r="O372" s="83">
        <v>7</v>
      </c>
      <c r="P372" s="84" t="s">
        <v>6</v>
      </c>
      <c r="Q372" s="84" t="s">
        <v>763</v>
      </c>
      <c r="R372" s="84" t="s">
        <v>764</v>
      </c>
      <c r="S372" s="84" t="s">
        <v>380</v>
      </c>
      <c r="T372" s="85">
        <v>0.63500000000000001</v>
      </c>
    </row>
    <row r="373" spans="15:20">
      <c r="O373" s="83">
        <v>7</v>
      </c>
      <c r="P373" s="84" t="s">
        <v>7</v>
      </c>
      <c r="Q373" s="84" t="s">
        <v>763</v>
      </c>
      <c r="R373" s="84" t="s">
        <v>764</v>
      </c>
      <c r="S373" s="84" t="s">
        <v>384</v>
      </c>
      <c r="T373" s="85">
        <v>0.64300000000000002</v>
      </c>
    </row>
    <row r="374" spans="15:20">
      <c r="O374" s="83">
        <v>7</v>
      </c>
      <c r="P374" s="84" t="s">
        <v>8</v>
      </c>
      <c r="Q374" s="84" t="s">
        <v>763</v>
      </c>
      <c r="R374" s="84" t="s">
        <v>764</v>
      </c>
      <c r="S374" s="84" t="s">
        <v>388</v>
      </c>
      <c r="T374" s="85">
        <v>0.66600000000000004</v>
      </c>
    </row>
    <row r="375" spans="15:20">
      <c r="O375" s="83">
        <v>7</v>
      </c>
      <c r="P375" s="84" t="s">
        <v>9</v>
      </c>
      <c r="Q375" s="84" t="s">
        <v>763</v>
      </c>
      <c r="R375" s="84" t="s">
        <v>764</v>
      </c>
      <c r="S375" s="84" t="s">
        <v>392</v>
      </c>
      <c r="T375" s="85">
        <v>0.51800000000000002</v>
      </c>
    </row>
    <row r="376" spans="15:20">
      <c r="O376" s="83">
        <v>7</v>
      </c>
      <c r="P376" s="84" t="s">
        <v>10</v>
      </c>
      <c r="Q376" s="84" t="s">
        <v>763</v>
      </c>
      <c r="R376" s="84" t="s">
        <v>764</v>
      </c>
      <c r="S376" s="84" t="s">
        <v>396</v>
      </c>
      <c r="T376" s="85">
        <v>0.58699999999999997</v>
      </c>
    </row>
    <row r="377" spans="15:20">
      <c r="O377" s="83">
        <v>7</v>
      </c>
      <c r="P377" s="84" t="s">
        <v>11</v>
      </c>
      <c r="Q377" s="84" t="s">
        <v>763</v>
      </c>
      <c r="R377" s="84" t="s">
        <v>764</v>
      </c>
      <c r="S377" s="84" t="s">
        <v>400</v>
      </c>
      <c r="T377" s="85">
        <v>0.38600000000000001</v>
      </c>
    </row>
    <row r="378" spans="15:20">
      <c r="O378" s="83">
        <v>7</v>
      </c>
      <c r="P378" s="84" t="s">
        <v>12</v>
      </c>
      <c r="Q378" s="84" t="s">
        <v>763</v>
      </c>
      <c r="R378" s="84" t="s">
        <v>764</v>
      </c>
      <c r="S378" s="84" t="s">
        <v>404</v>
      </c>
      <c r="T378" s="85">
        <v>0.28899999999999998</v>
      </c>
    </row>
    <row r="379" spans="15:20">
      <c r="O379" s="83">
        <v>7</v>
      </c>
      <c r="P379" s="84" t="s">
        <v>13</v>
      </c>
      <c r="Q379" s="84" t="s">
        <v>763</v>
      </c>
      <c r="R379" s="84" t="s">
        <v>764</v>
      </c>
      <c r="S379" s="84" t="s">
        <v>408</v>
      </c>
      <c r="T379" s="85">
        <v>0.66600000000000004</v>
      </c>
    </row>
    <row r="380" spans="15:20">
      <c r="O380" s="83">
        <v>8</v>
      </c>
      <c r="P380" s="84" t="s">
        <v>761</v>
      </c>
      <c r="Q380" s="84" t="s">
        <v>763</v>
      </c>
      <c r="R380" s="84" t="s">
        <v>764</v>
      </c>
      <c r="S380" s="84" t="s">
        <v>412</v>
      </c>
      <c r="T380" s="85">
        <v>0.61499999999999999</v>
      </c>
    </row>
    <row r="381" spans="15:20">
      <c r="O381" s="83">
        <v>8</v>
      </c>
      <c r="P381" s="84" t="s">
        <v>3</v>
      </c>
      <c r="Q381" s="84" t="s">
        <v>763</v>
      </c>
      <c r="R381" s="84" t="s">
        <v>764</v>
      </c>
      <c r="S381" s="84" t="s">
        <v>416</v>
      </c>
      <c r="T381" s="85">
        <v>0.72199999999999998</v>
      </c>
    </row>
    <row r="382" spans="15:20">
      <c r="O382" s="83">
        <v>8</v>
      </c>
      <c r="P382" s="84" t="s">
        <v>4</v>
      </c>
      <c r="Q382" s="84" t="s">
        <v>763</v>
      </c>
      <c r="R382" s="84" t="s">
        <v>764</v>
      </c>
      <c r="S382" s="84" t="s">
        <v>420</v>
      </c>
      <c r="T382" s="85">
        <v>0.67300000000000004</v>
      </c>
    </row>
    <row r="383" spans="15:20">
      <c r="O383" s="83">
        <v>8</v>
      </c>
      <c r="P383" s="84" t="s">
        <v>5</v>
      </c>
      <c r="Q383" s="84" t="s">
        <v>763</v>
      </c>
      <c r="R383" s="84" t="s">
        <v>764</v>
      </c>
      <c r="S383" s="84" t="s">
        <v>424</v>
      </c>
      <c r="T383" s="85">
        <v>0.435</v>
      </c>
    </row>
    <row r="384" spans="15:20">
      <c r="O384" s="83">
        <v>8</v>
      </c>
      <c r="P384" s="84" t="s">
        <v>6</v>
      </c>
      <c r="Q384" s="84" t="s">
        <v>763</v>
      </c>
      <c r="R384" s="84" t="s">
        <v>764</v>
      </c>
      <c r="S384" s="84" t="s">
        <v>428</v>
      </c>
      <c r="T384" s="85">
        <v>0.68600000000000005</v>
      </c>
    </row>
    <row r="385" spans="15:20">
      <c r="O385" s="83">
        <v>8</v>
      </c>
      <c r="P385" s="84" t="s">
        <v>7</v>
      </c>
      <c r="Q385" s="84" t="s">
        <v>763</v>
      </c>
      <c r="R385" s="84" t="s">
        <v>764</v>
      </c>
      <c r="S385" s="84" t="s">
        <v>432</v>
      </c>
      <c r="T385" s="85">
        <v>0.71899999999999997</v>
      </c>
    </row>
    <row r="386" spans="15:20">
      <c r="O386" s="83">
        <v>8</v>
      </c>
      <c r="P386" s="84" t="s">
        <v>8</v>
      </c>
      <c r="Q386" s="84" t="s">
        <v>763</v>
      </c>
      <c r="R386" s="84" t="s">
        <v>764</v>
      </c>
      <c r="S386" s="84" t="s">
        <v>436</v>
      </c>
      <c r="T386" s="85">
        <v>0.70699999999999996</v>
      </c>
    </row>
    <row r="387" spans="15:20">
      <c r="O387" s="83">
        <v>8</v>
      </c>
      <c r="P387" s="84" t="s">
        <v>9</v>
      </c>
      <c r="Q387" s="84" t="s">
        <v>763</v>
      </c>
      <c r="R387" s="84" t="s">
        <v>764</v>
      </c>
      <c r="S387" s="84" t="s">
        <v>440</v>
      </c>
      <c r="T387" s="85">
        <v>0.59199999999999997</v>
      </c>
    </row>
    <row r="388" spans="15:20">
      <c r="O388" s="83">
        <v>8</v>
      </c>
      <c r="P388" s="84" t="s">
        <v>10</v>
      </c>
      <c r="Q388" s="84" t="s">
        <v>763</v>
      </c>
      <c r="R388" s="84" t="s">
        <v>764</v>
      </c>
      <c r="S388" s="84" t="s">
        <v>444</v>
      </c>
      <c r="T388" s="85">
        <v>0.626</v>
      </c>
    </row>
    <row r="389" spans="15:20">
      <c r="O389" s="83">
        <v>8</v>
      </c>
      <c r="P389" s="84" t="s">
        <v>11</v>
      </c>
      <c r="Q389" s="84" t="s">
        <v>763</v>
      </c>
      <c r="R389" s="84" t="s">
        <v>764</v>
      </c>
      <c r="S389" s="84" t="s">
        <v>448</v>
      </c>
      <c r="T389" s="85">
        <v>0.41799999999999998</v>
      </c>
    </row>
    <row r="390" spans="15:20">
      <c r="O390" s="83">
        <v>8</v>
      </c>
      <c r="P390" s="84" t="s">
        <v>12</v>
      </c>
      <c r="Q390" s="84" t="s">
        <v>763</v>
      </c>
      <c r="R390" s="84" t="s">
        <v>764</v>
      </c>
      <c r="S390" s="84" t="s">
        <v>452</v>
      </c>
      <c r="T390" s="85">
        <v>0.307</v>
      </c>
    </row>
    <row r="391" spans="15:20">
      <c r="O391" s="83">
        <v>8</v>
      </c>
      <c r="P391" s="84" t="s">
        <v>13</v>
      </c>
      <c r="Q391" s="84" t="s">
        <v>763</v>
      </c>
      <c r="R391" s="84" t="s">
        <v>764</v>
      </c>
      <c r="S391" s="84" t="s">
        <v>456</v>
      </c>
      <c r="T391" s="85">
        <v>0.70399999999999996</v>
      </c>
    </row>
    <row r="392" spans="15:20">
      <c r="O392" s="83">
        <v>9</v>
      </c>
      <c r="P392" s="84" t="s">
        <v>761</v>
      </c>
      <c r="Q392" s="84" t="s">
        <v>763</v>
      </c>
      <c r="R392" s="84" t="s">
        <v>764</v>
      </c>
      <c r="S392" s="84" t="s">
        <v>460</v>
      </c>
      <c r="T392" s="85">
        <v>0.48399999999999999</v>
      </c>
    </row>
    <row r="393" spans="15:20">
      <c r="O393" s="83">
        <v>9</v>
      </c>
      <c r="P393" s="84" t="s">
        <v>3</v>
      </c>
      <c r="Q393" s="84" t="s">
        <v>763</v>
      </c>
      <c r="R393" s="84" t="s">
        <v>764</v>
      </c>
      <c r="S393" s="84" t="s">
        <v>464</v>
      </c>
      <c r="T393" s="85">
        <v>0.54300000000000004</v>
      </c>
    </row>
    <row r="394" spans="15:20">
      <c r="O394" s="83">
        <v>9</v>
      </c>
      <c r="P394" s="84" t="s">
        <v>4</v>
      </c>
      <c r="Q394" s="84" t="s">
        <v>763</v>
      </c>
      <c r="R394" s="84" t="s">
        <v>764</v>
      </c>
      <c r="S394" s="84" t="s">
        <v>468</v>
      </c>
      <c r="T394" s="85">
        <v>0.46300000000000002</v>
      </c>
    </row>
    <row r="395" spans="15:20">
      <c r="O395" s="83">
        <v>9</v>
      </c>
      <c r="P395" s="84" t="s">
        <v>5</v>
      </c>
      <c r="Q395" s="84" t="s">
        <v>763</v>
      </c>
      <c r="R395" s="84" t="s">
        <v>764</v>
      </c>
      <c r="S395" s="84" t="s">
        <v>472</v>
      </c>
      <c r="T395" s="85">
        <v>0.27700000000000002</v>
      </c>
    </row>
    <row r="396" spans="15:20">
      <c r="O396" s="83">
        <v>9</v>
      </c>
      <c r="P396" s="84" t="s">
        <v>6</v>
      </c>
      <c r="Q396" s="84" t="s">
        <v>763</v>
      </c>
      <c r="R396" s="84" t="s">
        <v>764</v>
      </c>
      <c r="S396" s="84" t="s">
        <v>476</v>
      </c>
      <c r="T396" s="85">
        <v>0.46300000000000002</v>
      </c>
    </row>
    <row r="397" spans="15:20">
      <c r="O397" s="83">
        <v>9</v>
      </c>
      <c r="P397" s="84" t="s">
        <v>7</v>
      </c>
      <c r="Q397" s="84" t="s">
        <v>763</v>
      </c>
      <c r="R397" s="84" t="s">
        <v>764</v>
      </c>
      <c r="S397" s="84" t="s">
        <v>480</v>
      </c>
      <c r="T397" s="85">
        <v>0.48499999999999999</v>
      </c>
    </row>
    <row r="398" spans="15:20">
      <c r="O398" s="83">
        <v>9</v>
      </c>
      <c r="P398" s="84" t="s">
        <v>8</v>
      </c>
      <c r="Q398" s="84" t="s">
        <v>763</v>
      </c>
      <c r="R398" s="84" t="s">
        <v>764</v>
      </c>
      <c r="S398" s="84" t="s">
        <v>484</v>
      </c>
      <c r="T398" s="85">
        <v>0.48599999999999999</v>
      </c>
    </row>
    <row r="399" spans="15:20">
      <c r="O399" s="83">
        <v>9</v>
      </c>
      <c r="P399" s="84" t="s">
        <v>9</v>
      </c>
      <c r="Q399" s="84" t="s">
        <v>763</v>
      </c>
      <c r="R399" s="84" t="s">
        <v>764</v>
      </c>
      <c r="S399" s="84" t="s">
        <v>488</v>
      </c>
      <c r="T399" s="85">
        <v>0.34100000000000003</v>
      </c>
    </row>
    <row r="400" spans="15:20">
      <c r="O400" s="83">
        <v>9</v>
      </c>
      <c r="P400" s="84" t="s">
        <v>10</v>
      </c>
      <c r="Q400" s="84" t="s">
        <v>763</v>
      </c>
      <c r="R400" s="84" t="s">
        <v>764</v>
      </c>
      <c r="S400" s="84" t="s">
        <v>492</v>
      </c>
      <c r="T400" s="85">
        <v>0.436</v>
      </c>
    </row>
    <row r="401" spans="15:20">
      <c r="O401" s="83">
        <v>9</v>
      </c>
      <c r="P401" s="84" t="s">
        <v>11</v>
      </c>
      <c r="Q401" s="84" t="s">
        <v>763</v>
      </c>
      <c r="R401" s="84" t="s">
        <v>764</v>
      </c>
      <c r="S401" s="84" t="s">
        <v>496</v>
      </c>
      <c r="T401" s="85">
        <v>0.26400000000000001</v>
      </c>
    </row>
    <row r="402" spans="15:20">
      <c r="O402" s="83">
        <v>9</v>
      </c>
      <c r="P402" s="84" t="s">
        <v>12</v>
      </c>
      <c r="Q402" s="84" t="s">
        <v>763</v>
      </c>
      <c r="R402" s="84" t="s">
        <v>764</v>
      </c>
      <c r="S402" s="84" t="s">
        <v>500</v>
      </c>
      <c r="T402" s="85">
        <v>0.17299999999999999</v>
      </c>
    </row>
    <row r="403" spans="15:20">
      <c r="O403" s="83">
        <v>9</v>
      </c>
      <c r="P403" s="84" t="s">
        <v>13</v>
      </c>
      <c r="Q403" s="84" t="s">
        <v>763</v>
      </c>
      <c r="R403" s="84" t="s">
        <v>764</v>
      </c>
      <c r="S403" s="84" t="s">
        <v>504</v>
      </c>
      <c r="T403" s="85">
        <v>0.57499999999999996</v>
      </c>
    </row>
    <row r="404" spans="15:20">
      <c r="O404" s="83">
        <v>10</v>
      </c>
      <c r="P404" s="84" t="s">
        <v>761</v>
      </c>
      <c r="Q404" s="84" t="s">
        <v>763</v>
      </c>
      <c r="R404" s="84" t="s">
        <v>764</v>
      </c>
      <c r="S404" s="84" t="s">
        <v>508</v>
      </c>
      <c r="T404" s="85">
        <v>0.23499999999999999</v>
      </c>
    </row>
    <row r="405" spans="15:20">
      <c r="O405" s="83">
        <v>10</v>
      </c>
      <c r="P405" s="84" t="s">
        <v>3</v>
      </c>
      <c r="Q405" s="84" t="s">
        <v>763</v>
      </c>
      <c r="R405" s="84" t="s">
        <v>764</v>
      </c>
      <c r="S405" s="84" t="s">
        <v>512</v>
      </c>
      <c r="T405" s="85">
        <v>0.223</v>
      </c>
    </row>
    <row r="406" spans="15:20">
      <c r="O406" s="83">
        <v>10</v>
      </c>
      <c r="P406" s="84" t="s">
        <v>4</v>
      </c>
      <c r="Q406" s="84" t="s">
        <v>763</v>
      </c>
      <c r="R406" s="84" t="s">
        <v>764</v>
      </c>
      <c r="S406" s="84" t="s">
        <v>516</v>
      </c>
      <c r="T406" s="85">
        <v>0.251</v>
      </c>
    </row>
    <row r="407" spans="15:20">
      <c r="O407" s="83">
        <v>10</v>
      </c>
      <c r="P407" s="84" t="s">
        <v>5</v>
      </c>
      <c r="Q407" s="84" t="s">
        <v>763</v>
      </c>
      <c r="R407" s="84" t="s">
        <v>764</v>
      </c>
      <c r="S407" s="84" t="s">
        <v>520</v>
      </c>
      <c r="T407" s="85">
        <v>0.13</v>
      </c>
    </row>
    <row r="408" spans="15:20">
      <c r="O408" s="83">
        <v>10</v>
      </c>
      <c r="P408" s="84" t="s">
        <v>6</v>
      </c>
      <c r="Q408" s="84" t="s">
        <v>763</v>
      </c>
      <c r="R408" s="84" t="s">
        <v>764</v>
      </c>
      <c r="S408" s="84" t="s">
        <v>524</v>
      </c>
      <c r="T408" s="85">
        <v>0.22500000000000001</v>
      </c>
    </row>
    <row r="409" spans="15:20">
      <c r="O409" s="83">
        <v>10</v>
      </c>
      <c r="P409" s="84" t="s">
        <v>7</v>
      </c>
      <c r="Q409" s="84" t="s">
        <v>763</v>
      </c>
      <c r="R409" s="84" t="s">
        <v>764</v>
      </c>
      <c r="S409" s="84" t="s">
        <v>528</v>
      </c>
      <c r="T409" s="85">
        <v>0.23400000000000001</v>
      </c>
    </row>
    <row r="410" spans="15:20">
      <c r="O410" s="83">
        <v>10</v>
      </c>
      <c r="P410" s="84" t="s">
        <v>8</v>
      </c>
      <c r="Q410" s="84" t="s">
        <v>763</v>
      </c>
      <c r="R410" s="84" t="s">
        <v>764</v>
      </c>
      <c r="S410" s="84" t="s">
        <v>532</v>
      </c>
      <c r="T410" s="85">
        <v>0.185</v>
      </c>
    </row>
    <row r="411" spans="15:20">
      <c r="O411" s="83">
        <v>10</v>
      </c>
      <c r="P411" s="84" t="s">
        <v>9</v>
      </c>
      <c r="Q411" s="84" t="s">
        <v>763</v>
      </c>
      <c r="R411" s="84" t="s">
        <v>764</v>
      </c>
      <c r="S411" s="84" t="s">
        <v>536</v>
      </c>
      <c r="T411" s="85">
        <v>0.185</v>
      </c>
    </row>
    <row r="412" spans="15:20">
      <c r="O412" s="83">
        <v>10</v>
      </c>
      <c r="P412" s="84" t="s">
        <v>10</v>
      </c>
      <c r="Q412" s="84" t="s">
        <v>763</v>
      </c>
      <c r="R412" s="84" t="s">
        <v>764</v>
      </c>
      <c r="S412" s="84" t="s">
        <v>540</v>
      </c>
      <c r="T412" s="85">
        <v>0.21</v>
      </c>
    </row>
    <row r="413" spans="15:20">
      <c r="O413" s="83">
        <v>10</v>
      </c>
      <c r="P413" s="84" t="s">
        <v>11</v>
      </c>
      <c r="Q413" s="84" t="s">
        <v>763</v>
      </c>
      <c r="R413" s="84" t="s">
        <v>764</v>
      </c>
      <c r="S413" s="84" t="s">
        <v>544</v>
      </c>
      <c r="T413" s="85">
        <v>0.105</v>
      </c>
    </row>
    <row r="414" spans="15:20">
      <c r="O414" s="83">
        <v>10</v>
      </c>
      <c r="P414" s="84" t="s">
        <v>12</v>
      </c>
      <c r="Q414" s="84" t="s">
        <v>763</v>
      </c>
      <c r="R414" s="84" t="s">
        <v>764</v>
      </c>
      <c r="S414" s="84" t="s">
        <v>548</v>
      </c>
      <c r="T414" s="85">
        <v>0.08</v>
      </c>
    </row>
    <row r="415" spans="15:20">
      <c r="O415" s="83">
        <v>10</v>
      </c>
      <c r="P415" s="84" t="s">
        <v>13</v>
      </c>
      <c r="Q415" s="84" t="s">
        <v>763</v>
      </c>
      <c r="R415" s="84" t="s">
        <v>764</v>
      </c>
      <c r="S415" s="84" t="s">
        <v>552</v>
      </c>
      <c r="T415" s="85">
        <v>0.29699999999999999</v>
      </c>
    </row>
    <row r="416" spans="15:20">
      <c r="O416" s="83">
        <v>11</v>
      </c>
      <c r="P416" s="84" t="s">
        <v>761</v>
      </c>
      <c r="Q416" s="84" t="s">
        <v>763</v>
      </c>
      <c r="R416" s="84" t="s">
        <v>764</v>
      </c>
      <c r="S416" s="84" t="s">
        <v>556</v>
      </c>
      <c r="T416" s="85">
        <v>0.13600000000000001</v>
      </c>
    </row>
    <row r="417" spans="15:20">
      <c r="O417" s="83">
        <v>11</v>
      </c>
      <c r="P417" s="84" t="s">
        <v>3</v>
      </c>
      <c r="Q417" s="84" t="s">
        <v>763</v>
      </c>
      <c r="R417" s="84" t="s">
        <v>764</v>
      </c>
      <c r="S417" s="84" t="s">
        <v>560</v>
      </c>
      <c r="T417" s="85">
        <v>0.14799999999999999</v>
      </c>
    </row>
    <row r="418" spans="15:20">
      <c r="O418" s="83">
        <v>11</v>
      </c>
      <c r="P418" s="84" t="s">
        <v>4</v>
      </c>
      <c r="Q418" s="84" t="s">
        <v>763</v>
      </c>
      <c r="R418" s="84" t="s">
        <v>764</v>
      </c>
      <c r="S418" s="84" t="s">
        <v>564</v>
      </c>
      <c r="T418" s="85">
        <v>9.5000000000000001E-2</v>
      </c>
    </row>
    <row r="419" spans="15:20">
      <c r="O419" s="83">
        <v>11</v>
      </c>
      <c r="P419" s="84" t="s">
        <v>5</v>
      </c>
      <c r="Q419" s="84" t="s">
        <v>763</v>
      </c>
      <c r="R419" s="84" t="s">
        <v>764</v>
      </c>
      <c r="S419" s="84" t="s">
        <v>568</v>
      </c>
      <c r="T419" s="85">
        <v>5.8000000000000003E-2</v>
      </c>
    </row>
    <row r="420" spans="15:20">
      <c r="O420" s="83">
        <v>11</v>
      </c>
      <c r="P420" s="84" t="s">
        <v>6</v>
      </c>
      <c r="Q420" s="84" t="s">
        <v>763</v>
      </c>
      <c r="R420" s="84" t="s">
        <v>764</v>
      </c>
      <c r="S420" s="84" t="s">
        <v>572</v>
      </c>
      <c r="T420" s="85">
        <v>0.126</v>
      </c>
    </row>
    <row r="421" spans="15:20">
      <c r="O421" s="83">
        <v>11</v>
      </c>
      <c r="P421" s="84" t="s">
        <v>7</v>
      </c>
      <c r="Q421" s="84" t="s">
        <v>763</v>
      </c>
      <c r="R421" s="84" t="s">
        <v>764</v>
      </c>
      <c r="S421" s="84" t="s">
        <v>576</v>
      </c>
      <c r="T421" s="85">
        <v>0.11</v>
      </c>
    </row>
    <row r="422" spans="15:20">
      <c r="O422" s="83">
        <v>11</v>
      </c>
      <c r="P422" s="84" t="s">
        <v>8</v>
      </c>
      <c r="Q422" s="84" t="s">
        <v>763</v>
      </c>
      <c r="R422" s="84" t="s">
        <v>764</v>
      </c>
      <c r="S422" s="84" t="s">
        <v>580</v>
      </c>
      <c r="T422" s="85">
        <v>0.109</v>
      </c>
    </row>
    <row r="423" spans="15:20">
      <c r="O423" s="83">
        <v>11</v>
      </c>
      <c r="P423" s="84" t="s">
        <v>9</v>
      </c>
      <c r="Q423" s="84" t="s">
        <v>763</v>
      </c>
      <c r="R423" s="84" t="s">
        <v>764</v>
      </c>
      <c r="S423" s="84" t="s">
        <v>584</v>
      </c>
      <c r="T423" s="85">
        <v>0.104</v>
      </c>
    </row>
    <row r="424" spans="15:20">
      <c r="O424" s="83">
        <v>11</v>
      </c>
      <c r="P424" s="84" t="s">
        <v>10</v>
      </c>
      <c r="Q424" s="84" t="s">
        <v>763</v>
      </c>
      <c r="R424" s="84" t="s">
        <v>764</v>
      </c>
      <c r="S424" s="84" t="s">
        <v>588</v>
      </c>
      <c r="T424" s="85">
        <v>0.16900000000000001</v>
      </c>
    </row>
    <row r="425" spans="15:20">
      <c r="O425" s="83">
        <v>11</v>
      </c>
      <c r="P425" s="84" t="s">
        <v>11</v>
      </c>
      <c r="Q425" s="84" t="s">
        <v>763</v>
      </c>
      <c r="R425" s="84" t="s">
        <v>764</v>
      </c>
      <c r="S425" s="84" t="s">
        <v>592</v>
      </c>
      <c r="T425" s="85">
        <v>0</v>
      </c>
    </row>
    <row r="426" spans="15:20">
      <c r="O426" s="83">
        <v>11</v>
      </c>
      <c r="P426" s="84" t="s">
        <v>12</v>
      </c>
      <c r="Q426" s="84" t="s">
        <v>763</v>
      </c>
      <c r="R426" s="84" t="s">
        <v>764</v>
      </c>
      <c r="S426" s="84" t="s">
        <v>596</v>
      </c>
      <c r="T426" s="85">
        <v>0</v>
      </c>
    </row>
    <row r="427" spans="15:20">
      <c r="O427" s="83">
        <v>11</v>
      </c>
      <c r="P427" s="84" t="s">
        <v>13</v>
      </c>
      <c r="Q427" s="84" t="s">
        <v>763</v>
      </c>
      <c r="R427" s="84" t="s">
        <v>764</v>
      </c>
      <c r="S427" s="84" t="s">
        <v>600</v>
      </c>
      <c r="T427" s="85">
        <v>0.18</v>
      </c>
    </row>
    <row r="428" spans="15:20">
      <c r="O428" s="83">
        <v>12</v>
      </c>
      <c r="P428" s="84" t="s">
        <v>761</v>
      </c>
      <c r="Q428" s="84" t="s">
        <v>763</v>
      </c>
      <c r="R428" s="84" t="s">
        <v>764</v>
      </c>
      <c r="S428" s="84" t="s">
        <v>604</v>
      </c>
      <c r="T428" s="85">
        <v>0</v>
      </c>
    </row>
    <row r="429" spans="15:20">
      <c r="O429" s="83">
        <v>12</v>
      </c>
      <c r="P429" s="84" t="s">
        <v>3</v>
      </c>
      <c r="Q429" s="84" t="s">
        <v>763</v>
      </c>
      <c r="R429" s="84" t="s">
        <v>764</v>
      </c>
      <c r="S429" s="84" t="s">
        <v>608</v>
      </c>
      <c r="T429" s="85">
        <v>0.109</v>
      </c>
    </row>
    <row r="430" spans="15:20">
      <c r="O430" s="83">
        <v>12</v>
      </c>
      <c r="P430" s="84" t="s">
        <v>4</v>
      </c>
      <c r="Q430" s="84" t="s">
        <v>763</v>
      </c>
      <c r="R430" s="84" t="s">
        <v>764</v>
      </c>
      <c r="S430" s="84" t="s">
        <v>612</v>
      </c>
      <c r="T430" s="85">
        <v>0</v>
      </c>
    </row>
    <row r="431" spans="15:20">
      <c r="O431" s="83">
        <v>12</v>
      </c>
      <c r="P431" s="84" t="s">
        <v>5</v>
      </c>
      <c r="Q431" s="84" t="s">
        <v>763</v>
      </c>
      <c r="R431" s="84" t="s">
        <v>764</v>
      </c>
      <c r="S431" s="84" t="s">
        <v>616</v>
      </c>
      <c r="T431" s="85">
        <v>0</v>
      </c>
    </row>
    <row r="432" spans="15:20">
      <c r="O432" s="83">
        <v>12</v>
      </c>
      <c r="P432" s="84" t="s">
        <v>6</v>
      </c>
      <c r="Q432" s="84" t="s">
        <v>763</v>
      </c>
      <c r="R432" s="84" t="s">
        <v>764</v>
      </c>
      <c r="S432" s="84" t="s">
        <v>620</v>
      </c>
      <c r="T432" s="85">
        <v>0.13200000000000001</v>
      </c>
    </row>
    <row r="433" spans="15:20">
      <c r="O433" s="83">
        <v>12</v>
      </c>
      <c r="P433" s="84" t="s">
        <v>7</v>
      </c>
      <c r="Q433" s="84" t="s">
        <v>763</v>
      </c>
      <c r="R433" s="84" t="s">
        <v>764</v>
      </c>
      <c r="S433" s="84" t="s">
        <v>624</v>
      </c>
      <c r="T433" s="85">
        <v>0</v>
      </c>
    </row>
    <row r="434" spans="15:20">
      <c r="O434" s="83">
        <v>12</v>
      </c>
      <c r="P434" s="84" t="s">
        <v>8</v>
      </c>
      <c r="Q434" s="84" t="s">
        <v>763</v>
      </c>
      <c r="R434" s="84" t="s">
        <v>764</v>
      </c>
      <c r="S434" s="84" t="s">
        <v>628</v>
      </c>
      <c r="T434" s="85">
        <v>0</v>
      </c>
    </row>
    <row r="435" spans="15:20">
      <c r="O435" s="83">
        <v>12</v>
      </c>
      <c r="P435" s="84" t="s">
        <v>9</v>
      </c>
      <c r="Q435" s="84" t="s">
        <v>763</v>
      </c>
      <c r="R435" s="84" t="s">
        <v>764</v>
      </c>
      <c r="S435" s="84" t="s">
        <v>632</v>
      </c>
      <c r="T435" s="85">
        <v>7.2999999999999995E-2</v>
      </c>
    </row>
    <row r="436" spans="15:20">
      <c r="O436" s="83">
        <v>12</v>
      </c>
      <c r="P436" s="84" t="s">
        <v>10</v>
      </c>
      <c r="Q436" s="84" t="s">
        <v>763</v>
      </c>
      <c r="R436" s="84" t="s">
        <v>764</v>
      </c>
      <c r="S436" s="84" t="s">
        <v>636</v>
      </c>
      <c r="T436" s="85">
        <v>0</v>
      </c>
    </row>
    <row r="437" spans="15:20">
      <c r="O437" s="83">
        <v>12</v>
      </c>
      <c r="P437" s="84" t="s">
        <v>11</v>
      </c>
      <c r="Q437" s="84" t="s">
        <v>763</v>
      </c>
      <c r="R437" s="84" t="s">
        <v>764</v>
      </c>
      <c r="S437" s="84" t="s">
        <v>640</v>
      </c>
      <c r="T437" s="85">
        <v>0</v>
      </c>
    </row>
    <row r="438" spans="15:20">
      <c r="O438" s="83">
        <v>12</v>
      </c>
      <c r="P438" s="84" t="s">
        <v>12</v>
      </c>
      <c r="Q438" s="84" t="s">
        <v>763</v>
      </c>
      <c r="R438" s="84" t="s">
        <v>764</v>
      </c>
      <c r="S438" s="84" t="s">
        <v>644</v>
      </c>
      <c r="T438" s="85">
        <v>0</v>
      </c>
    </row>
    <row r="439" spans="15:20">
      <c r="O439" s="83">
        <v>12</v>
      </c>
      <c r="P439" s="84" t="s">
        <v>13</v>
      </c>
      <c r="Q439" s="84" t="s">
        <v>763</v>
      </c>
      <c r="R439" s="84" t="s">
        <v>764</v>
      </c>
      <c r="S439" s="84" t="s">
        <v>648</v>
      </c>
      <c r="T439" s="85">
        <v>7.8E-2</v>
      </c>
    </row>
    <row r="440" spans="15:20">
      <c r="O440" s="83">
        <v>1</v>
      </c>
      <c r="P440" s="84" t="s">
        <v>761</v>
      </c>
      <c r="Q440" s="84" t="s">
        <v>763</v>
      </c>
      <c r="R440" s="84" t="s">
        <v>765</v>
      </c>
      <c r="S440" s="84" t="s">
        <v>77</v>
      </c>
      <c r="T440" s="85">
        <v>0.19900000000000001</v>
      </c>
    </row>
    <row r="441" spans="15:20">
      <c r="O441" s="83">
        <v>1</v>
      </c>
      <c r="P441" s="84" t="s">
        <v>3</v>
      </c>
      <c r="Q441" s="84" t="s">
        <v>763</v>
      </c>
      <c r="R441" s="84" t="s">
        <v>765</v>
      </c>
      <c r="S441" s="84" t="s">
        <v>81</v>
      </c>
      <c r="T441" s="85">
        <v>0.221</v>
      </c>
    </row>
    <row r="442" spans="15:20">
      <c r="O442" s="83">
        <v>1</v>
      </c>
      <c r="P442" s="84" t="s">
        <v>4</v>
      </c>
      <c r="Q442" s="84" t="s">
        <v>763</v>
      </c>
      <c r="R442" s="84" t="s">
        <v>765</v>
      </c>
      <c r="S442" s="84" t="s">
        <v>85</v>
      </c>
      <c r="T442" s="85">
        <v>0.26300000000000001</v>
      </c>
    </row>
    <row r="443" spans="15:20">
      <c r="O443" s="83">
        <v>1</v>
      </c>
      <c r="P443" s="84" t="s">
        <v>5</v>
      </c>
      <c r="Q443" s="84" t="s">
        <v>763</v>
      </c>
      <c r="R443" s="84" t="s">
        <v>765</v>
      </c>
      <c r="S443" s="84" t="s">
        <v>89</v>
      </c>
      <c r="T443" s="85">
        <v>0.42499999999999999</v>
      </c>
    </row>
    <row r="444" spans="15:20">
      <c r="O444" s="83">
        <v>1</v>
      </c>
      <c r="P444" s="84" t="s">
        <v>6</v>
      </c>
      <c r="Q444" s="84" t="s">
        <v>763</v>
      </c>
      <c r="R444" s="84" t="s">
        <v>765</v>
      </c>
      <c r="S444" s="84" t="s">
        <v>93</v>
      </c>
      <c r="T444" s="85">
        <v>0.21</v>
      </c>
    </row>
    <row r="445" spans="15:20">
      <c r="O445" s="83">
        <v>1</v>
      </c>
      <c r="P445" s="84" t="s">
        <v>7</v>
      </c>
      <c r="Q445" s="84" t="s">
        <v>763</v>
      </c>
      <c r="R445" s="84" t="s">
        <v>765</v>
      </c>
      <c r="S445" s="84" t="s">
        <v>97</v>
      </c>
      <c r="T445" s="85">
        <v>0.23699999999999999</v>
      </c>
    </row>
    <row r="446" spans="15:20">
      <c r="O446" s="83">
        <v>1</v>
      </c>
      <c r="P446" s="84" t="s">
        <v>8</v>
      </c>
      <c r="Q446" s="84" t="s">
        <v>763</v>
      </c>
      <c r="R446" s="84" t="s">
        <v>765</v>
      </c>
      <c r="S446" s="84" t="s">
        <v>101</v>
      </c>
      <c r="T446" s="85">
        <v>0.23300000000000001</v>
      </c>
    </row>
    <row r="447" spans="15:20">
      <c r="O447" s="83">
        <v>1</v>
      </c>
      <c r="P447" s="84" t="s">
        <v>9</v>
      </c>
      <c r="Q447" s="84" t="s">
        <v>763</v>
      </c>
      <c r="R447" s="84" t="s">
        <v>765</v>
      </c>
      <c r="S447" s="84" t="s">
        <v>105</v>
      </c>
      <c r="T447" s="85">
        <v>0.37</v>
      </c>
    </row>
    <row r="448" spans="15:20">
      <c r="O448" s="83">
        <v>1</v>
      </c>
      <c r="P448" s="84" t="s">
        <v>10</v>
      </c>
      <c r="Q448" s="84" t="s">
        <v>763</v>
      </c>
      <c r="R448" s="84" t="s">
        <v>765</v>
      </c>
      <c r="S448" s="84" t="s">
        <v>109</v>
      </c>
      <c r="T448" s="85">
        <v>0.27800000000000002</v>
      </c>
    </row>
    <row r="449" spans="15:20">
      <c r="O449" s="83">
        <v>1</v>
      </c>
      <c r="P449" s="84" t="s">
        <v>11</v>
      </c>
      <c r="Q449" s="84" t="s">
        <v>763</v>
      </c>
      <c r="R449" s="84" t="s">
        <v>765</v>
      </c>
      <c r="S449" s="84" t="s">
        <v>113</v>
      </c>
      <c r="T449" s="85">
        <v>0.56100000000000005</v>
      </c>
    </row>
    <row r="450" spans="15:20">
      <c r="O450" s="83">
        <v>1</v>
      </c>
      <c r="P450" s="84" t="s">
        <v>12</v>
      </c>
      <c r="Q450" s="84" t="s">
        <v>763</v>
      </c>
      <c r="R450" s="84" t="s">
        <v>765</v>
      </c>
      <c r="S450" s="84" t="s">
        <v>117</v>
      </c>
      <c r="T450" s="85">
        <v>0.66600000000000004</v>
      </c>
    </row>
    <row r="451" spans="15:20">
      <c r="O451" s="83">
        <v>1</v>
      </c>
      <c r="P451" s="84" t="s">
        <v>13</v>
      </c>
      <c r="Q451" s="84" t="s">
        <v>763</v>
      </c>
      <c r="R451" s="84" t="s">
        <v>765</v>
      </c>
      <c r="S451" s="84" t="s">
        <v>121</v>
      </c>
      <c r="T451" s="85">
        <v>0.158</v>
      </c>
    </row>
    <row r="452" spans="15:20">
      <c r="O452" s="83">
        <v>2</v>
      </c>
      <c r="P452" s="84" t="s">
        <v>761</v>
      </c>
      <c r="Q452" s="84" t="s">
        <v>763</v>
      </c>
      <c r="R452" s="84" t="s">
        <v>765</v>
      </c>
      <c r="S452" s="84" t="s">
        <v>125</v>
      </c>
      <c r="T452" s="85">
        <v>0.193</v>
      </c>
    </row>
    <row r="453" spans="15:20">
      <c r="O453" s="83">
        <v>2</v>
      </c>
      <c r="P453" s="84" t="s">
        <v>3</v>
      </c>
      <c r="Q453" s="84" t="s">
        <v>763</v>
      </c>
      <c r="R453" s="84" t="s">
        <v>765</v>
      </c>
      <c r="S453" s="84" t="s">
        <v>129</v>
      </c>
      <c r="T453" s="85">
        <v>0.22900000000000001</v>
      </c>
    </row>
    <row r="454" spans="15:20">
      <c r="O454" s="83">
        <v>2</v>
      </c>
      <c r="P454" s="84" t="s">
        <v>4</v>
      </c>
      <c r="Q454" s="84" t="s">
        <v>763</v>
      </c>
      <c r="R454" s="84" t="s">
        <v>765</v>
      </c>
      <c r="S454" s="84" t="s">
        <v>133</v>
      </c>
      <c r="T454" s="85">
        <v>0.254</v>
      </c>
    </row>
    <row r="455" spans="15:20">
      <c r="O455" s="83">
        <v>2</v>
      </c>
      <c r="P455" s="84" t="s">
        <v>5</v>
      </c>
      <c r="Q455" s="84" t="s">
        <v>763</v>
      </c>
      <c r="R455" s="84" t="s">
        <v>765</v>
      </c>
      <c r="S455" s="84" t="s">
        <v>137</v>
      </c>
      <c r="T455" s="85">
        <v>0.36699999999999999</v>
      </c>
    </row>
    <row r="456" spans="15:20">
      <c r="O456" s="83">
        <v>2</v>
      </c>
      <c r="P456" s="84" t="s">
        <v>6</v>
      </c>
      <c r="Q456" s="84" t="s">
        <v>763</v>
      </c>
      <c r="R456" s="84" t="s">
        <v>765</v>
      </c>
      <c r="S456" s="84" t="s">
        <v>141</v>
      </c>
      <c r="T456" s="85">
        <v>0.224</v>
      </c>
    </row>
    <row r="457" spans="15:20">
      <c r="O457" s="83">
        <v>2</v>
      </c>
      <c r="P457" s="84" t="s">
        <v>7</v>
      </c>
      <c r="Q457" s="84" t="s">
        <v>763</v>
      </c>
      <c r="R457" s="84" t="s">
        <v>765</v>
      </c>
      <c r="S457" s="84" t="s">
        <v>145</v>
      </c>
      <c r="T457" s="85">
        <v>0.23499999999999999</v>
      </c>
    </row>
    <row r="458" spans="15:20">
      <c r="O458" s="83">
        <v>2</v>
      </c>
      <c r="P458" s="84" t="s">
        <v>8</v>
      </c>
      <c r="Q458" s="84" t="s">
        <v>763</v>
      </c>
      <c r="R458" s="84" t="s">
        <v>765</v>
      </c>
      <c r="S458" s="84" t="s">
        <v>149</v>
      </c>
      <c r="T458" s="85">
        <v>0.21</v>
      </c>
    </row>
    <row r="459" spans="15:20">
      <c r="O459" s="83">
        <v>2</v>
      </c>
      <c r="P459" s="84" t="s">
        <v>9</v>
      </c>
      <c r="Q459" s="84" t="s">
        <v>763</v>
      </c>
      <c r="R459" s="84" t="s">
        <v>765</v>
      </c>
      <c r="S459" s="84" t="s">
        <v>153</v>
      </c>
      <c r="T459" s="85">
        <v>0.35899999999999999</v>
      </c>
    </row>
    <row r="460" spans="15:20">
      <c r="O460" s="83">
        <v>2</v>
      </c>
      <c r="P460" s="84" t="s">
        <v>10</v>
      </c>
      <c r="Q460" s="84" t="s">
        <v>763</v>
      </c>
      <c r="R460" s="84" t="s">
        <v>765</v>
      </c>
      <c r="S460" s="84" t="s">
        <v>157</v>
      </c>
      <c r="T460" s="85">
        <v>0.25</v>
      </c>
    </row>
    <row r="461" spans="15:20">
      <c r="O461" s="83">
        <v>2</v>
      </c>
      <c r="P461" s="84" t="s">
        <v>11</v>
      </c>
      <c r="Q461" s="84" t="s">
        <v>763</v>
      </c>
      <c r="R461" s="84" t="s">
        <v>765</v>
      </c>
      <c r="S461" s="84" t="s">
        <v>161</v>
      </c>
      <c r="T461" s="85">
        <v>0.51700000000000002</v>
      </c>
    </row>
    <row r="462" spans="15:20">
      <c r="O462" s="83">
        <v>2</v>
      </c>
      <c r="P462" s="84" t="s">
        <v>12</v>
      </c>
      <c r="Q462" s="84" t="s">
        <v>763</v>
      </c>
      <c r="R462" s="84" t="s">
        <v>765</v>
      </c>
      <c r="S462" s="84" t="s">
        <v>165</v>
      </c>
      <c r="T462" s="85">
        <v>0.627</v>
      </c>
    </row>
    <row r="463" spans="15:20">
      <c r="O463" s="83">
        <v>2</v>
      </c>
      <c r="P463" s="84" t="s">
        <v>13</v>
      </c>
      <c r="Q463" s="84" t="s">
        <v>763</v>
      </c>
      <c r="R463" s="84" t="s">
        <v>765</v>
      </c>
      <c r="S463" s="84" t="s">
        <v>169</v>
      </c>
      <c r="T463" s="85">
        <v>0.11899999999999999</v>
      </c>
    </row>
    <row r="464" spans="15:20">
      <c r="O464" s="83">
        <v>3</v>
      </c>
      <c r="P464" s="84" t="s">
        <v>761</v>
      </c>
      <c r="Q464" s="84" t="s">
        <v>763</v>
      </c>
      <c r="R464" s="84" t="s">
        <v>765</v>
      </c>
      <c r="S464" s="84" t="s">
        <v>173</v>
      </c>
      <c r="T464" s="85">
        <v>0.14599999999999999</v>
      </c>
    </row>
    <row r="465" spans="15:20">
      <c r="O465" s="83">
        <v>3</v>
      </c>
      <c r="P465" s="84" t="s">
        <v>3</v>
      </c>
      <c r="Q465" s="84" t="s">
        <v>763</v>
      </c>
      <c r="R465" s="84" t="s">
        <v>765</v>
      </c>
      <c r="S465" s="84" t="s">
        <v>177</v>
      </c>
      <c r="T465" s="85">
        <v>0.123</v>
      </c>
    </row>
    <row r="466" spans="15:20">
      <c r="O466" s="83">
        <v>3</v>
      </c>
      <c r="P466" s="84" t="s">
        <v>4</v>
      </c>
      <c r="Q466" s="84" t="s">
        <v>763</v>
      </c>
      <c r="R466" s="84" t="s">
        <v>765</v>
      </c>
      <c r="S466" s="84" t="s">
        <v>181</v>
      </c>
      <c r="T466" s="85">
        <v>0.15</v>
      </c>
    </row>
    <row r="467" spans="15:20">
      <c r="O467" s="83">
        <v>3</v>
      </c>
      <c r="P467" s="84" t="s">
        <v>5</v>
      </c>
      <c r="Q467" s="84" t="s">
        <v>763</v>
      </c>
      <c r="R467" s="84" t="s">
        <v>765</v>
      </c>
      <c r="S467" s="84" t="s">
        <v>185</v>
      </c>
      <c r="T467" s="85">
        <v>0.28999999999999998</v>
      </c>
    </row>
    <row r="468" spans="15:20">
      <c r="O468" s="83">
        <v>3</v>
      </c>
      <c r="P468" s="84" t="s">
        <v>6</v>
      </c>
      <c r="Q468" s="84" t="s">
        <v>763</v>
      </c>
      <c r="R468" s="84" t="s">
        <v>765</v>
      </c>
      <c r="S468" s="84" t="s">
        <v>189</v>
      </c>
      <c r="T468" s="85">
        <v>0.14299999999999999</v>
      </c>
    </row>
    <row r="469" spans="15:20">
      <c r="O469" s="83">
        <v>3</v>
      </c>
      <c r="P469" s="84" t="s">
        <v>7</v>
      </c>
      <c r="Q469" s="84" t="s">
        <v>763</v>
      </c>
      <c r="R469" s="84" t="s">
        <v>765</v>
      </c>
      <c r="S469" s="84" t="s">
        <v>193</v>
      </c>
      <c r="T469" s="85">
        <v>0.14199999999999999</v>
      </c>
    </row>
    <row r="470" spans="15:20">
      <c r="O470" s="83">
        <v>3</v>
      </c>
      <c r="P470" s="84" t="s">
        <v>8</v>
      </c>
      <c r="Q470" s="84" t="s">
        <v>763</v>
      </c>
      <c r="R470" s="84" t="s">
        <v>765</v>
      </c>
      <c r="S470" s="84" t="s">
        <v>197</v>
      </c>
      <c r="T470" s="85">
        <v>0.13</v>
      </c>
    </row>
    <row r="471" spans="15:20">
      <c r="O471" s="83">
        <v>3</v>
      </c>
      <c r="P471" s="84" t="s">
        <v>9</v>
      </c>
      <c r="Q471" s="84" t="s">
        <v>763</v>
      </c>
      <c r="R471" s="84" t="s">
        <v>765</v>
      </c>
      <c r="S471" s="84" t="s">
        <v>201</v>
      </c>
      <c r="T471" s="85">
        <v>0.22</v>
      </c>
    </row>
    <row r="472" spans="15:20">
      <c r="O472" s="83">
        <v>3</v>
      </c>
      <c r="P472" s="84" t="s">
        <v>10</v>
      </c>
      <c r="Q472" s="84" t="s">
        <v>763</v>
      </c>
      <c r="R472" s="84" t="s">
        <v>765</v>
      </c>
      <c r="S472" s="84" t="s">
        <v>205</v>
      </c>
      <c r="T472" s="85">
        <v>0.20100000000000001</v>
      </c>
    </row>
    <row r="473" spans="15:20">
      <c r="O473" s="83">
        <v>3</v>
      </c>
      <c r="P473" s="84" t="s">
        <v>11</v>
      </c>
      <c r="Q473" s="84" t="s">
        <v>763</v>
      </c>
      <c r="R473" s="84" t="s">
        <v>765</v>
      </c>
      <c r="S473" s="84" t="s">
        <v>209</v>
      </c>
      <c r="T473" s="85">
        <v>0.36099999999999999</v>
      </c>
    </row>
    <row r="474" spans="15:20">
      <c r="O474" s="83">
        <v>3</v>
      </c>
      <c r="P474" s="84" t="s">
        <v>12</v>
      </c>
      <c r="Q474" s="84" t="s">
        <v>763</v>
      </c>
      <c r="R474" s="84" t="s">
        <v>765</v>
      </c>
      <c r="S474" s="84" t="s">
        <v>213</v>
      </c>
      <c r="T474" s="85">
        <v>0.48299999999999998</v>
      </c>
    </row>
    <row r="475" spans="15:20">
      <c r="O475" s="83">
        <v>3</v>
      </c>
      <c r="P475" s="84" t="s">
        <v>13</v>
      </c>
      <c r="Q475" s="84" t="s">
        <v>763</v>
      </c>
      <c r="R475" s="84" t="s">
        <v>765</v>
      </c>
      <c r="S475" s="84" t="s">
        <v>217</v>
      </c>
      <c r="T475" s="85">
        <v>7.9000000000000001E-2</v>
      </c>
    </row>
    <row r="476" spans="15:20">
      <c r="O476" s="83">
        <v>4</v>
      </c>
      <c r="P476" s="84" t="s">
        <v>761</v>
      </c>
      <c r="Q476" s="84" t="s">
        <v>763</v>
      </c>
      <c r="R476" s="84" t="s">
        <v>765</v>
      </c>
      <c r="S476" s="84" t="s">
        <v>221</v>
      </c>
      <c r="T476" s="85">
        <v>8.7999999999999995E-2</v>
      </c>
    </row>
    <row r="477" spans="15:20">
      <c r="O477" s="83">
        <v>4</v>
      </c>
      <c r="P477" s="84" t="s">
        <v>3</v>
      </c>
      <c r="Q477" s="84" t="s">
        <v>763</v>
      </c>
      <c r="R477" s="84" t="s">
        <v>765</v>
      </c>
      <c r="S477" s="84" t="s">
        <v>225</v>
      </c>
      <c r="T477" s="85">
        <v>8.4000000000000005E-2</v>
      </c>
    </row>
    <row r="478" spans="15:20">
      <c r="O478" s="83">
        <v>4</v>
      </c>
      <c r="P478" s="84" t="s">
        <v>4</v>
      </c>
      <c r="Q478" s="84" t="s">
        <v>763</v>
      </c>
      <c r="R478" s="84" t="s">
        <v>765</v>
      </c>
      <c r="S478" s="84" t="s">
        <v>229</v>
      </c>
      <c r="T478" s="85">
        <v>9.8000000000000004E-2</v>
      </c>
    </row>
    <row r="479" spans="15:20">
      <c r="O479" s="83">
        <v>4</v>
      </c>
      <c r="P479" s="84" t="s">
        <v>5</v>
      </c>
      <c r="Q479" s="84" t="s">
        <v>763</v>
      </c>
      <c r="R479" s="84" t="s">
        <v>765</v>
      </c>
      <c r="S479" s="84" t="s">
        <v>233</v>
      </c>
      <c r="T479" s="85">
        <v>0.128</v>
      </c>
    </row>
    <row r="480" spans="15:20">
      <c r="O480" s="83">
        <v>4</v>
      </c>
      <c r="P480" s="84" t="s">
        <v>6</v>
      </c>
      <c r="Q480" s="84" t="s">
        <v>763</v>
      </c>
      <c r="R480" s="84" t="s">
        <v>765</v>
      </c>
      <c r="S480" s="84" t="s">
        <v>237</v>
      </c>
      <c r="T480" s="85">
        <v>0</v>
      </c>
    </row>
    <row r="481" spans="15:20">
      <c r="O481" s="83">
        <v>4</v>
      </c>
      <c r="P481" s="84" t="s">
        <v>7</v>
      </c>
      <c r="Q481" s="84" t="s">
        <v>763</v>
      </c>
      <c r="R481" s="84" t="s">
        <v>765</v>
      </c>
      <c r="S481" s="84" t="s">
        <v>241</v>
      </c>
      <c r="T481" s="85">
        <v>6.8000000000000005E-2</v>
      </c>
    </row>
    <row r="482" spans="15:20">
      <c r="O482" s="83">
        <v>4</v>
      </c>
      <c r="P482" s="84" t="s">
        <v>8</v>
      </c>
      <c r="Q482" s="84" t="s">
        <v>763</v>
      </c>
      <c r="R482" s="84" t="s">
        <v>765</v>
      </c>
      <c r="S482" s="84" t="s">
        <v>245</v>
      </c>
      <c r="T482" s="85">
        <v>6.8000000000000005E-2</v>
      </c>
    </row>
    <row r="483" spans="15:20">
      <c r="O483" s="83">
        <v>4</v>
      </c>
      <c r="P483" s="84" t="s">
        <v>9</v>
      </c>
      <c r="Q483" s="84" t="s">
        <v>763</v>
      </c>
      <c r="R483" s="84" t="s">
        <v>765</v>
      </c>
      <c r="S483" s="84" t="s">
        <v>249</v>
      </c>
      <c r="T483" s="85">
        <v>0.14899999999999999</v>
      </c>
    </row>
    <row r="484" spans="15:20">
      <c r="O484" s="83">
        <v>4</v>
      </c>
      <c r="P484" s="84" t="s">
        <v>10</v>
      </c>
      <c r="Q484" s="84" t="s">
        <v>763</v>
      </c>
      <c r="R484" s="84" t="s">
        <v>765</v>
      </c>
      <c r="S484" s="84" t="s">
        <v>253</v>
      </c>
      <c r="T484" s="85">
        <v>0.10199999999999999</v>
      </c>
    </row>
    <row r="485" spans="15:20">
      <c r="O485" s="83">
        <v>4</v>
      </c>
      <c r="P485" s="84" t="s">
        <v>11</v>
      </c>
      <c r="Q485" s="84" t="s">
        <v>763</v>
      </c>
      <c r="R485" s="84" t="s">
        <v>765</v>
      </c>
      <c r="S485" s="84" t="s">
        <v>257</v>
      </c>
      <c r="T485" s="85">
        <v>0.14499999999999999</v>
      </c>
    </row>
    <row r="486" spans="15:20">
      <c r="O486" s="83">
        <v>4</v>
      </c>
      <c r="P486" s="84" t="s">
        <v>12</v>
      </c>
      <c r="Q486" s="84" t="s">
        <v>763</v>
      </c>
      <c r="R486" s="84" t="s">
        <v>765</v>
      </c>
      <c r="S486" s="84" t="s">
        <v>261</v>
      </c>
      <c r="T486" s="85">
        <v>0.30099999999999999</v>
      </c>
    </row>
    <row r="487" spans="15:20">
      <c r="O487" s="83">
        <v>4</v>
      </c>
      <c r="P487" s="84" t="s">
        <v>13</v>
      </c>
      <c r="Q487" s="84" t="s">
        <v>763</v>
      </c>
      <c r="R487" s="84" t="s">
        <v>765</v>
      </c>
      <c r="S487" s="84" t="s">
        <v>265</v>
      </c>
      <c r="T487" s="85">
        <v>0</v>
      </c>
    </row>
    <row r="488" spans="15:20">
      <c r="O488" s="83">
        <v>5</v>
      </c>
      <c r="P488" s="84" t="s">
        <v>761</v>
      </c>
      <c r="Q488" s="84" t="s">
        <v>763</v>
      </c>
      <c r="R488" s="84" t="s">
        <v>765</v>
      </c>
      <c r="S488" s="84" t="s">
        <v>269</v>
      </c>
      <c r="T488" s="85">
        <v>4.4999999999999998E-2</v>
      </c>
    </row>
    <row r="489" spans="15:20">
      <c r="O489" s="83">
        <v>5</v>
      </c>
      <c r="P489" s="84" t="s">
        <v>3</v>
      </c>
      <c r="Q489" s="84" t="s">
        <v>763</v>
      </c>
      <c r="R489" s="84" t="s">
        <v>765</v>
      </c>
      <c r="S489" s="84" t="s">
        <v>273</v>
      </c>
      <c r="T489" s="85">
        <v>0</v>
      </c>
    </row>
    <row r="490" spans="15:20">
      <c r="O490" s="83">
        <v>5</v>
      </c>
      <c r="P490" s="84" t="s">
        <v>4</v>
      </c>
      <c r="Q490" s="84" t="s">
        <v>763</v>
      </c>
      <c r="R490" s="84" t="s">
        <v>765</v>
      </c>
      <c r="S490" s="84" t="s">
        <v>277</v>
      </c>
      <c r="T490" s="85">
        <v>0</v>
      </c>
    </row>
    <row r="491" spans="15:20">
      <c r="O491" s="83">
        <v>5</v>
      </c>
      <c r="P491" s="84" t="s">
        <v>5</v>
      </c>
      <c r="Q491" s="84" t="s">
        <v>763</v>
      </c>
      <c r="R491" s="84" t="s">
        <v>765</v>
      </c>
      <c r="S491" s="84" t="s">
        <v>281</v>
      </c>
      <c r="T491" s="85">
        <v>0.155</v>
      </c>
    </row>
    <row r="492" spans="15:20">
      <c r="O492" s="83">
        <v>5</v>
      </c>
      <c r="P492" s="84" t="s">
        <v>6</v>
      </c>
      <c r="Q492" s="84" t="s">
        <v>763</v>
      </c>
      <c r="R492" s="84" t="s">
        <v>765</v>
      </c>
      <c r="S492" s="84" t="s">
        <v>285</v>
      </c>
      <c r="T492" s="85">
        <v>0</v>
      </c>
    </row>
    <row r="493" spans="15:20">
      <c r="O493" s="83">
        <v>5</v>
      </c>
      <c r="P493" s="84" t="s">
        <v>7</v>
      </c>
      <c r="Q493" s="84" t="s">
        <v>763</v>
      </c>
      <c r="R493" s="84" t="s">
        <v>765</v>
      </c>
      <c r="S493" s="84" t="s">
        <v>289</v>
      </c>
      <c r="T493" s="85">
        <v>0</v>
      </c>
    </row>
    <row r="494" spans="15:20">
      <c r="O494" s="83">
        <v>5</v>
      </c>
      <c r="P494" s="84" t="s">
        <v>8</v>
      </c>
      <c r="Q494" s="84" t="s">
        <v>763</v>
      </c>
      <c r="R494" s="84" t="s">
        <v>765</v>
      </c>
      <c r="S494" s="84" t="s">
        <v>293</v>
      </c>
      <c r="T494" s="85">
        <v>0</v>
      </c>
    </row>
    <row r="495" spans="15:20">
      <c r="O495" s="83">
        <v>5</v>
      </c>
      <c r="P495" s="84" t="s">
        <v>9</v>
      </c>
      <c r="Q495" s="84" t="s">
        <v>763</v>
      </c>
      <c r="R495" s="84" t="s">
        <v>765</v>
      </c>
      <c r="S495" s="84" t="s">
        <v>297</v>
      </c>
      <c r="T495" s="85">
        <v>4.4999999999999998E-2</v>
      </c>
    </row>
    <row r="496" spans="15:20">
      <c r="O496" s="83">
        <v>5</v>
      </c>
      <c r="P496" s="84" t="s">
        <v>10</v>
      </c>
      <c r="Q496" s="84" t="s">
        <v>763</v>
      </c>
      <c r="R496" s="84" t="s">
        <v>765</v>
      </c>
      <c r="S496" s="84" t="s">
        <v>301</v>
      </c>
      <c r="T496" s="85">
        <v>7.5999999999999998E-2</v>
      </c>
    </row>
    <row r="497" spans="15:20">
      <c r="O497" s="83">
        <v>5</v>
      </c>
      <c r="P497" s="84" t="s">
        <v>11</v>
      </c>
      <c r="Q497" s="84" t="s">
        <v>763</v>
      </c>
      <c r="R497" s="84" t="s">
        <v>765</v>
      </c>
      <c r="S497" s="84" t="s">
        <v>305</v>
      </c>
      <c r="T497" s="85">
        <v>0.10100000000000001</v>
      </c>
    </row>
    <row r="498" spans="15:20">
      <c r="O498" s="83">
        <v>5</v>
      </c>
      <c r="P498" s="84" t="s">
        <v>12</v>
      </c>
      <c r="Q498" s="84" t="s">
        <v>763</v>
      </c>
      <c r="R498" s="84" t="s">
        <v>765</v>
      </c>
      <c r="S498" s="84" t="s">
        <v>309</v>
      </c>
      <c r="T498" s="85">
        <v>0.10199999999999999</v>
      </c>
    </row>
    <row r="499" spans="15:20">
      <c r="O499" s="83">
        <v>5</v>
      </c>
      <c r="P499" s="84" t="s">
        <v>13</v>
      </c>
      <c r="Q499" s="84" t="s">
        <v>763</v>
      </c>
      <c r="R499" s="84" t="s">
        <v>765</v>
      </c>
      <c r="S499" s="84" t="s">
        <v>313</v>
      </c>
      <c r="T499" s="85">
        <v>0</v>
      </c>
    </row>
    <row r="500" spans="15:20">
      <c r="O500" s="83">
        <v>6</v>
      </c>
      <c r="P500" s="84" t="s">
        <v>761</v>
      </c>
      <c r="Q500" s="84" t="s">
        <v>763</v>
      </c>
      <c r="R500" s="84" t="s">
        <v>765</v>
      </c>
      <c r="S500" s="84" t="s">
        <v>317</v>
      </c>
      <c r="T500" s="85">
        <v>0</v>
      </c>
    </row>
    <row r="501" spans="15:20">
      <c r="O501" s="83">
        <v>6</v>
      </c>
      <c r="P501" s="84" t="s">
        <v>3</v>
      </c>
      <c r="Q501" s="84" t="s">
        <v>763</v>
      </c>
      <c r="R501" s="84" t="s">
        <v>765</v>
      </c>
      <c r="S501" s="84" t="s">
        <v>321</v>
      </c>
      <c r="T501" s="85">
        <v>0</v>
      </c>
    </row>
    <row r="502" spans="15:20">
      <c r="O502" s="83">
        <v>6</v>
      </c>
      <c r="P502" s="84" t="s">
        <v>4</v>
      </c>
      <c r="Q502" s="84" t="s">
        <v>763</v>
      </c>
      <c r="R502" s="84" t="s">
        <v>765</v>
      </c>
      <c r="S502" s="84" t="s">
        <v>325</v>
      </c>
      <c r="T502" s="85">
        <v>0</v>
      </c>
    </row>
    <row r="503" spans="15:20">
      <c r="O503" s="83">
        <v>6</v>
      </c>
      <c r="P503" s="84" t="s">
        <v>5</v>
      </c>
      <c r="Q503" s="84" t="s">
        <v>763</v>
      </c>
      <c r="R503" s="84" t="s">
        <v>765</v>
      </c>
      <c r="S503" s="84" t="s">
        <v>329</v>
      </c>
      <c r="T503" s="85">
        <v>0</v>
      </c>
    </row>
    <row r="504" spans="15:20">
      <c r="O504" s="83">
        <v>6</v>
      </c>
      <c r="P504" s="84" t="s">
        <v>6</v>
      </c>
      <c r="Q504" s="84" t="s">
        <v>763</v>
      </c>
      <c r="R504" s="84" t="s">
        <v>765</v>
      </c>
      <c r="S504" s="84" t="s">
        <v>333</v>
      </c>
      <c r="T504" s="85">
        <v>0</v>
      </c>
    </row>
    <row r="505" spans="15:20">
      <c r="O505" s="83">
        <v>6</v>
      </c>
      <c r="P505" s="84" t="s">
        <v>7</v>
      </c>
      <c r="Q505" s="84" t="s">
        <v>763</v>
      </c>
      <c r="R505" s="84" t="s">
        <v>765</v>
      </c>
      <c r="S505" s="84" t="s">
        <v>337</v>
      </c>
      <c r="T505" s="85">
        <v>0</v>
      </c>
    </row>
    <row r="506" spans="15:20">
      <c r="O506" s="83">
        <v>6</v>
      </c>
      <c r="P506" s="84" t="s">
        <v>8</v>
      </c>
      <c r="Q506" s="84" t="s">
        <v>763</v>
      </c>
      <c r="R506" s="84" t="s">
        <v>765</v>
      </c>
      <c r="S506" s="84" t="s">
        <v>341</v>
      </c>
      <c r="T506" s="85">
        <v>0</v>
      </c>
    </row>
    <row r="507" spans="15:20">
      <c r="O507" s="83">
        <v>6</v>
      </c>
      <c r="P507" s="84" t="s">
        <v>9</v>
      </c>
      <c r="Q507" s="84" t="s">
        <v>763</v>
      </c>
      <c r="R507" s="84" t="s">
        <v>765</v>
      </c>
      <c r="S507" s="84" t="s">
        <v>345</v>
      </c>
      <c r="T507" s="85">
        <v>0</v>
      </c>
    </row>
    <row r="508" spans="15:20">
      <c r="O508" s="83">
        <v>6</v>
      </c>
      <c r="P508" s="84" t="s">
        <v>10</v>
      </c>
      <c r="Q508" s="84" t="s">
        <v>763</v>
      </c>
      <c r="R508" s="84" t="s">
        <v>765</v>
      </c>
      <c r="S508" s="84" t="s">
        <v>349</v>
      </c>
      <c r="T508" s="85">
        <v>0</v>
      </c>
    </row>
    <row r="509" spans="15:20">
      <c r="O509" s="83">
        <v>6</v>
      </c>
      <c r="P509" s="84" t="s">
        <v>11</v>
      </c>
      <c r="Q509" s="84" t="s">
        <v>763</v>
      </c>
      <c r="R509" s="84" t="s">
        <v>765</v>
      </c>
      <c r="S509" s="84" t="s">
        <v>353</v>
      </c>
      <c r="T509" s="85">
        <v>0</v>
      </c>
    </row>
    <row r="510" spans="15:20">
      <c r="O510" s="83">
        <v>6</v>
      </c>
      <c r="P510" s="84" t="s">
        <v>12</v>
      </c>
      <c r="Q510" s="84" t="s">
        <v>763</v>
      </c>
      <c r="R510" s="84" t="s">
        <v>765</v>
      </c>
      <c r="S510" s="84" t="s">
        <v>357</v>
      </c>
      <c r="T510" s="85">
        <v>7.4999999999999997E-2</v>
      </c>
    </row>
    <row r="511" spans="15:20">
      <c r="O511" s="83">
        <v>6</v>
      </c>
      <c r="P511" s="84" t="s">
        <v>13</v>
      </c>
      <c r="Q511" s="84" t="s">
        <v>763</v>
      </c>
      <c r="R511" s="84" t="s">
        <v>765</v>
      </c>
      <c r="S511" s="84" t="s">
        <v>361</v>
      </c>
      <c r="T511" s="85">
        <v>0</v>
      </c>
    </row>
    <row r="512" spans="15:20">
      <c r="O512" s="83">
        <v>7</v>
      </c>
      <c r="P512" s="84" t="s">
        <v>761</v>
      </c>
      <c r="Q512" s="84" t="s">
        <v>763</v>
      </c>
      <c r="R512" s="84" t="s">
        <v>765</v>
      </c>
      <c r="S512" s="84" t="s">
        <v>365</v>
      </c>
      <c r="T512" s="85">
        <v>0</v>
      </c>
    </row>
    <row r="513" spans="15:20">
      <c r="O513" s="83">
        <v>7</v>
      </c>
      <c r="P513" s="84" t="s">
        <v>3</v>
      </c>
      <c r="Q513" s="84" t="s">
        <v>763</v>
      </c>
      <c r="R513" s="84" t="s">
        <v>765</v>
      </c>
      <c r="S513" s="84" t="s">
        <v>369</v>
      </c>
      <c r="T513" s="85">
        <v>0</v>
      </c>
    </row>
    <row r="514" spans="15:20">
      <c r="O514" s="83">
        <v>7</v>
      </c>
      <c r="P514" s="84" t="s">
        <v>4</v>
      </c>
      <c r="Q514" s="84" t="s">
        <v>763</v>
      </c>
      <c r="R514" s="84" t="s">
        <v>765</v>
      </c>
      <c r="S514" s="84" t="s">
        <v>373</v>
      </c>
      <c r="T514" s="85">
        <v>0</v>
      </c>
    </row>
    <row r="515" spans="15:20">
      <c r="O515" s="83">
        <v>7</v>
      </c>
      <c r="P515" s="84" t="s">
        <v>5</v>
      </c>
      <c r="Q515" s="84" t="s">
        <v>763</v>
      </c>
      <c r="R515" s="84" t="s">
        <v>765</v>
      </c>
      <c r="S515" s="84" t="s">
        <v>377</v>
      </c>
      <c r="T515" s="85">
        <v>0</v>
      </c>
    </row>
    <row r="516" spans="15:20">
      <c r="O516" s="83">
        <v>7</v>
      </c>
      <c r="P516" s="84" t="s">
        <v>6</v>
      </c>
      <c r="Q516" s="84" t="s">
        <v>763</v>
      </c>
      <c r="R516" s="84" t="s">
        <v>765</v>
      </c>
      <c r="S516" s="84" t="s">
        <v>381</v>
      </c>
      <c r="T516" s="85">
        <v>0</v>
      </c>
    </row>
    <row r="517" spans="15:20">
      <c r="O517" s="83">
        <v>7</v>
      </c>
      <c r="P517" s="84" t="s">
        <v>7</v>
      </c>
      <c r="Q517" s="84" t="s">
        <v>763</v>
      </c>
      <c r="R517" s="84" t="s">
        <v>765</v>
      </c>
      <c r="S517" s="84" t="s">
        <v>385</v>
      </c>
      <c r="T517" s="85">
        <v>0</v>
      </c>
    </row>
    <row r="518" spans="15:20">
      <c r="O518" s="83">
        <v>7</v>
      </c>
      <c r="P518" s="84" t="s">
        <v>8</v>
      </c>
      <c r="Q518" s="84" t="s">
        <v>763</v>
      </c>
      <c r="R518" s="84" t="s">
        <v>765</v>
      </c>
      <c r="S518" s="84" t="s">
        <v>389</v>
      </c>
      <c r="T518" s="85">
        <v>0</v>
      </c>
    </row>
    <row r="519" spans="15:20">
      <c r="O519" s="83">
        <v>7</v>
      </c>
      <c r="P519" s="84" t="s">
        <v>9</v>
      </c>
      <c r="Q519" s="84" t="s">
        <v>763</v>
      </c>
      <c r="R519" s="84" t="s">
        <v>765</v>
      </c>
      <c r="S519" s="84" t="s">
        <v>393</v>
      </c>
      <c r="T519" s="85">
        <v>0</v>
      </c>
    </row>
    <row r="520" spans="15:20">
      <c r="O520" s="83">
        <v>7</v>
      </c>
      <c r="P520" s="84" t="s">
        <v>10</v>
      </c>
      <c r="Q520" s="84" t="s">
        <v>763</v>
      </c>
      <c r="R520" s="84" t="s">
        <v>765</v>
      </c>
      <c r="S520" s="84" t="s">
        <v>397</v>
      </c>
      <c r="T520" s="85">
        <v>0</v>
      </c>
    </row>
    <row r="521" spans="15:20">
      <c r="O521" s="83">
        <v>7</v>
      </c>
      <c r="P521" s="84" t="s">
        <v>11</v>
      </c>
      <c r="Q521" s="84" t="s">
        <v>763</v>
      </c>
      <c r="R521" s="84" t="s">
        <v>765</v>
      </c>
      <c r="S521" s="84" t="s">
        <v>401</v>
      </c>
      <c r="T521" s="85">
        <v>0</v>
      </c>
    </row>
    <row r="522" spans="15:20">
      <c r="O522" s="83">
        <v>7</v>
      </c>
      <c r="P522" s="84" t="s">
        <v>12</v>
      </c>
      <c r="Q522" s="84" t="s">
        <v>763</v>
      </c>
      <c r="R522" s="84" t="s">
        <v>765</v>
      </c>
      <c r="S522" s="84" t="s">
        <v>405</v>
      </c>
      <c r="T522" s="85">
        <v>0</v>
      </c>
    </row>
    <row r="523" spans="15:20">
      <c r="O523" s="83">
        <v>7</v>
      </c>
      <c r="P523" s="84" t="s">
        <v>13</v>
      </c>
      <c r="Q523" s="84" t="s">
        <v>763</v>
      </c>
      <c r="R523" s="84" t="s">
        <v>765</v>
      </c>
      <c r="S523" s="84" t="s">
        <v>409</v>
      </c>
      <c r="T523" s="85">
        <v>0</v>
      </c>
    </row>
    <row r="524" spans="15:20">
      <c r="O524" s="83">
        <v>8</v>
      </c>
      <c r="P524" s="84" t="s">
        <v>761</v>
      </c>
      <c r="Q524" s="84" t="s">
        <v>763</v>
      </c>
      <c r="R524" s="84" t="s">
        <v>765</v>
      </c>
      <c r="S524" s="84" t="s">
        <v>413</v>
      </c>
      <c r="T524" s="85">
        <v>0</v>
      </c>
    </row>
    <row r="525" spans="15:20">
      <c r="O525" s="83">
        <v>8</v>
      </c>
      <c r="P525" s="84" t="s">
        <v>3</v>
      </c>
      <c r="Q525" s="84" t="s">
        <v>763</v>
      </c>
      <c r="R525" s="84" t="s">
        <v>765</v>
      </c>
      <c r="S525" s="84" t="s">
        <v>417</v>
      </c>
      <c r="T525" s="85">
        <v>0</v>
      </c>
    </row>
    <row r="526" spans="15:20">
      <c r="O526" s="83">
        <v>8</v>
      </c>
      <c r="P526" s="84" t="s">
        <v>4</v>
      </c>
      <c r="Q526" s="84" t="s">
        <v>763</v>
      </c>
      <c r="R526" s="84" t="s">
        <v>765</v>
      </c>
      <c r="S526" s="84" t="s">
        <v>421</v>
      </c>
      <c r="T526" s="85">
        <v>0</v>
      </c>
    </row>
    <row r="527" spans="15:20">
      <c r="O527" s="83">
        <v>8</v>
      </c>
      <c r="P527" s="84" t="s">
        <v>5</v>
      </c>
      <c r="Q527" s="84" t="s">
        <v>763</v>
      </c>
      <c r="R527" s="84" t="s">
        <v>765</v>
      </c>
      <c r="S527" s="84" t="s">
        <v>425</v>
      </c>
      <c r="T527" s="85">
        <v>0</v>
      </c>
    </row>
    <row r="528" spans="15:20">
      <c r="O528" s="83">
        <v>8</v>
      </c>
      <c r="P528" s="84" t="s">
        <v>6</v>
      </c>
      <c r="Q528" s="84" t="s">
        <v>763</v>
      </c>
      <c r="R528" s="84" t="s">
        <v>765</v>
      </c>
      <c r="S528" s="84" t="s">
        <v>429</v>
      </c>
      <c r="T528" s="85">
        <v>0</v>
      </c>
    </row>
    <row r="529" spans="15:20">
      <c r="O529" s="83">
        <v>8</v>
      </c>
      <c r="P529" s="84" t="s">
        <v>7</v>
      </c>
      <c r="Q529" s="84" t="s">
        <v>763</v>
      </c>
      <c r="R529" s="84" t="s">
        <v>765</v>
      </c>
      <c r="S529" s="84" t="s">
        <v>433</v>
      </c>
      <c r="T529" s="85">
        <v>0</v>
      </c>
    </row>
    <row r="530" spans="15:20">
      <c r="O530" s="83">
        <v>8</v>
      </c>
      <c r="P530" s="84" t="s">
        <v>8</v>
      </c>
      <c r="Q530" s="84" t="s">
        <v>763</v>
      </c>
      <c r="R530" s="84" t="s">
        <v>765</v>
      </c>
      <c r="S530" s="84" t="s">
        <v>437</v>
      </c>
      <c r="T530" s="85">
        <v>0</v>
      </c>
    </row>
    <row r="531" spans="15:20">
      <c r="O531" s="83">
        <v>8</v>
      </c>
      <c r="P531" s="84" t="s">
        <v>9</v>
      </c>
      <c r="Q531" s="84" t="s">
        <v>763</v>
      </c>
      <c r="R531" s="84" t="s">
        <v>765</v>
      </c>
      <c r="S531" s="84" t="s">
        <v>441</v>
      </c>
      <c r="T531" s="85">
        <v>0</v>
      </c>
    </row>
    <row r="532" spans="15:20">
      <c r="O532" s="83">
        <v>8</v>
      </c>
      <c r="P532" s="84" t="s">
        <v>10</v>
      </c>
      <c r="Q532" s="84" t="s">
        <v>763</v>
      </c>
      <c r="R532" s="84" t="s">
        <v>765</v>
      </c>
      <c r="S532" s="84" t="s">
        <v>445</v>
      </c>
      <c r="T532" s="85">
        <v>0</v>
      </c>
    </row>
    <row r="533" spans="15:20">
      <c r="O533" s="83">
        <v>8</v>
      </c>
      <c r="P533" s="84" t="s">
        <v>11</v>
      </c>
      <c r="Q533" s="84" t="s">
        <v>763</v>
      </c>
      <c r="R533" s="84" t="s">
        <v>765</v>
      </c>
      <c r="S533" s="84" t="s">
        <v>449</v>
      </c>
      <c r="T533" s="85">
        <v>0</v>
      </c>
    </row>
    <row r="534" spans="15:20">
      <c r="O534" s="83">
        <v>8</v>
      </c>
      <c r="P534" s="84" t="s">
        <v>12</v>
      </c>
      <c r="Q534" s="84" t="s">
        <v>763</v>
      </c>
      <c r="R534" s="84" t="s">
        <v>765</v>
      </c>
      <c r="S534" s="84" t="s">
        <v>453</v>
      </c>
      <c r="T534" s="85">
        <v>0</v>
      </c>
    </row>
    <row r="535" spans="15:20">
      <c r="O535" s="83">
        <v>8</v>
      </c>
      <c r="P535" s="84" t="s">
        <v>13</v>
      </c>
      <c r="Q535" s="84" t="s">
        <v>763</v>
      </c>
      <c r="R535" s="84" t="s">
        <v>765</v>
      </c>
      <c r="S535" s="84" t="s">
        <v>457</v>
      </c>
      <c r="T535" s="85">
        <v>0</v>
      </c>
    </row>
    <row r="536" spans="15:20">
      <c r="O536" s="83">
        <v>9</v>
      </c>
      <c r="P536" s="84" t="s">
        <v>761</v>
      </c>
      <c r="Q536" s="84" t="s">
        <v>763</v>
      </c>
      <c r="R536" s="84" t="s">
        <v>765</v>
      </c>
      <c r="S536" s="84" t="s">
        <v>461</v>
      </c>
      <c r="T536" s="85">
        <v>0</v>
      </c>
    </row>
    <row r="537" spans="15:20">
      <c r="O537" s="83">
        <v>9</v>
      </c>
      <c r="P537" s="84" t="s">
        <v>3</v>
      </c>
      <c r="Q537" s="84" t="s">
        <v>763</v>
      </c>
      <c r="R537" s="84" t="s">
        <v>765</v>
      </c>
      <c r="S537" s="84" t="s">
        <v>465</v>
      </c>
      <c r="T537" s="85">
        <v>0</v>
      </c>
    </row>
    <row r="538" spans="15:20">
      <c r="O538" s="83">
        <v>9</v>
      </c>
      <c r="P538" s="84" t="s">
        <v>4</v>
      </c>
      <c r="Q538" s="84" t="s">
        <v>763</v>
      </c>
      <c r="R538" s="84" t="s">
        <v>765</v>
      </c>
      <c r="S538" s="84" t="s">
        <v>469</v>
      </c>
      <c r="T538" s="85">
        <v>0</v>
      </c>
    </row>
    <row r="539" spans="15:20">
      <c r="O539" s="83">
        <v>9</v>
      </c>
      <c r="P539" s="84" t="s">
        <v>5</v>
      </c>
      <c r="Q539" s="84" t="s">
        <v>763</v>
      </c>
      <c r="R539" s="84" t="s">
        <v>765</v>
      </c>
      <c r="S539" s="84" t="s">
        <v>473</v>
      </c>
      <c r="T539" s="85">
        <v>0</v>
      </c>
    </row>
    <row r="540" spans="15:20">
      <c r="O540" s="83">
        <v>9</v>
      </c>
      <c r="P540" s="84" t="s">
        <v>6</v>
      </c>
      <c r="Q540" s="84" t="s">
        <v>763</v>
      </c>
      <c r="R540" s="84" t="s">
        <v>765</v>
      </c>
      <c r="S540" s="84" t="s">
        <v>477</v>
      </c>
      <c r="T540" s="85">
        <v>0</v>
      </c>
    </row>
    <row r="541" spans="15:20">
      <c r="O541" s="83">
        <v>9</v>
      </c>
      <c r="P541" s="84" t="s">
        <v>7</v>
      </c>
      <c r="Q541" s="84" t="s">
        <v>763</v>
      </c>
      <c r="R541" s="84" t="s">
        <v>765</v>
      </c>
      <c r="S541" s="84" t="s">
        <v>481</v>
      </c>
      <c r="T541" s="85">
        <v>0</v>
      </c>
    </row>
    <row r="542" spans="15:20">
      <c r="O542" s="83">
        <v>9</v>
      </c>
      <c r="P542" s="84" t="s">
        <v>8</v>
      </c>
      <c r="Q542" s="84" t="s">
        <v>763</v>
      </c>
      <c r="R542" s="84" t="s">
        <v>765</v>
      </c>
      <c r="S542" s="84" t="s">
        <v>485</v>
      </c>
      <c r="T542" s="85">
        <v>0</v>
      </c>
    </row>
    <row r="543" spans="15:20">
      <c r="O543" s="83">
        <v>9</v>
      </c>
      <c r="P543" s="84" t="s">
        <v>9</v>
      </c>
      <c r="Q543" s="84" t="s">
        <v>763</v>
      </c>
      <c r="R543" s="84" t="s">
        <v>765</v>
      </c>
      <c r="S543" s="84" t="s">
        <v>489</v>
      </c>
      <c r="T543" s="85">
        <v>0</v>
      </c>
    </row>
    <row r="544" spans="15:20">
      <c r="O544" s="83">
        <v>9</v>
      </c>
      <c r="P544" s="84" t="s">
        <v>10</v>
      </c>
      <c r="Q544" s="84" t="s">
        <v>763</v>
      </c>
      <c r="R544" s="84" t="s">
        <v>765</v>
      </c>
      <c r="S544" s="84" t="s">
        <v>493</v>
      </c>
      <c r="T544" s="85">
        <v>0</v>
      </c>
    </row>
    <row r="545" spans="15:20">
      <c r="O545" s="83">
        <v>9</v>
      </c>
      <c r="P545" s="84" t="s">
        <v>11</v>
      </c>
      <c r="Q545" s="84" t="s">
        <v>763</v>
      </c>
      <c r="R545" s="84" t="s">
        <v>765</v>
      </c>
      <c r="S545" s="84" t="s">
        <v>497</v>
      </c>
      <c r="T545" s="85">
        <v>4.4999999999999998E-2</v>
      </c>
    </row>
    <row r="546" spans="15:20">
      <c r="O546" s="83">
        <v>9</v>
      </c>
      <c r="P546" s="84" t="s">
        <v>12</v>
      </c>
      <c r="Q546" s="84" t="s">
        <v>763</v>
      </c>
      <c r="R546" s="84" t="s">
        <v>765</v>
      </c>
      <c r="S546" s="84" t="s">
        <v>501</v>
      </c>
      <c r="T546" s="85">
        <v>0</v>
      </c>
    </row>
    <row r="547" spans="15:20">
      <c r="O547" s="83">
        <v>9</v>
      </c>
      <c r="P547" s="84" t="s">
        <v>13</v>
      </c>
      <c r="Q547" s="84" t="s">
        <v>763</v>
      </c>
      <c r="R547" s="84" t="s">
        <v>765</v>
      </c>
      <c r="S547" s="84" t="s">
        <v>505</v>
      </c>
      <c r="T547" s="85">
        <v>0</v>
      </c>
    </row>
    <row r="548" spans="15:20">
      <c r="O548" s="83">
        <v>10</v>
      </c>
      <c r="P548" s="84" t="s">
        <v>761</v>
      </c>
      <c r="Q548" s="84" t="s">
        <v>763</v>
      </c>
      <c r="R548" s="84" t="s">
        <v>765</v>
      </c>
      <c r="S548" s="84" t="s">
        <v>509</v>
      </c>
      <c r="T548" s="85">
        <v>0</v>
      </c>
    </row>
    <row r="549" spans="15:20">
      <c r="O549" s="83">
        <v>10</v>
      </c>
      <c r="P549" s="84" t="s">
        <v>3</v>
      </c>
      <c r="Q549" s="84" t="s">
        <v>763</v>
      </c>
      <c r="R549" s="84" t="s">
        <v>765</v>
      </c>
      <c r="S549" s="84" t="s">
        <v>513</v>
      </c>
      <c r="T549" s="85">
        <v>0</v>
      </c>
    </row>
    <row r="550" spans="15:20">
      <c r="O550" s="83">
        <v>10</v>
      </c>
      <c r="P550" s="84" t="s">
        <v>4</v>
      </c>
      <c r="Q550" s="84" t="s">
        <v>763</v>
      </c>
      <c r="R550" s="84" t="s">
        <v>765</v>
      </c>
      <c r="S550" s="84" t="s">
        <v>517</v>
      </c>
      <c r="T550" s="85">
        <v>0</v>
      </c>
    </row>
    <row r="551" spans="15:20">
      <c r="O551" s="83">
        <v>10</v>
      </c>
      <c r="P551" s="84" t="s">
        <v>5</v>
      </c>
      <c r="Q551" s="84" t="s">
        <v>763</v>
      </c>
      <c r="R551" s="84" t="s">
        <v>765</v>
      </c>
      <c r="S551" s="84" t="s">
        <v>521</v>
      </c>
      <c r="T551" s="85">
        <v>6.8000000000000005E-2</v>
      </c>
    </row>
    <row r="552" spans="15:20">
      <c r="O552" s="83">
        <v>10</v>
      </c>
      <c r="P552" s="84" t="s">
        <v>6</v>
      </c>
      <c r="Q552" s="84" t="s">
        <v>763</v>
      </c>
      <c r="R552" s="84" t="s">
        <v>765</v>
      </c>
      <c r="S552" s="84" t="s">
        <v>525</v>
      </c>
      <c r="T552" s="85">
        <v>0</v>
      </c>
    </row>
    <row r="553" spans="15:20">
      <c r="O553" s="83">
        <v>10</v>
      </c>
      <c r="P553" s="84" t="s">
        <v>7</v>
      </c>
      <c r="Q553" s="84" t="s">
        <v>763</v>
      </c>
      <c r="R553" s="84" t="s">
        <v>765</v>
      </c>
      <c r="S553" s="84" t="s">
        <v>529</v>
      </c>
      <c r="T553" s="85">
        <v>0</v>
      </c>
    </row>
    <row r="554" spans="15:20">
      <c r="O554" s="83">
        <v>10</v>
      </c>
      <c r="P554" s="84" t="s">
        <v>8</v>
      </c>
      <c r="Q554" s="84" t="s">
        <v>763</v>
      </c>
      <c r="R554" s="84" t="s">
        <v>765</v>
      </c>
      <c r="S554" s="84" t="s">
        <v>533</v>
      </c>
      <c r="T554" s="85">
        <v>0</v>
      </c>
    </row>
    <row r="555" spans="15:20">
      <c r="O555" s="83">
        <v>10</v>
      </c>
      <c r="P555" s="84" t="s">
        <v>9</v>
      </c>
      <c r="Q555" s="84" t="s">
        <v>763</v>
      </c>
      <c r="R555" s="84" t="s">
        <v>765</v>
      </c>
      <c r="S555" s="84" t="s">
        <v>537</v>
      </c>
      <c r="T555" s="85">
        <v>4.4999999999999998E-2</v>
      </c>
    </row>
    <row r="556" spans="15:20">
      <c r="O556" s="83">
        <v>10</v>
      </c>
      <c r="P556" s="84" t="s">
        <v>10</v>
      </c>
      <c r="Q556" s="84" t="s">
        <v>763</v>
      </c>
      <c r="R556" s="84" t="s">
        <v>765</v>
      </c>
      <c r="S556" s="84" t="s">
        <v>541</v>
      </c>
      <c r="T556" s="85">
        <v>4.4999999999999998E-2</v>
      </c>
    </row>
    <row r="557" spans="15:20">
      <c r="O557" s="83">
        <v>10</v>
      </c>
      <c r="P557" s="84" t="s">
        <v>11</v>
      </c>
      <c r="Q557" s="84" t="s">
        <v>763</v>
      </c>
      <c r="R557" s="84" t="s">
        <v>765</v>
      </c>
      <c r="S557" s="84" t="s">
        <v>545</v>
      </c>
      <c r="T557" s="85">
        <v>0.121</v>
      </c>
    </row>
    <row r="558" spans="15:20">
      <c r="O558" s="83">
        <v>10</v>
      </c>
      <c r="P558" s="84" t="s">
        <v>12</v>
      </c>
      <c r="Q558" s="84" t="s">
        <v>763</v>
      </c>
      <c r="R558" s="84" t="s">
        <v>765</v>
      </c>
      <c r="S558" s="84" t="s">
        <v>549</v>
      </c>
      <c r="T558" s="85">
        <v>0.16900000000000001</v>
      </c>
    </row>
    <row r="559" spans="15:20">
      <c r="O559" s="83">
        <v>10</v>
      </c>
      <c r="P559" s="84" t="s">
        <v>13</v>
      </c>
      <c r="Q559" s="84" t="s">
        <v>763</v>
      </c>
      <c r="R559" s="84" t="s">
        <v>765</v>
      </c>
      <c r="S559" s="84" t="s">
        <v>553</v>
      </c>
      <c r="T559" s="85">
        <v>0</v>
      </c>
    </row>
    <row r="560" spans="15:20">
      <c r="O560" s="83">
        <v>11</v>
      </c>
      <c r="P560" s="84" t="s">
        <v>761</v>
      </c>
      <c r="Q560" s="84" t="s">
        <v>763</v>
      </c>
      <c r="R560" s="84" t="s">
        <v>765</v>
      </c>
      <c r="S560" s="84" t="s">
        <v>557</v>
      </c>
      <c r="T560" s="85">
        <v>0.09</v>
      </c>
    </row>
    <row r="561" spans="15:20">
      <c r="O561" s="83">
        <v>11</v>
      </c>
      <c r="P561" s="84" t="s">
        <v>3</v>
      </c>
      <c r="Q561" s="84" t="s">
        <v>763</v>
      </c>
      <c r="R561" s="84" t="s">
        <v>765</v>
      </c>
      <c r="S561" s="84" t="s">
        <v>561</v>
      </c>
      <c r="T561" s="85">
        <v>9.7000000000000003E-2</v>
      </c>
    </row>
    <row r="562" spans="15:20">
      <c r="O562" s="83">
        <v>11</v>
      </c>
      <c r="P562" s="84" t="s">
        <v>4</v>
      </c>
      <c r="Q562" s="84" t="s">
        <v>763</v>
      </c>
      <c r="R562" s="84" t="s">
        <v>765</v>
      </c>
      <c r="S562" s="84" t="s">
        <v>565</v>
      </c>
      <c r="T562" s="85">
        <v>8.1000000000000003E-2</v>
      </c>
    </row>
    <row r="563" spans="15:20">
      <c r="O563" s="83">
        <v>11</v>
      </c>
      <c r="P563" s="84" t="s">
        <v>5</v>
      </c>
      <c r="Q563" s="84" t="s">
        <v>763</v>
      </c>
      <c r="R563" s="84" t="s">
        <v>765</v>
      </c>
      <c r="S563" s="84" t="s">
        <v>569</v>
      </c>
      <c r="T563" s="85">
        <v>0.16600000000000001</v>
      </c>
    </row>
    <row r="564" spans="15:20">
      <c r="O564" s="83">
        <v>11</v>
      </c>
      <c r="P564" s="84" t="s">
        <v>6</v>
      </c>
      <c r="Q564" s="84" t="s">
        <v>763</v>
      </c>
      <c r="R564" s="84" t="s">
        <v>765</v>
      </c>
      <c r="S564" s="84" t="s">
        <v>573</v>
      </c>
      <c r="T564" s="85">
        <v>9.5000000000000001E-2</v>
      </c>
    </row>
    <row r="565" spans="15:20">
      <c r="O565" s="83">
        <v>11</v>
      </c>
      <c r="P565" s="84" t="s">
        <v>7</v>
      </c>
      <c r="Q565" s="84" t="s">
        <v>763</v>
      </c>
      <c r="R565" s="84" t="s">
        <v>765</v>
      </c>
      <c r="S565" s="84" t="s">
        <v>577</v>
      </c>
      <c r="T565" s="85">
        <v>0.114</v>
      </c>
    </row>
    <row r="566" spans="15:20">
      <c r="O566" s="83">
        <v>11</v>
      </c>
      <c r="P566" s="84" t="s">
        <v>8</v>
      </c>
      <c r="Q566" s="84" t="s">
        <v>763</v>
      </c>
      <c r="R566" s="84" t="s">
        <v>765</v>
      </c>
      <c r="S566" s="84" t="s">
        <v>581</v>
      </c>
      <c r="T566" s="85">
        <v>0.104</v>
      </c>
    </row>
    <row r="567" spans="15:20">
      <c r="O567" s="83">
        <v>11</v>
      </c>
      <c r="P567" s="84" t="s">
        <v>9</v>
      </c>
      <c r="Q567" s="84" t="s">
        <v>763</v>
      </c>
      <c r="R567" s="84" t="s">
        <v>765</v>
      </c>
      <c r="S567" s="84" t="s">
        <v>585</v>
      </c>
      <c r="T567" s="85">
        <v>0.20200000000000001</v>
      </c>
    </row>
    <row r="568" spans="15:20">
      <c r="O568" s="83">
        <v>11</v>
      </c>
      <c r="P568" s="84" t="s">
        <v>10</v>
      </c>
      <c r="Q568" s="84" t="s">
        <v>763</v>
      </c>
      <c r="R568" s="84" t="s">
        <v>765</v>
      </c>
      <c r="S568" s="84" t="s">
        <v>589</v>
      </c>
      <c r="T568" s="85">
        <v>0.13100000000000001</v>
      </c>
    </row>
    <row r="569" spans="15:20">
      <c r="O569" s="83">
        <v>11</v>
      </c>
      <c r="P569" s="84" t="s">
        <v>11</v>
      </c>
      <c r="Q569" s="84" t="s">
        <v>763</v>
      </c>
      <c r="R569" s="84" t="s">
        <v>765</v>
      </c>
      <c r="S569" s="84" t="s">
        <v>593</v>
      </c>
      <c r="T569" s="85">
        <v>0.254</v>
      </c>
    </row>
    <row r="570" spans="15:20">
      <c r="O570" s="83">
        <v>11</v>
      </c>
      <c r="P570" s="84" t="s">
        <v>12</v>
      </c>
      <c r="Q570" s="84" t="s">
        <v>763</v>
      </c>
      <c r="R570" s="84" t="s">
        <v>765</v>
      </c>
      <c r="S570" s="84" t="s">
        <v>597</v>
      </c>
      <c r="T570" s="85">
        <v>0.309</v>
      </c>
    </row>
    <row r="571" spans="15:20">
      <c r="O571" s="83">
        <v>11</v>
      </c>
      <c r="P571" s="84" t="s">
        <v>13</v>
      </c>
      <c r="Q571" s="84" t="s">
        <v>763</v>
      </c>
      <c r="R571" s="84" t="s">
        <v>765</v>
      </c>
      <c r="S571" s="84" t="s">
        <v>601</v>
      </c>
      <c r="T571" s="85">
        <v>5.0999999999999997E-2</v>
      </c>
    </row>
    <row r="572" spans="15:20">
      <c r="O572" s="83">
        <v>12</v>
      </c>
      <c r="P572" s="84" t="s">
        <v>761</v>
      </c>
      <c r="Q572" s="84" t="s">
        <v>763</v>
      </c>
      <c r="R572" s="84" t="s">
        <v>765</v>
      </c>
      <c r="S572" s="84" t="s">
        <v>605</v>
      </c>
      <c r="T572" s="85">
        <v>0.151</v>
      </c>
    </row>
    <row r="573" spans="15:20">
      <c r="O573" s="83">
        <v>12</v>
      </c>
      <c r="P573" s="84" t="s">
        <v>3</v>
      </c>
      <c r="Q573" s="84" t="s">
        <v>763</v>
      </c>
      <c r="R573" s="84" t="s">
        <v>765</v>
      </c>
      <c r="S573" s="84" t="s">
        <v>609</v>
      </c>
      <c r="T573" s="85">
        <v>0.156</v>
      </c>
    </row>
    <row r="574" spans="15:20">
      <c r="O574" s="83">
        <v>12</v>
      </c>
      <c r="P574" s="84" t="s">
        <v>4</v>
      </c>
      <c r="Q574" s="84" t="s">
        <v>763</v>
      </c>
      <c r="R574" s="84" t="s">
        <v>765</v>
      </c>
      <c r="S574" s="84" t="s">
        <v>613</v>
      </c>
      <c r="T574" s="85">
        <v>0.191</v>
      </c>
    </row>
    <row r="575" spans="15:20">
      <c r="O575" s="83">
        <v>12</v>
      </c>
      <c r="P575" s="84" t="s">
        <v>5</v>
      </c>
      <c r="Q575" s="84" t="s">
        <v>763</v>
      </c>
      <c r="R575" s="84" t="s">
        <v>765</v>
      </c>
      <c r="S575" s="84" t="s">
        <v>617</v>
      </c>
      <c r="T575" s="85">
        <v>0.316</v>
      </c>
    </row>
    <row r="576" spans="15:20">
      <c r="O576" s="83">
        <v>12</v>
      </c>
      <c r="P576" s="84" t="s">
        <v>6</v>
      </c>
      <c r="Q576" s="84" t="s">
        <v>763</v>
      </c>
      <c r="R576" s="84" t="s">
        <v>765</v>
      </c>
      <c r="S576" s="84" t="s">
        <v>621</v>
      </c>
      <c r="T576" s="85">
        <v>0.16900000000000001</v>
      </c>
    </row>
    <row r="577" spans="15:20">
      <c r="O577" s="83">
        <v>12</v>
      </c>
      <c r="P577" s="84" t="s">
        <v>7</v>
      </c>
      <c r="Q577" s="84" t="s">
        <v>763</v>
      </c>
      <c r="R577" s="84" t="s">
        <v>765</v>
      </c>
      <c r="S577" s="84" t="s">
        <v>625</v>
      </c>
      <c r="T577" s="85">
        <v>0.16600000000000001</v>
      </c>
    </row>
    <row r="578" spans="15:20">
      <c r="O578" s="83">
        <v>12</v>
      </c>
      <c r="P578" s="84" t="s">
        <v>8</v>
      </c>
      <c r="Q578" s="84" t="s">
        <v>763</v>
      </c>
      <c r="R578" s="84" t="s">
        <v>765</v>
      </c>
      <c r="S578" s="84" t="s">
        <v>629</v>
      </c>
      <c r="T578" s="85">
        <v>0.156</v>
      </c>
    </row>
    <row r="579" spans="15:20">
      <c r="O579" s="83">
        <v>12</v>
      </c>
      <c r="P579" s="84" t="s">
        <v>9</v>
      </c>
      <c r="Q579" s="84" t="s">
        <v>763</v>
      </c>
      <c r="R579" s="84" t="s">
        <v>765</v>
      </c>
      <c r="S579" s="84" t="s">
        <v>633</v>
      </c>
      <c r="T579" s="85">
        <v>0.27600000000000002</v>
      </c>
    </row>
    <row r="580" spans="15:20">
      <c r="O580" s="83">
        <v>12</v>
      </c>
      <c r="P580" s="84" t="s">
        <v>10</v>
      </c>
      <c r="Q580" s="84" t="s">
        <v>763</v>
      </c>
      <c r="R580" s="84" t="s">
        <v>765</v>
      </c>
      <c r="S580" s="84" t="s">
        <v>637</v>
      </c>
      <c r="T580" s="85">
        <v>0.224</v>
      </c>
    </row>
    <row r="581" spans="15:20">
      <c r="O581" s="83">
        <v>12</v>
      </c>
      <c r="P581" s="84" t="s">
        <v>11</v>
      </c>
      <c r="Q581" s="84" t="s">
        <v>763</v>
      </c>
      <c r="R581" s="84" t="s">
        <v>765</v>
      </c>
      <c r="S581" s="84" t="s">
        <v>641</v>
      </c>
      <c r="T581" s="85">
        <v>0.42199999999999999</v>
      </c>
    </row>
    <row r="582" spans="15:20">
      <c r="O582" s="83">
        <v>12</v>
      </c>
      <c r="P582" s="84" t="s">
        <v>12</v>
      </c>
      <c r="Q582" s="84" t="s">
        <v>763</v>
      </c>
      <c r="R582" s="84" t="s">
        <v>765</v>
      </c>
      <c r="S582" s="84" t="s">
        <v>645</v>
      </c>
      <c r="T582" s="85">
        <v>0.52800000000000002</v>
      </c>
    </row>
    <row r="583" spans="15:20">
      <c r="O583" s="83">
        <v>12</v>
      </c>
      <c r="P583" s="84" t="s">
        <v>13</v>
      </c>
      <c r="Q583" s="84" t="s">
        <v>763</v>
      </c>
      <c r="R583" s="84" t="s">
        <v>765</v>
      </c>
      <c r="S583" s="84" t="s">
        <v>649</v>
      </c>
      <c r="T583" s="85">
        <v>0.13300000000000001</v>
      </c>
    </row>
  </sheetData>
  <sheetProtection selectLockedCells="1"/>
  <mergeCells count="8">
    <mergeCell ref="V22:V23"/>
    <mergeCell ref="AE22:AE23"/>
    <mergeCell ref="AD22:AD23"/>
    <mergeCell ref="X22:X23"/>
    <mergeCell ref="W22:W23"/>
    <mergeCell ref="Y22:Y23"/>
    <mergeCell ref="Z22:AA22"/>
    <mergeCell ref="AB22:AC22"/>
  </mergeCells>
  <phoneticPr fontId="1"/>
  <pageMargins left="0.31496062992125984" right="0.31496062992125984" top="0" bottom="0" header="0.31496062992125984" footer="0.31496062992125984"/>
  <pageSetup paperSize="9" scale="4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既存設備・導入予定</vt:lpstr>
      <vt:lpstr>&lt;GHP&gt;マスタ</vt:lpstr>
      <vt:lpstr>'&lt;GHP&gt;マスタ'!Print_Area</vt:lpstr>
      <vt:lpstr>既存設備・導入予定!Print_Area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2017-05-18T09:18:57Z</dcterms:created>
  <dcterms:modified xsi:type="dcterms:W3CDTF">2018-03-16T06:38:07Z</dcterms:modified>
</cp:coreProperties>
</file>