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defaultThemeVersion="124226"/>
  <xr:revisionPtr revIDLastSave="0" documentId="13_ncr:1_{E4C3C3CD-B75F-4FEE-927D-4FAE8B2597AC}" xr6:coauthVersionLast="47" xr6:coauthVersionMax="47" xr10:uidLastSave="{00000000-0000-0000-0000-000000000000}"/>
  <workbookProtection workbookAlgorithmName="SHA-512" workbookHashValue="tXj0lqx7GuSExshrGiuzYYVP/P07zfw5BxT7IWpJ5Zzmd+73DzAZSxZh4LmVWg0rjjcou7VZy0TbaWhP3UtvZw==" workbookSaltValue="0/TSilPw26qalIGyOTVOFQ==" workbookSpinCount="100000" lockStructure="1"/>
  <bookViews>
    <workbookView xWindow="-120" yWindow="-16320" windowWidth="29040" windowHeight="15840" xr2:uid="{00000000-000D-0000-FFFF-FFFF00000000}"/>
  </bookViews>
  <sheets>
    <sheet name="ｃ－２－２－４" sheetId="6" r:id="rId1"/>
  </sheets>
  <definedNames>
    <definedName name="_xlnm.Print_Area" localSheetId="0">'ｃ－２－２－４'!$B$2:$N$110</definedName>
    <definedName name="_xlnm.Print_Titles" localSheetId="0">'ｃ－２－２－４'!$4:$6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9" i="6" l="1"/>
  <c r="S9" i="6"/>
  <c r="R10" i="6"/>
  <c r="S10" i="6"/>
  <c r="R11" i="6"/>
  <c r="S11" i="6"/>
  <c r="R12" i="6"/>
  <c r="S12" i="6"/>
  <c r="R13" i="6"/>
  <c r="S13" i="6"/>
  <c r="R14" i="6"/>
  <c r="S14" i="6"/>
  <c r="R15" i="6"/>
  <c r="S15" i="6"/>
  <c r="R16" i="6"/>
  <c r="S16" i="6"/>
  <c r="R17" i="6"/>
  <c r="S17" i="6"/>
  <c r="R18" i="6"/>
  <c r="S18" i="6"/>
  <c r="R19" i="6"/>
  <c r="S19" i="6"/>
  <c r="R20" i="6"/>
  <c r="S20" i="6"/>
  <c r="R21" i="6"/>
  <c r="S21" i="6"/>
  <c r="R22" i="6"/>
  <c r="S22" i="6"/>
  <c r="R23" i="6"/>
  <c r="S23" i="6"/>
  <c r="R24" i="6"/>
  <c r="S24" i="6"/>
  <c r="R25" i="6"/>
  <c r="S25" i="6"/>
  <c r="R26" i="6"/>
  <c r="S26" i="6"/>
  <c r="R27" i="6"/>
  <c r="S27" i="6"/>
  <c r="R28" i="6"/>
  <c r="S28" i="6"/>
  <c r="R29" i="6"/>
  <c r="S29" i="6"/>
  <c r="R30" i="6"/>
  <c r="S30" i="6"/>
  <c r="R31" i="6"/>
  <c r="S31" i="6"/>
  <c r="R32" i="6"/>
  <c r="S32" i="6"/>
  <c r="R33" i="6"/>
  <c r="S33" i="6"/>
  <c r="R34" i="6"/>
  <c r="S34" i="6"/>
  <c r="R35" i="6"/>
  <c r="S35" i="6"/>
  <c r="R36" i="6"/>
  <c r="S36" i="6"/>
  <c r="R37" i="6"/>
  <c r="S37" i="6"/>
  <c r="R38" i="6"/>
  <c r="S38" i="6"/>
  <c r="R39" i="6"/>
  <c r="S39" i="6"/>
  <c r="R40" i="6"/>
  <c r="S40" i="6"/>
  <c r="R41" i="6"/>
  <c r="S41" i="6"/>
  <c r="R42" i="6"/>
  <c r="S42" i="6"/>
  <c r="R43" i="6"/>
  <c r="S43" i="6"/>
  <c r="R44" i="6"/>
  <c r="S44" i="6"/>
  <c r="R45" i="6"/>
  <c r="S45" i="6"/>
  <c r="R46" i="6"/>
  <c r="S46" i="6"/>
  <c r="R47" i="6"/>
  <c r="S47" i="6"/>
  <c r="R48" i="6"/>
  <c r="S48" i="6"/>
  <c r="R49" i="6"/>
  <c r="S49" i="6"/>
  <c r="R50" i="6"/>
  <c r="S50" i="6"/>
  <c r="R51" i="6"/>
  <c r="S51" i="6"/>
  <c r="R52" i="6"/>
  <c r="S52" i="6"/>
  <c r="R53" i="6"/>
  <c r="S53" i="6"/>
  <c r="R54" i="6"/>
  <c r="S54" i="6"/>
  <c r="R55" i="6"/>
  <c r="S55" i="6"/>
  <c r="R56" i="6"/>
  <c r="S56" i="6"/>
  <c r="R57" i="6"/>
  <c r="S57" i="6"/>
  <c r="R58" i="6"/>
  <c r="S58" i="6"/>
  <c r="R59" i="6"/>
  <c r="S59" i="6"/>
  <c r="R60" i="6"/>
  <c r="S60" i="6"/>
  <c r="R61" i="6"/>
  <c r="S61" i="6"/>
  <c r="R62" i="6"/>
  <c r="S62" i="6"/>
  <c r="R63" i="6"/>
  <c r="S63" i="6"/>
  <c r="R64" i="6"/>
  <c r="S64" i="6"/>
  <c r="R65" i="6"/>
  <c r="S65" i="6"/>
  <c r="R66" i="6"/>
  <c r="S66" i="6"/>
  <c r="R67" i="6"/>
  <c r="S67" i="6"/>
  <c r="R68" i="6"/>
  <c r="S68" i="6"/>
  <c r="R69" i="6"/>
  <c r="S69" i="6"/>
  <c r="R70" i="6"/>
  <c r="S70" i="6"/>
  <c r="R71" i="6"/>
  <c r="S71" i="6"/>
  <c r="R72" i="6"/>
  <c r="S72" i="6"/>
  <c r="R73" i="6"/>
  <c r="S73" i="6"/>
  <c r="R74" i="6"/>
  <c r="S74" i="6"/>
  <c r="R75" i="6"/>
  <c r="S75" i="6"/>
  <c r="R76" i="6"/>
  <c r="S76" i="6"/>
  <c r="R77" i="6"/>
  <c r="S77" i="6"/>
  <c r="R78" i="6"/>
  <c r="S78" i="6"/>
  <c r="R79" i="6"/>
  <c r="S79" i="6"/>
  <c r="R80" i="6"/>
  <c r="S80" i="6"/>
  <c r="R81" i="6"/>
  <c r="S81" i="6"/>
  <c r="R82" i="6"/>
  <c r="S82" i="6"/>
  <c r="R83" i="6"/>
  <c r="S83" i="6"/>
  <c r="R84" i="6"/>
  <c r="S84" i="6"/>
  <c r="R85" i="6"/>
  <c r="S85" i="6"/>
  <c r="R86" i="6"/>
  <c r="S86" i="6"/>
  <c r="R87" i="6"/>
  <c r="S87" i="6"/>
  <c r="R8" i="6"/>
  <c r="S8" i="6"/>
  <c r="S92" i="6" l="1"/>
  <c r="S95" i="6" s="1"/>
  <c r="R92" i="6"/>
  <c r="R95" i="6" s="1"/>
  <c r="N89" i="6"/>
  <c r="K89" i="6"/>
  <c r="N91" i="6"/>
  <c r="N90" i="6"/>
  <c r="N88" i="6"/>
  <c r="J94" i="6"/>
  <c r="I94" i="6"/>
  <c r="I93" i="6"/>
  <c r="J93" i="6"/>
  <c r="J92" i="6"/>
  <c r="I92" i="6"/>
  <c r="M94" i="6"/>
  <c r="L94" i="6"/>
  <c r="M93" i="6"/>
  <c r="L93" i="6"/>
  <c r="L92" i="6"/>
  <c r="M92" i="6"/>
  <c r="K83" i="6"/>
  <c r="K77" i="6"/>
  <c r="K76" i="6"/>
  <c r="K75" i="6"/>
  <c r="K74" i="6"/>
  <c r="K72" i="6"/>
  <c r="I110" i="6" l="1"/>
  <c r="N86" i="6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K88" i="6"/>
  <c r="N65" i="6"/>
  <c r="K56" i="6"/>
  <c r="K92" i="6" l="1"/>
  <c r="K94" i="6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K96" i="6" l="1"/>
  <c r="K98" i="6" s="1"/>
  <c r="N94" i="6"/>
  <c r="N92" i="6"/>
  <c r="N93" i="6"/>
  <c r="N33" i="6"/>
  <c r="K33" i="6"/>
  <c r="N27" i="6"/>
  <c r="K27" i="6"/>
  <c r="N25" i="6"/>
  <c r="K25" i="6"/>
  <c r="N24" i="6"/>
  <c r="K24" i="6"/>
  <c r="K26" i="6"/>
  <c r="N26" i="6"/>
  <c r="N96" i="6" l="1"/>
  <c r="N9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L100" i="6" l="1"/>
  <c r="I108" i="6"/>
  <c r="I109" i="6"/>
</calcChain>
</file>

<file path=xl/sharedStrings.xml><?xml version="1.0" encoding="utf-8"?>
<sst xmlns="http://schemas.openxmlformats.org/spreadsheetml/2006/main" count="293" uniqueCount="148">
  <si>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</si>
  <si>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</si>
  <si>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</si>
  <si>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</si>
  <si>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</si>
  <si>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</si>
  <si>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</si>
  <si>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</si>
  <si>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</si>
  <si>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</si>
  <si>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</si>
  <si>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</si>
  <si>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</si>
  <si>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</si>
  <si>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</si>
  <si>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</si>
  <si>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</si>
  <si>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</si>
  <si>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</si>
  <si>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</si>
  <si>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</si>
  <si>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</si>
  <si>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</si>
  <si>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</si>
  <si>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</si>
  <si>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</si>
  <si>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</si>
  <si>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</si>
  <si>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</si>
  <si>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</si>
  <si>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</si>
  <si>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</si>
  <si>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</si>
  <si>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</si>
  <si>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</si>
  <si>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</si>
  <si>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</si>
  <si>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</si>
  <si>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</si>
  <si>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</si>
  <si>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</si>
  <si>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</si>
  <si>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</si>
  <si>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</si>
  <si>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</si>
  <si>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</si>
  <si>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</si>
  <si>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</si>
  <si>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</si>
  <si>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</si>
  <si>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</si>
  <si>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</si>
  <si>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</si>
  <si>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</si>
  <si>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</si>
  <si>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</si>
  <si>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</si>
  <si>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</si>
  <si>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</si>
  <si>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</si>
  <si>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</si>
  <si>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</si>
  <si>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</si>
  <si>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</si>
  <si>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</si>
  <si>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</si>
  <si>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</si>
  <si>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</si>
  <si>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</si>
  <si>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</si>
  <si>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</si>
  <si>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</si>
  <si>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</si>
  <si>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</si>
  <si>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</si>
  <si>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</si>
  <si>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</si>
  <si>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</si>
  <si>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</si>
  <si>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</si>
  <si>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</si>
  <si>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</si>
  <si>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</si>
  <si>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</si>
  <si>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</si>
  <si>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</si>
  <si>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</si>
  <si>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</si>
  <si>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</si>
  <si>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</si>
  <si>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</si>
  <si>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</si>
  <si>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</si>
  <si>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</si>
  <si>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</si>
  <si>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</si>
  <si>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</si>
  <si>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</si>
  <si>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</si>
  <si>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</si>
  <si>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</si>
  <si>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</si>
  <si>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</si>
  <si>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</si>
  <si>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</si>
  <si>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</si>
  <si>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</si>
  <si>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</si>
  <si>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</si>
  <si>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</si>
  <si>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</si>
  <si>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</si>
  <si>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</si>
  <si>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</si>
  <si>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</si>
  <si>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</si>
  <si>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</si>
  <si>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</si>
  <si>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</si>
  <si>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</si>
  <si>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</si>
  <si>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</si>
  <si>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</si>
  <si>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</si>
  <si>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</si>
  <si>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</si>
  <si>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</si>
  <si>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</si>
  <si>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</si>
  <si>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</si>
  <si>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</si>
  <si>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</si>
  <si>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</si>
  <si>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</si>
  <si>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</si>
  <si>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ｃ－２－２－４　エネルギー使用量の原油換算表（ｃ）</t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</si>
  <si>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</si>
  <si>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</si>
  <si>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</si>
  <si>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</si>
  <si>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-</t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</si>
  <si>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</si>
  <si>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</si>
  <si>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</si>
  <si>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</si>
  <si>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t xml:space="preserve"> L／（ｂーｄ）</t>
    <phoneticPr fontId="3"/>
  </si>
  <si>
    <r>
      <rPr>
        <sz val="11"/>
        <color rgb="FF0000FF"/>
        <rFont val="ＭＳ 明朝"/>
        <family val="1"/>
        <charset val="128"/>
      </rPr>
      <t>2025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</si>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</sst>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  <font>
      <vertAlign val="sub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1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178" fontId="2" fillId="2" borderId="26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178" fontId="13" fillId="0" borderId="0" xfId="0" applyNumberFormat="1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4" fillId="2" borderId="35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textRotation="255"/>
    </xf>
    <xf numFmtId="0" fontId="5" fillId="4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255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3"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47625</xdr:rowOff>
    </xdr:from>
    <xdr:ext cx="4099433" cy="493459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723039" y="219075"/>
          <a:ext cx="4099433" cy="4934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58225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料販売会社に確認すること</a:t>
          </a:r>
        </a:p>
      </xdr:txBody>
    </xdr:sp>
    <xdr:clientData/>
  </xdr:twoCellAnchor>
  <xdr:twoCellAnchor>
    <xdr:from>
      <xdr:col>8</xdr:col>
      <xdr:colOff>771525</xdr:colOff>
      <xdr:row>50</xdr:row>
      <xdr:rowOff>76200</xdr:rowOff>
    </xdr:from>
    <xdr:to>
      <xdr:col>10</xdr:col>
      <xdr:colOff>904875</xdr:colOff>
      <xdr:row>52</xdr:row>
      <xdr:rowOff>138900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638675" y="12715875"/>
          <a:ext cx="1962150" cy="558000"/>
        </a:xfrm>
        <a:prstGeom prst="wedgeRectCallout">
          <a:avLst>
            <a:gd name="adj1" fmla="val -91025"/>
            <a:gd name="adj2" fmla="val 92995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係数を用いる場合は、本欄を使用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すること</a:t>
          </a:r>
        </a:p>
      </xdr:txBody>
    </xdr:sp>
    <xdr:clientData/>
  </xdr:twoCellAnchor>
  <xdr:twoCellAnchor>
    <xdr:from>
      <xdr:col>10</xdr:col>
      <xdr:colOff>517283</xdr:colOff>
      <xdr:row>83</xdr:row>
      <xdr:rowOff>74733</xdr:rowOff>
    </xdr:from>
    <xdr:to>
      <xdr:col>12</xdr:col>
      <xdr:colOff>381001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3233" y="20915433"/>
          <a:ext cx="2111618" cy="460788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16</xdr:col>
      <xdr:colOff>104775</xdr:colOff>
      <xdr:row>1</xdr:row>
      <xdr:rowOff>73025</xdr:rowOff>
    </xdr:from>
    <xdr:to>
      <xdr:col>18</xdr:col>
      <xdr:colOff>1362075</xdr:colOff>
      <xdr:row>2</xdr:row>
      <xdr:rowOff>234950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3B360F8-C945-424C-A0FB-445F43C0D545}"/>
            </a:ext>
          </a:extLst>
        </xdr:cNvPr>
        <xdr:cNvSpPr/>
      </xdr:nvSpPr>
      <xdr:spPr>
        <a:xfrm>
          <a:off x="9667875" y="234950"/>
          <a:ext cx="3381375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11"/>
  <sheetViews>
    <sheetView showGridLines="0" tabSelected="1" view="pageBreakPreview" zoomScale="115" zoomScaleNormal="85" zoomScaleSheetLayoutView="115" workbookViewId="0">
      <selection activeCell="G7" sqref="G7"/>
    </sheetView>
  </sheetViews>
  <sheetFormatPr defaultColWidth="9" defaultRowHeight="13.2" x14ac:dyDescent="0.2"/>
  <cols>
    <col min="1" max="2" width="3.33203125" style="25" customWidth="1"/>
    <col min="3" max="3" width="8.109375" style="25" customWidth="1"/>
    <col min="4" max="4" width="5" style="25" customWidth="1"/>
    <col min="5" max="5" width="2.21875" style="25" customWidth="1"/>
    <col min="6" max="6" width="13.77734375" style="25" bestFit="1" customWidth="1"/>
    <col min="7" max="7" width="9" style="25" customWidth="1"/>
    <col min="8" max="8" width="5.88671875" style="25" customWidth="1"/>
    <col min="9" max="10" width="12" style="25" customWidth="1"/>
    <col min="11" max="11" width="17.44140625" style="25" customWidth="1"/>
    <col min="12" max="13" width="12" style="25" customWidth="1"/>
    <col min="14" max="14" width="17.44140625" style="25" customWidth="1"/>
    <col min="15" max="15" width="1.21875" style="27" customWidth="1"/>
    <col min="16" max="16" width="1.88671875" style="27" customWidth="1"/>
    <col min="17" max="17" width="10.33203125" style="25" hidden="1" customWidth="1"/>
    <col min="18" max="18" width="20" style="25" hidden="1" customWidth="1"/>
    <col min="19" max="19" width="22.33203125" style="25" hidden="1" customWidth="1"/>
    <col min="20" max="16384" width="9" style="25"/>
  </cols>
  <sheetData>
    <row r="1" spans="2:19" x14ac:dyDescent="0.2">
      <c r="N1" s="26"/>
    </row>
    <row r="2" spans="2:19" ht="21" customHeight="1" x14ac:dyDescent="0.2">
      <c r="B2" s="28" t="s">
        <v>135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9" ht="21" customHeight="1" thickBot="1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9" ht="18" customHeight="1" x14ac:dyDescent="0.2">
      <c r="B4" s="144" t="s">
        <v>67</v>
      </c>
      <c r="C4" s="145"/>
      <c r="D4" s="145"/>
      <c r="E4" s="145"/>
      <c r="F4" s="146"/>
      <c r="G4" s="130" t="s">
        <v>0</v>
      </c>
      <c r="H4" s="133" t="s">
        <v>1</v>
      </c>
      <c r="I4" s="136" t="s">
        <v>147</v>
      </c>
      <c r="J4" s="137"/>
      <c r="K4" s="137"/>
      <c r="L4" s="136" t="s">
        <v>146</v>
      </c>
      <c r="M4" s="137"/>
      <c r="N4" s="138"/>
      <c r="Q4" s="95"/>
      <c r="R4" s="106" t="s">
        <v>136</v>
      </c>
      <c r="S4" s="106" t="s">
        <v>137</v>
      </c>
    </row>
    <row r="5" spans="2:19" ht="45" customHeight="1" x14ac:dyDescent="0.2">
      <c r="B5" s="147"/>
      <c r="C5" s="148"/>
      <c r="D5" s="148"/>
      <c r="E5" s="148"/>
      <c r="F5" s="149"/>
      <c r="G5" s="131"/>
      <c r="H5" s="134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  <c r="Q5" s="124" t="s">
        <v>143</v>
      </c>
      <c r="R5" s="107" t="s">
        <v>138</v>
      </c>
      <c r="S5" s="107" t="s">
        <v>138</v>
      </c>
    </row>
    <row r="6" spans="2:19" ht="19.5" customHeight="1" thickBot="1" x14ac:dyDescent="0.25">
      <c r="B6" s="150"/>
      <c r="C6" s="151"/>
      <c r="D6" s="151"/>
      <c r="E6" s="151"/>
      <c r="F6" s="152"/>
      <c r="G6" s="132"/>
      <c r="H6" s="135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  <c r="Q6" s="124"/>
      <c r="R6" s="106" t="s">
        <v>139</v>
      </c>
      <c r="S6" s="106" t="s">
        <v>139</v>
      </c>
    </row>
    <row r="7" spans="2:19" ht="16.8" thickTop="1" x14ac:dyDescent="0.2">
      <c r="B7" s="141" t="s">
        <v>10</v>
      </c>
      <c r="C7" s="142"/>
      <c r="D7" s="143"/>
      <c r="E7" s="38"/>
      <c r="F7" s="38"/>
      <c r="G7" s="7" t="s">
        <v>11</v>
      </c>
      <c r="H7" s="39"/>
      <c r="I7" s="6" t="s">
        <v>12</v>
      </c>
      <c r="J7" s="139">
        <v>3000</v>
      </c>
      <c r="K7" s="139"/>
      <c r="L7" s="5"/>
      <c r="M7" s="139">
        <v>3000</v>
      </c>
      <c r="N7" s="140"/>
      <c r="Q7" s="95"/>
      <c r="R7" s="95"/>
      <c r="S7" s="95"/>
    </row>
    <row r="8" spans="2:19" ht="19.5" customHeight="1" x14ac:dyDescent="0.2">
      <c r="B8" s="164" t="s">
        <v>76</v>
      </c>
      <c r="C8" s="117" t="s">
        <v>13</v>
      </c>
      <c r="D8" s="118"/>
      <c r="E8" s="118"/>
      <c r="F8" s="119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  <c r="Q8" s="108">
        <v>2.67</v>
      </c>
      <c r="R8" s="109">
        <f>IFERROR((I8-J8)*Q8,"-")</f>
        <v>0</v>
      </c>
      <c r="S8" s="110">
        <f>IFERROR((L8-M8)*Q8,"-")</f>
        <v>0</v>
      </c>
    </row>
    <row r="9" spans="2:19" ht="20.25" customHeight="1" x14ac:dyDescent="0.2">
      <c r="B9" s="125"/>
      <c r="C9" s="117" t="s">
        <v>56</v>
      </c>
      <c r="D9" s="118"/>
      <c r="E9" s="118"/>
      <c r="F9" s="119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  <c r="Q9" s="108">
        <v>2.34</v>
      </c>
      <c r="R9" s="109">
        <f t="shared" ref="R9:R72" si="1">IFERROR((I9-J9)*Q9,"-")</f>
        <v>0</v>
      </c>
      <c r="S9" s="110">
        <f t="shared" ref="S9:S72" si="2">IFERROR((L9-M9)*Q9,"-")</f>
        <v>0</v>
      </c>
    </row>
    <row r="10" spans="2:19" ht="19.5" customHeight="1" x14ac:dyDescent="0.2">
      <c r="B10" s="125"/>
      <c r="C10" s="117" t="s">
        <v>15</v>
      </c>
      <c r="D10" s="118"/>
      <c r="E10" s="118"/>
      <c r="F10" s="119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3">(L10-M10)*$H10</f>
        <v>0</v>
      </c>
      <c r="Q10" s="108">
        <v>2.29</v>
      </c>
      <c r="R10" s="109">
        <f t="shared" si="1"/>
        <v>0</v>
      </c>
      <c r="S10" s="110">
        <f t="shared" si="2"/>
        <v>0</v>
      </c>
    </row>
    <row r="11" spans="2:19" ht="19.5" customHeight="1" x14ac:dyDescent="0.2">
      <c r="B11" s="125"/>
      <c r="C11" s="117" t="s">
        <v>16</v>
      </c>
      <c r="D11" s="118"/>
      <c r="E11" s="118"/>
      <c r="F11" s="119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3"/>
        <v>0</v>
      </c>
      <c r="Q11" s="108">
        <v>2.27</v>
      </c>
      <c r="R11" s="109">
        <f t="shared" si="1"/>
        <v>0</v>
      </c>
      <c r="S11" s="110">
        <f t="shared" si="2"/>
        <v>0</v>
      </c>
    </row>
    <row r="12" spans="2:19" s="43" customFormat="1" ht="19.5" customHeight="1" x14ac:dyDescent="0.2">
      <c r="B12" s="125"/>
      <c r="C12" s="117" t="s">
        <v>69</v>
      </c>
      <c r="D12" s="118"/>
      <c r="E12" s="118"/>
      <c r="F12" s="119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  <c r="Q12" s="108">
        <v>2.48</v>
      </c>
      <c r="R12" s="109">
        <f t="shared" si="1"/>
        <v>0</v>
      </c>
      <c r="S12" s="110">
        <f t="shared" si="2"/>
        <v>0</v>
      </c>
    </row>
    <row r="13" spans="2:19" ht="19.5" customHeight="1" x14ac:dyDescent="0.2">
      <c r="B13" s="125"/>
      <c r="C13" s="117" t="s">
        <v>17</v>
      </c>
      <c r="D13" s="118"/>
      <c r="E13" s="118"/>
      <c r="F13" s="119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3"/>
        <v>0</v>
      </c>
      <c r="Q13" s="108">
        <v>2.5</v>
      </c>
      <c r="R13" s="109">
        <f t="shared" si="1"/>
        <v>0</v>
      </c>
      <c r="S13" s="110">
        <f t="shared" si="2"/>
        <v>0</v>
      </c>
    </row>
    <row r="14" spans="2:19" ht="19.5" customHeight="1" x14ac:dyDescent="0.2">
      <c r="B14" s="125"/>
      <c r="C14" s="117" t="s">
        <v>18</v>
      </c>
      <c r="D14" s="118"/>
      <c r="E14" s="118"/>
      <c r="F14" s="119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3"/>
        <v>0</v>
      </c>
      <c r="Q14" s="108">
        <v>2.62</v>
      </c>
      <c r="R14" s="109">
        <f t="shared" si="1"/>
        <v>0</v>
      </c>
      <c r="S14" s="110">
        <f t="shared" si="2"/>
        <v>0</v>
      </c>
    </row>
    <row r="15" spans="2:19" ht="19.5" customHeight="1" x14ac:dyDescent="0.2">
      <c r="B15" s="125"/>
      <c r="C15" s="117" t="s">
        <v>19</v>
      </c>
      <c r="D15" s="118"/>
      <c r="E15" s="118"/>
      <c r="F15" s="119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3"/>
        <v>155600</v>
      </c>
      <c r="Q15" s="108">
        <v>2.75</v>
      </c>
      <c r="R15" s="109">
        <f t="shared" si="1"/>
        <v>13750</v>
      </c>
      <c r="S15" s="110">
        <f t="shared" si="2"/>
        <v>11000</v>
      </c>
    </row>
    <row r="16" spans="2:19" ht="19.5" customHeight="1" x14ac:dyDescent="0.2">
      <c r="B16" s="125"/>
      <c r="C16" s="117" t="s">
        <v>20</v>
      </c>
      <c r="D16" s="118"/>
      <c r="E16" s="118"/>
      <c r="F16" s="119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  <c r="Q16" s="108">
        <v>3.1</v>
      </c>
      <c r="R16" s="109">
        <f t="shared" si="1"/>
        <v>0</v>
      </c>
      <c r="S16" s="110">
        <f t="shared" si="2"/>
        <v>0</v>
      </c>
    </row>
    <row r="17" spans="2:19" ht="19.5" customHeight="1" x14ac:dyDescent="0.2">
      <c r="B17" s="125"/>
      <c r="C17" s="117" t="s">
        <v>21</v>
      </c>
      <c r="D17" s="118"/>
      <c r="E17" s="118"/>
      <c r="F17" s="119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3"/>
        <v>0</v>
      </c>
      <c r="Q17" s="108">
        <v>2.99</v>
      </c>
      <c r="R17" s="109">
        <f t="shared" si="1"/>
        <v>0</v>
      </c>
      <c r="S17" s="110">
        <f t="shared" si="2"/>
        <v>0</v>
      </c>
    </row>
    <row r="18" spans="2:19" ht="19.5" customHeight="1" x14ac:dyDescent="0.2">
      <c r="B18" s="125"/>
      <c r="C18" s="117" t="s">
        <v>23</v>
      </c>
      <c r="D18" s="118"/>
      <c r="E18" s="118"/>
      <c r="F18" s="119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3"/>
        <v>0</v>
      </c>
      <c r="Q18" s="108">
        <v>3.06</v>
      </c>
      <c r="R18" s="109">
        <f t="shared" si="1"/>
        <v>0</v>
      </c>
      <c r="S18" s="110">
        <f t="shared" si="2"/>
        <v>0</v>
      </c>
    </row>
    <row r="19" spans="2:19" ht="19.5" customHeight="1" x14ac:dyDescent="0.2">
      <c r="B19" s="125"/>
      <c r="C19" s="116" t="s">
        <v>24</v>
      </c>
      <c r="D19" s="117" t="s">
        <v>25</v>
      </c>
      <c r="E19" s="118"/>
      <c r="F19" s="119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3"/>
        <v>0</v>
      </c>
      <c r="Q19" s="108">
        <v>2.99</v>
      </c>
      <c r="R19" s="109">
        <f t="shared" si="1"/>
        <v>0</v>
      </c>
      <c r="S19" s="110">
        <f t="shared" si="2"/>
        <v>0</v>
      </c>
    </row>
    <row r="20" spans="2:19" ht="19.5" customHeight="1" x14ac:dyDescent="0.2">
      <c r="B20" s="125"/>
      <c r="C20" s="116"/>
      <c r="D20" s="117" t="s">
        <v>26</v>
      </c>
      <c r="E20" s="118"/>
      <c r="F20" s="119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3"/>
        <v>0</v>
      </c>
      <c r="Q20" s="108">
        <v>2.4300000000000002</v>
      </c>
      <c r="R20" s="109">
        <f t="shared" si="1"/>
        <v>0</v>
      </c>
      <c r="S20" s="110">
        <f t="shared" si="2"/>
        <v>0</v>
      </c>
    </row>
    <row r="21" spans="2:19" ht="19.5" customHeight="1" x14ac:dyDescent="0.2">
      <c r="B21" s="125"/>
      <c r="C21" s="116" t="s">
        <v>28</v>
      </c>
      <c r="D21" s="117" t="s">
        <v>29</v>
      </c>
      <c r="E21" s="118"/>
      <c r="F21" s="119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3"/>
        <v>300850</v>
      </c>
      <c r="Q21" s="108">
        <v>2.79</v>
      </c>
      <c r="R21" s="109">
        <f t="shared" si="1"/>
        <v>15345</v>
      </c>
      <c r="S21" s="110">
        <f t="shared" si="2"/>
        <v>15345</v>
      </c>
    </row>
    <row r="22" spans="2:19" ht="19.5" customHeight="1" x14ac:dyDescent="0.2">
      <c r="B22" s="125"/>
      <c r="C22" s="116"/>
      <c r="D22" s="117" t="s">
        <v>30</v>
      </c>
      <c r="E22" s="118"/>
      <c r="F22" s="119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3"/>
        <v>0</v>
      </c>
      <c r="Q22" s="108">
        <v>1.96</v>
      </c>
      <c r="R22" s="109">
        <f t="shared" si="1"/>
        <v>0</v>
      </c>
      <c r="S22" s="110">
        <f t="shared" si="2"/>
        <v>0</v>
      </c>
    </row>
    <row r="23" spans="2:19" ht="19.5" customHeight="1" x14ac:dyDescent="0.2">
      <c r="B23" s="125"/>
      <c r="C23" s="116" t="s">
        <v>31</v>
      </c>
      <c r="D23" s="117" t="s">
        <v>70</v>
      </c>
      <c r="E23" s="118"/>
      <c r="F23" s="119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3"/>
        <v>0</v>
      </c>
      <c r="Q23" s="108">
        <v>2.59</v>
      </c>
      <c r="R23" s="109">
        <f t="shared" si="1"/>
        <v>0</v>
      </c>
      <c r="S23" s="110">
        <f t="shared" si="2"/>
        <v>0</v>
      </c>
    </row>
    <row r="24" spans="2:19" ht="19.5" customHeight="1" x14ac:dyDescent="0.2">
      <c r="B24" s="125"/>
      <c r="C24" s="116"/>
      <c r="D24" s="117" t="s">
        <v>71</v>
      </c>
      <c r="E24" s="118"/>
      <c r="F24" s="119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4">(I24-J24)*$H24</f>
        <v>0</v>
      </c>
      <c r="L24" s="1">
        <v>0</v>
      </c>
      <c r="M24" s="2">
        <v>0</v>
      </c>
      <c r="N24" s="16">
        <f t="shared" ref="N24" si="5">(L24-M24)*$H24</f>
        <v>0</v>
      </c>
      <c r="Q24" s="108">
        <v>2.6</v>
      </c>
      <c r="R24" s="109">
        <f t="shared" si="1"/>
        <v>0</v>
      </c>
      <c r="S24" s="110">
        <f t="shared" si="2"/>
        <v>0</v>
      </c>
    </row>
    <row r="25" spans="2:19" ht="19.5" customHeight="1" x14ac:dyDescent="0.2">
      <c r="B25" s="125"/>
      <c r="C25" s="116"/>
      <c r="D25" s="117" t="s">
        <v>72</v>
      </c>
      <c r="E25" s="118"/>
      <c r="F25" s="119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6">(I25-J25)*$H25</f>
        <v>0</v>
      </c>
      <c r="L25" s="1">
        <v>0</v>
      </c>
      <c r="M25" s="2">
        <v>0</v>
      </c>
      <c r="N25" s="16">
        <f t="shared" ref="N25" si="7">(L25-M25)*$H25</f>
        <v>0</v>
      </c>
      <c r="Q25" s="108">
        <v>2.6</v>
      </c>
      <c r="R25" s="109">
        <f t="shared" si="1"/>
        <v>0</v>
      </c>
      <c r="S25" s="110">
        <f t="shared" si="2"/>
        <v>0</v>
      </c>
    </row>
    <row r="26" spans="2:19" ht="19.5" customHeight="1" x14ac:dyDescent="0.2">
      <c r="B26" s="125"/>
      <c r="C26" s="116"/>
      <c r="D26" s="117" t="s">
        <v>73</v>
      </c>
      <c r="E26" s="118"/>
      <c r="F26" s="119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3"/>
        <v>0</v>
      </c>
      <c r="Q26" s="108">
        <v>2.33</v>
      </c>
      <c r="R26" s="109">
        <f t="shared" si="1"/>
        <v>0</v>
      </c>
      <c r="S26" s="110">
        <f t="shared" si="2"/>
        <v>0</v>
      </c>
    </row>
    <row r="27" spans="2:19" ht="19.5" customHeight="1" x14ac:dyDescent="0.2">
      <c r="B27" s="125"/>
      <c r="C27" s="116"/>
      <c r="D27" s="117" t="s">
        <v>74</v>
      </c>
      <c r="E27" s="118"/>
      <c r="F27" s="119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8">(I27-J27)*$H27</f>
        <v>0</v>
      </c>
      <c r="L27" s="1">
        <v>0</v>
      </c>
      <c r="M27" s="2">
        <v>0</v>
      </c>
      <c r="N27" s="16">
        <f t="shared" ref="N27" si="9">(L27-M27)*$H27</f>
        <v>0</v>
      </c>
      <c r="Q27" s="108">
        <v>2.15</v>
      </c>
      <c r="R27" s="109">
        <f t="shared" si="1"/>
        <v>0</v>
      </c>
      <c r="S27" s="110">
        <f t="shared" si="2"/>
        <v>0</v>
      </c>
    </row>
    <row r="28" spans="2:19" ht="19.5" customHeight="1" x14ac:dyDescent="0.2">
      <c r="B28" s="125"/>
      <c r="C28" s="116"/>
      <c r="D28" s="117" t="s">
        <v>75</v>
      </c>
      <c r="E28" s="118"/>
      <c r="F28" s="119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3"/>
        <v>0</v>
      </c>
      <c r="Q28" s="108">
        <v>2.64</v>
      </c>
      <c r="R28" s="109">
        <f t="shared" si="1"/>
        <v>0</v>
      </c>
      <c r="S28" s="110">
        <f t="shared" si="2"/>
        <v>0</v>
      </c>
    </row>
    <row r="29" spans="2:19" ht="19.5" customHeight="1" x14ac:dyDescent="0.2">
      <c r="B29" s="125"/>
      <c r="C29" s="117" t="s">
        <v>32</v>
      </c>
      <c r="D29" s="118"/>
      <c r="E29" s="118"/>
      <c r="F29" s="119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3"/>
        <v>0</v>
      </c>
      <c r="Q29" s="108">
        <v>3.18</v>
      </c>
      <c r="R29" s="109">
        <f t="shared" si="1"/>
        <v>0</v>
      </c>
      <c r="S29" s="110">
        <f t="shared" si="2"/>
        <v>0</v>
      </c>
    </row>
    <row r="30" spans="2:19" ht="19.5" customHeight="1" x14ac:dyDescent="0.2">
      <c r="B30" s="125"/>
      <c r="C30" s="117" t="s">
        <v>33</v>
      </c>
      <c r="D30" s="118"/>
      <c r="E30" s="118"/>
      <c r="F30" s="119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3"/>
        <v>0</v>
      </c>
      <c r="Q30" s="108">
        <v>2.86</v>
      </c>
      <c r="R30" s="109">
        <f t="shared" si="1"/>
        <v>0</v>
      </c>
      <c r="S30" s="110">
        <f t="shared" si="2"/>
        <v>0</v>
      </c>
    </row>
    <row r="31" spans="2:19" ht="19.5" customHeight="1" x14ac:dyDescent="0.2">
      <c r="B31" s="125"/>
      <c r="C31" s="117" t="s">
        <v>34</v>
      </c>
      <c r="D31" s="118"/>
      <c r="E31" s="118"/>
      <c r="F31" s="119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3"/>
        <v>0</v>
      </c>
      <c r="Q31" s="108">
        <v>0.73499999999999999</v>
      </c>
      <c r="R31" s="109">
        <f t="shared" si="1"/>
        <v>0</v>
      </c>
      <c r="S31" s="110">
        <f t="shared" si="2"/>
        <v>0</v>
      </c>
    </row>
    <row r="32" spans="2:19" ht="19.5" customHeight="1" x14ac:dyDescent="0.2">
      <c r="B32" s="125"/>
      <c r="C32" s="117" t="s">
        <v>35</v>
      </c>
      <c r="D32" s="118"/>
      <c r="E32" s="118"/>
      <c r="F32" s="119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3"/>
        <v>0</v>
      </c>
      <c r="Q32" s="108">
        <v>0.313</v>
      </c>
      <c r="R32" s="109">
        <f t="shared" si="1"/>
        <v>0</v>
      </c>
      <c r="S32" s="110">
        <f t="shared" si="2"/>
        <v>0</v>
      </c>
    </row>
    <row r="33" spans="2:19" ht="19.5" customHeight="1" x14ac:dyDescent="0.2">
      <c r="B33" s="125"/>
      <c r="C33" s="117" t="s">
        <v>77</v>
      </c>
      <c r="D33" s="118"/>
      <c r="E33" s="118"/>
      <c r="F33" s="119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10">(I33-J33)*$H33</f>
        <v>0</v>
      </c>
      <c r="L33" s="1">
        <v>0</v>
      </c>
      <c r="M33" s="2">
        <v>0</v>
      </c>
      <c r="N33" s="16">
        <f t="shared" ref="N33" si="11">(L33-M33)*$H33</f>
        <v>0</v>
      </c>
      <c r="Q33" s="108">
        <v>0.33400000000000002</v>
      </c>
      <c r="R33" s="109">
        <f t="shared" si="1"/>
        <v>0</v>
      </c>
      <c r="S33" s="110">
        <f t="shared" si="2"/>
        <v>0</v>
      </c>
    </row>
    <row r="34" spans="2:19" ht="19.5" customHeight="1" x14ac:dyDescent="0.2">
      <c r="B34" s="125"/>
      <c r="C34" s="117" t="s">
        <v>36</v>
      </c>
      <c r="D34" s="118"/>
      <c r="E34" s="118"/>
      <c r="F34" s="119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3"/>
        <v>0</v>
      </c>
      <c r="Q34" s="108">
        <v>1.1599999999999999</v>
      </c>
      <c r="R34" s="109">
        <f t="shared" si="1"/>
        <v>0</v>
      </c>
      <c r="S34" s="110">
        <f t="shared" si="2"/>
        <v>0</v>
      </c>
    </row>
    <row r="35" spans="2:19" ht="19.5" customHeight="1" x14ac:dyDescent="0.2">
      <c r="B35" s="125"/>
      <c r="C35" s="116" t="s">
        <v>118</v>
      </c>
      <c r="D35" s="116"/>
      <c r="E35" s="116" t="s">
        <v>37</v>
      </c>
      <c r="F35" s="116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3"/>
        <v>0</v>
      </c>
      <c r="Q35" s="108">
        <v>2.23</v>
      </c>
      <c r="R35" s="109">
        <f t="shared" si="1"/>
        <v>0</v>
      </c>
      <c r="S35" s="110">
        <f t="shared" si="2"/>
        <v>0</v>
      </c>
    </row>
    <row r="36" spans="2:19" ht="19.5" customHeight="1" x14ac:dyDescent="0.2">
      <c r="B36" s="125"/>
      <c r="C36" s="116"/>
      <c r="D36" s="116"/>
      <c r="E36" s="129" t="s">
        <v>122</v>
      </c>
      <c r="F36" s="129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3"/>
        <v>0</v>
      </c>
      <c r="Q36" s="108" t="s">
        <v>140</v>
      </c>
      <c r="R36" s="109" t="str">
        <f t="shared" si="1"/>
        <v>-</v>
      </c>
      <c r="S36" s="110" t="str">
        <f t="shared" si="2"/>
        <v>-</v>
      </c>
    </row>
    <row r="37" spans="2:19" ht="19.5" customHeight="1" x14ac:dyDescent="0.2">
      <c r="B37" s="126"/>
      <c r="C37" s="116"/>
      <c r="D37" s="116"/>
      <c r="E37" s="129" t="s">
        <v>122</v>
      </c>
      <c r="F37" s="129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3"/>
        <v>0</v>
      </c>
      <c r="Q37" s="108" t="s">
        <v>140</v>
      </c>
      <c r="R37" s="109" t="str">
        <f t="shared" si="1"/>
        <v>-</v>
      </c>
      <c r="S37" s="110" t="str">
        <f t="shared" si="2"/>
        <v>-</v>
      </c>
    </row>
    <row r="38" spans="2:19" ht="19.5" customHeight="1" x14ac:dyDescent="0.2">
      <c r="B38" s="125" t="s">
        <v>78</v>
      </c>
      <c r="C38" s="117" t="s">
        <v>79</v>
      </c>
      <c r="D38" s="118"/>
      <c r="E38" s="118"/>
      <c r="F38" s="119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2">(I38-J38)*$H38</f>
        <v>0</v>
      </c>
      <c r="L38" s="1">
        <v>0</v>
      </c>
      <c r="M38" s="2">
        <v>0</v>
      </c>
      <c r="N38" s="16">
        <f>(L38-M38)*$H38</f>
        <v>0</v>
      </c>
      <c r="Q38" s="108" t="s">
        <v>140</v>
      </c>
      <c r="R38" s="109" t="str">
        <f t="shared" si="1"/>
        <v>-</v>
      </c>
      <c r="S38" s="110" t="str">
        <f t="shared" si="2"/>
        <v>-</v>
      </c>
    </row>
    <row r="39" spans="2:19" ht="19.5" customHeight="1" x14ac:dyDescent="0.2">
      <c r="B39" s="125"/>
      <c r="C39" s="117" t="s">
        <v>80</v>
      </c>
      <c r="D39" s="118"/>
      <c r="E39" s="118"/>
      <c r="F39" s="119"/>
      <c r="G39" s="45" t="s">
        <v>22</v>
      </c>
      <c r="H39" s="48">
        <v>13.2</v>
      </c>
      <c r="I39" s="1">
        <v>0</v>
      </c>
      <c r="J39" s="2">
        <v>0</v>
      </c>
      <c r="K39" s="10">
        <f t="shared" si="12"/>
        <v>0</v>
      </c>
      <c r="L39" s="1">
        <v>0</v>
      </c>
      <c r="M39" s="2">
        <v>0</v>
      </c>
      <c r="N39" s="16">
        <f t="shared" ref="N39:N40" si="13">(L39-M39)*$H39</f>
        <v>0</v>
      </c>
      <c r="Q39" s="108" t="s">
        <v>140</v>
      </c>
      <c r="R39" s="109" t="str">
        <f t="shared" si="1"/>
        <v>-</v>
      </c>
      <c r="S39" s="110" t="str">
        <f t="shared" si="2"/>
        <v>-</v>
      </c>
    </row>
    <row r="40" spans="2:19" ht="19.5" customHeight="1" x14ac:dyDescent="0.2">
      <c r="B40" s="125"/>
      <c r="C40" s="117" t="s">
        <v>81</v>
      </c>
      <c r="D40" s="118"/>
      <c r="E40" s="118"/>
      <c r="F40" s="119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2"/>
        <v>0</v>
      </c>
      <c r="L40" s="1">
        <v>0</v>
      </c>
      <c r="M40" s="2">
        <v>0</v>
      </c>
      <c r="N40" s="16">
        <f t="shared" si="13"/>
        <v>0</v>
      </c>
      <c r="Q40" s="108" t="s">
        <v>140</v>
      </c>
      <c r="R40" s="109" t="str">
        <f t="shared" si="1"/>
        <v>-</v>
      </c>
      <c r="S40" s="110" t="str">
        <f t="shared" si="2"/>
        <v>-</v>
      </c>
    </row>
    <row r="41" spans="2:19" ht="19.5" customHeight="1" x14ac:dyDescent="0.2">
      <c r="B41" s="125"/>
      <c r="C41" s="117" t="s">
        <v>82</v>
      </c>
      <c r="D41" s="118"/>
      <c r="E41" s="118"/>
      <c r="F41" s="119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4">(I41-J41)*$H41</f>
        <v>0</v>
      </c>
      <c r="L41" s="1">
        <v>0</v>
      </c>
      <c r="M41" s="2">
        <v>0</v>
      </c>
      <c r="N41" s="16">
        <f>(L41-M41)*$H41</f>
        <v>0</v>
      </c>
      <c r="Q41" s="108" t="s">
        <v>140</v>
      </c>
      <c r="R41" s="109" t="str">
        <f t="shared" si="1"/>
        <v>-</v>
      </c>
      <c r="S41" s="110" t="str">
        <f t="shared" si="2"/>
        <v>-</v>
      </c>
    </row>
    <row r="42" spans="2:19" ht="19.5" customHeight="1" x14ac:dyDescent="0.2">
      <c r="B42" s="125"/>
      <c r="C42" s="117" t="s">
        <v>83</v>
      </c>
      <c r="D42" s="118"/>
      <c r="E42" s="118"/>
      <c r="F42" s="119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5">(I42-J42)*$H42</f>
        <v>0</v>
      </c>
      <c r="L42" s="1">
        <v>0</v>
      </c>
      <c r="M42" s="2">
        <v>0</v>
      </c>
      <c r="N42" s="16">
        <f t="shared" ref="N42:N43" si="16">(L42-M42)*$H42</f>
        <v>0</v>
      </c>
      <c r="Q42" s="108" t="s">
        <v>140</v>
      </c>
      <c r="R42" s="109" t="str">
        <f t="shared" si="1"/>
        <v>-</v>
      </c>
      <c r="S42" s="110" t="str">
        <f t="shared" si="2"/>
        <v>-</v>
      </c>
    </row>
    <row r="43" spans="2:19" ht="19.5" customHeight="1" x14ac:dyDescent="0.2">
      <c r="B43" s="125"/>
      <c r="C43" s="117" t="s">
        <v>84</v>
      </c>
      <c r="D43" s="118"/>
      <c r="E43" s="118"/>
      <c r="F43" s="119"/>
      <c r="G43" s="40" t="s">
        <v>27</v>
      </c>
      <c r="H43" s="48">
        <v>21.2</v>
      </c>
      <c r="I43" s="1">
        <v>0</v>
      </c>
      <c r="J43" s="2">
        <v>0</v>
      </c>
      <c r="K43" s="10">
        <f t="shared" si="15"/>
        <v>0</v>
      </c>
      <c r="L43" s="1">
        <v>0</v>
      </c>
      <c r="M43" s="2">
        <v>0</v>
      </c>
      <c r="N43" s="16">
        <f t="shared" si="16"/>
        <v>0</v>
      </c>
      <c r="Q43" s="108" t="s">
        <v>140</v>
      </c>
      <c r="R43" s="109" t="str">
        <f t="shared" si="1"/>
        <v>-</v>
      </c>
      <c r="S43" s="110" t="str">
        <f t="shared" si="2"/>
        <v>-</v>
      </c>
    </row>
    <row r="44" spans="2:19" s="43" customFormat="1" ht="19.5" customHeight="1" x14ac:dyDescent="0.2">
      <c r="B44" s="125"/>
      <c r="C44" s="117" t="s">
        <v>85</v>
      </c>
      <c r="D44" s="118"/>
      <c r="E44" s="118"/>
      <c r="F44" s="119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111" t="s">
        <v>140</v>
      </c>
      <c r="R44" s="109" t="str">
        <f t="shared" si="1"/>
        <v>-</v>
      </c>
      <c r="S44" s="110" t="str">
        <f t="shared" si="2"/>
        <v>-</v>
      </c>
    </row>
    <row r="45" spans="2:19" ht="19.5" customHeight="1" x14ac:dyDescent="0.2">
      <c r="B45" s="125"/>
      <c r="C45" s="117" t="s">
        <v>86</v>
      </c>
      <c r="D45" s="118"/>
      <c r="E45" s="118"/>
      <c r="F45" s="119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7">(I45-J45)*$H45</f>
        <v>0</v>
      </c>
      <c r="L45" s="1">
        <v>0</v>
      </c>
      <c r="M45" s="2">
        <v>0</v>
      </c>
      <c r="N45" s="16">
        <f t="shared" ref="N45" si="18">(L45-M45)*$H45</f>
        <v>0</v>
      </c>
      <c r="Q45" s="111">
        <v>1.07</v>
      </c>
      <c r="R45" s="109">
        <f t="shared" si="1"/>
        <v>0</v>
      </c>
      <c r="S45" s="110">
        <f t="shared" si="2"/>
        <v>0</v>
      </c>
    </row>
    <row r="46" spans="2:19" ht="19.5" customHeight="1" x14ac:dyDescent="0.2">
      <c r="B46" s="125"/>
      <c r="C46" s="117" t="s">
        <v>87</v>
      </c>
      <c r="D46" s="118"/>
      <c r="E46" s="118"/>
      <c r="F46" s="119"/>
      <c r="G46" s="45" t="s">
        <v>22</v>
      </c>
      <c r="H46" s="48">
        <v>26.9</v>
      </c>
      <c r="I46" s="1">
        <v>0</v>
      </c>
      <c r="J46" s="2">
        <v>0</v>
      </c>
      <c r="K46" s="10">
        <f t="shared" si="14"/>
        <v>0</v>
      </c>
      <c r="L46" s="1">
        <v>0</v>
      </c>
      <c r="M46" s="2">
        <v>0</v>
      </c>
      <c r="N46" s="16">
        <f t="shared" ref="N46:N47" si="19">(L46-M46)*$H46</f>
        <v>0</v>
      </c>
      <c r="Q46" s="111">
        <v>1.64</v>
      </c>
      <c r="R46" s="109">
        <f t="shared" si="1"/>
        <v>0</v>
      </c>
      <c r="S46" s="110">
        <f t="shared" si="2"/>
        <v>0</v>
      </c>
    </row>
    <row r="47" spans="2:19" ht="19.5" customHeight="1" x14ac:dyDescent="0.2">
      <c r="B47" s="125"/>
      <c r="C47" s="117" t="s">
        <v>88</v>
      </c>
      <c r="D47" s="118"/>
      <c r="E47" s="118"/>
      <c r="F47" s="119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4"/>
        <v>0</v>
      </c>
      <c r="L47" s="1">
        <v>0</v>
      </c>
      <c r="M47" s="2">
        <v>0</v>
      </c>
      <c r="N47" s="16">
        <f t="shared" si="19"/>
        <v>0</v>
      </c>
      <c r="Q47" s="111">
        <v>1.64</v>
      </c>
      <c r="R47" s="109">
        <f t="shared" si="1"/>
        <v>0</v>
      </c>
      <c r="S47" s="110">
        <f t="shared" si="2"/>
        <v>0</v>
      </c>
    </row>
    <row r="48" spans="2:19" s="43" customFormat="1" ht="19.5" customHeight="1" x14ac:dyDescent="0.2">
      <c r="B48" s="125"/>
      <c r="C48" s="117" t="s">
        <v>89</v>
      </c>
      <c r="D48" s="118"/>
      <c r="E48" s="118"/>
      <c r="F48" s="119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111">
        <v>2.76</v>
      </c>
      <c r="R48" s="109">
        <f t="shared" si="1"/>
        <v>0</v>
      </c>
      <c r="S48" s="110">
        <f t="shared" si="2"/>
        <v>0</v>
      </c>
    </row>
    <row r="49" spans="2:19" ht="19.5" customHeight="1" x14ac:dyDescent="0.2">
      <c r="B49" s="125"/>
      <c r="C49" s="117" t="s">
        <v>90</v>
      </c>
      <c r="D49" s="118"/>
      <c r="E49" s="118"/>
      <c r="F49" s="119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20">(I49-J49)*$H49</f>
        <v>0</v>
      </c>
      <c r="L49" s="1">
        <v>0</v>
      </c>
      <c r="M49" s="2">
        <v>0</v>
      </c>
      <c r="N49" s="16">
        <f t="shared" ref="N49:N51" si="21">(L49-M49)*$H49</f>
        <v>0</v>
      </c>
      <c r="Q49" s="111">
        <v>2.64</v>
      </c>
      <c r="R49" s="109">
        <f t="shared" si="1"/>
        <v>0</v>
      </c>
      <c r="S49" s="110">
        <f t="shared" si="2"/>
        <v>0</v>
      </c>
    </row>
    <row r="50" spans="2:19" ht="19.5" customHeight="1" x14ac:dyDescent="0.2">
      <c r="B50" s="125"/>
      <c r="C50" s="117" t="s">
        <v>91</v>
      </c>
      <c r="D50" s="118"/>
      <c r="E50" s="118"/>
      <c r="F50" s="119"/>
      <c r="G50" s="40" t="s">
        <v>27</v>
      </c>
      <c r="H50" s="48">
        <v>21.2</v>
      </c>
      <c r="I50" s="1">
        <v>0</v>
      </c>
      <c r="J50" s="2">
        <v>0</v>
      </c>
      <c r="K50" s="10">
        <f t="shared" si="20"/>
        <v>0</v>
      </c>
      <c r="L50" s="1">
        <v>0</v>
      </c>
      <c r="M50" s="2">
        <v>0</v>
      </c>
      <c r="N50" s="16">
        <f t="shared" si="21"/>
        <v>0</v>
      </c>
      <c r="Q50" s="111" t="s">
        <v>140</v>
      </c>
      <c r="R50" s="109" t="str">
        <f t="shared" si="1"/>
        <v>-</v>
      </c>
      <c r="S50" s="110" t="str">
        <f t="shared" si="2"/>
        <v>-</v>
      </c>
    </row>
    <row r="51" spans="2:19" ht="19.5" customHeight="1" x14ac:dyDescent="0.2">
      <c r="B51" s="125"/>
      <c r="C51" s="117" t="s">
        <v>92</v>
      </c>
      <c r="D51" s="118"/>
      <c r="E51" s="118"/>
      <c r="F51" s="119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20"/>
        <v>0</v>
      </c>
      <c r="L51" s="1">
        <v>0</v>
      </c>
      <c r="M51" s="2">
        <v>0</v>
      </c>
      <c r="N51" s="16">
        <f t="shared" si="21"/>
        <v>0</v>
      </c>
      <c r="Q51" s="111" t="s">
        <v>140</v>
      </c>
      <c r="R51" s="109" t="str">
        <f t="shared" si="1"/>
        <v>-</v>
      </c>
      <c r="S51" s="110" t="str">
        <f t="shared" si="2"/>
        <v>-</v>
      </c>
    </row>
    <row r="52" spans="2:19" ht="19.5" customHeight="1" x14ac:dyDescent="0.2">
      <c r="B52" s="125"/>
      <c r="C52" s="117" t="s">
        <v>93</v>
      </c>
      <c r="D52" s="118"/>
      <c r="E52" s="118"/>
      <c r="F52" s="119"/>
      <c r="G52" s="45" t="s">
        <v>22</v>
      </c>
      <c r="H52" s="44">
        <v>142</v>
      </c>
      <c r="I52" s="1">
        <v>0</v>
      </c>
      <c r="J52" s="2">
        <v>0</v>
      </c>
      <c r="K52" s="10">
        <f t="shared" si="20"/>
        <v>0</v>
      </c>
      <c r="L52" s="1">
        <v>0</v>
      </c>
      <c r="M52" s="2">
        <v>0</v>
      </c>
      <c r="N52" s="16">
        <f>(L52-M52)*$H52</f>
        <v>0</v>
      </c>
      <c r="Q52" s="111" t="s">
        <v>140</v>
      </c>
      <c r="R52" s="109" t="str">
        <f t="shared" si="1"/>
        <v>-</v>
      </c>
      <c r="S52" s="110" t="str">
        <f t="shared" si="2"/>
        <v>-</v>
      </c>
    </row>
    <row r="53" spans="2:19" ht="19.5" customHeight="1" x14ac:dyDescent="0.2">
      <c r="B53" s="125"/>
      <c r="C53" s="117" t="s">
        <v>94</v>
      </c>
      <c r="D53" s="118"/>
      <c r="E53" s="118"/>
      <c r="F53" s="119"/>
      <c r="G53" s="45" t="s">
        <v>22</v>
      </c>
      <c r="H53" s="41">
        <v>22.5</v>
      </c>
      <c r="I53" s="1">
        <v>0</v>
      </c>
      <c r="J53" s="2">
        <v>0</v>
      </c>
      <c r="K53" s="10">
        <f t="shared" si="20"/>
        <v>0</v>
      </c>
      <c r="L53" s="1">
        <v>0</v>
      </c>
      <c r="M53" s="2">
        <v>0</v>
      </c>
      <c r="N53" s="16">
        <f t="shared" ref="N53:N54" si="22">(L53-M53)*$H53</f>
        <v>0</v>
      </c>
      <c r="Q53" s="111" t="s">
        <v>140</v>
      </c>
      <c r="R53" s="109" t="str">
        <f t="shared" si="1"/>
        <v>-</v>
      </c>
      <c r="S53" s="110" t="str">
        <f t="shared" si="2"/>
        <v>-</v>
      </c>
    </row>
    <row r="54" spans="2:19" ht="19.5" customHeight="1" x14ac:dyDescent="0.2">
      <c r="B54" s="125"/>
      <c r="C54" s="120" t="s">
        <v>105</v>
      </c>
      <c r="D54" s="121"/>
      <c r="E54" s="127" t="s">
        <v>122</v>
      </c>
      <c r="F54" s="128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2"/>
        <v>0</v>
      </c>
      <c r="Q54" s="111" t="s">
        <v>140</v>
      </c>
      <c r="R54" s="109" t="str">
        <f t="shared" si="1"/>
        <v>-</v>
      </c>
      <c r="S54" s="110" t="str">
        <f t="shared" si="2"/>
        <v>-</v>
      </c>
    </row>
    <row r="55" spans="2:19" ht="19.5" customHeight="1" x14ac:dyDescent="0.2">
      <c r="B55" s="126"/>
      <c r="C55" s="122"/>
      <c r="D55" s="123"/>
      <c r="E55" s="127" t="s">
        <v>122</v>
      </c>
      <c r="F55" s="128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111" t="s">
        <v>140</v>
      </c>
      <c r="R55" s="109" t="str">
        <f t="shared" si="1"/>
        <v>-</v>
      </c>
      <c r="S55" s="110" t="str">
        <f t="shared" si="2"/>
        <v>-</v>
      </c>
    </row>
    <row r="56" spans="2:19" ht="19.5" customHeight="1" x14ac:dyDescent="0.2">
      <c r="B56" s="164" t="s">
        <v>101</v>
      </c>
      <c r="C56" s="159" t="s">
        <v>95</v>
      </c>
      <c r="D56" s="158" t="s">
        <v>38</v>
      </c>
      <c r="E56" s="158"/>
      <c r="F56" s="116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111">
        <v>6.54E-2</v>
      </c>
      <c r="R56" s="109">
        <f t="shared" si="1"/>
        <v>0</v>
      </c>
      <c r="S56" s="110">
        <f t="shared" si="2"/>
        <v>0</v>
      </c>
    </row>
    <row r="57" spans="2:19" ht="19.5" customHeight="1" x14ac:dyDescent="0.2">
      <c r="B57" s="125"/>
      <c r="C57" s="160"/>
      <c r="D57" s="122"/>
      <c r="E57" s="123"/>
      <c r="F57" s="50" t="s">
        <v>103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111">
        <v>6.54E-2</v>
      </c>
      <c r="R57" s="109">
        <f t="shared" si="1"/>
        <v>0</v>
      </c>
      <c r="S57" s="110">
        <f t="shared" si="2"/>
        <v>0</v>
      </c>
    </row>
    <row r="58" spans="2:19" ht="19.5" customHeight="1" x14ac:dyDescent="0.2">
      <c r="B58" s="125"/>
      <c r="C58" s="160"/>
      <c r="D58" s="158" t="s">
        <v>40</v>
      </c>
      <c r="E58" s="158"/>
      <c r="F58" s="116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3"/>
        <v>0</v>
      </c>
      <c r="Q58" s="111">
        <v>5.7000000000000002E-2</v>
      </c>
      <c r="R58" s="109">
        <f t="shared" si="1"/>
        <v>0</v>
      </c>
      <c r="S58" s="110">
        <f t="shared" si="2"/>
        <v>0</v>
      </c>
    </row>
    <row r="59" spans="2:19" ht="19.5" customHeight="1" x14ac:dyDescent="0.2">
      <c r="B59" s="125"/>
      <c r="C59" s="160"/>
      <c r="D59" s="122"/>
      <c r="E59" s="123"/>
      <c r="F59" s="50" t="s">
        <v>103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111">
        <v>5.7000000000000002E-2</v>
      </c>
      <c r="R59" s="109">
        <f t="shared" si="1"/>
        <v>0</v>
      </c>
      <c r="S59" s="110">
        <f t="shared" si="2"/>
        <v>0</v>
      </c>
    </row>
    <row r="60" spans="2:19" ht="19.5" customHeight="1" x14ac:dyDescent="0.2">
      <c r="B60" s="125"/>
      <c r="C60" s="160"/>
      <c r="D60" s="158" t="s">
        <v>41</v>
      </c>
      <c r="E60" s="158"/>
      <c r="F60" s="116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3"/>
        <v>0</v>
      </c>
      <c r="Q60" s="111">
        <v>5.7000000000000002E-2</v>
      </c>
      <c r="R60" s="109">
        <f t="shared" si="1"/>
        <v>0</v>
      </c>
      <c r="S60" s="110">
        <f t="shared" si="2"/>
        <v>0</v>
      </c>
    </row>
    <row r="61" spans="2:19" ht="19.5" customHeight="1" x14ac:dyDescent="0.2">
      <c r="B61" s="125"/>
      <c r="C61" s="160"/>
      <c r="D61" s="122"/>
      <c r="E61" s="123"/>
      <c r="F61" s="50" t="s">
        <v>103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111">
        <v>5.7000000000000002E-2</v>
      </c>
      <c r="R61" s="109">
        <f t="shared" si="1"/>
        <v>0</v>
      </c>
      <c r="S61" s="110">
        <f t="shared" si="2"/>
        <v>0</v>
      </c>
    </row>
    <row r="62" spans="2:19" ht="19.5" customHeight="1" x14ac:dyDescent="0.2">
      <c r="B62" s="125"/>
      <c r="C62" s="160"/>
      <c r="D62" s="158" t="s">
        <v>42</v>
      </c>
      <c r="E62" s="158"/>
      <c r="F62" s="116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3"/>
        <v>0</v>
      </c>
      <c r="Q62" s="111">
        <v>5.7000000000000002E-2</v>
      </c>
      <c r="R62" s="109">
        <f t="shared" si="1"/>
        <v>0</v>
      </c>
      <c r="S62" s="110">
        <f t="shared" si="2"/>
        <v>0</v>
      </c>
    </row>
    <row r="63" spans="2:19" ht="19.5" customHeight="1" x14ac:dyDescent="0.2">
      <c r="B63" s="125"/>
      <c r="C63" s="160"/>
      <c r="D63" s="122"/>
      <c r="E63" s="123"/>
      <c r="F63" s="50" t="s">
        <v>103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3">(I63-J63)*$H63</f>
        <v>0</v>
      </c>
      <c r="L63" s="8">
        <v>0</v>
      </c>
      <c r="M63" s="9">
        <v>0</v>
      </c>
      <c r="N63" s="17">
        <f t="shared" ref="N63:N71" si="24">(L63-M63)*$H63</f>
        <v>0</v>
      </c>
      <c r="Q63" s="111">
        <v>5.7000000000000002E-2</v>
      </c>
      <c r="R63" s="109">
        <f t="shared" si="1"/>
        <v>0</v>
      </c>
      <c r="S63" s="110">
        <f t="shared" si="2"/>
        <v>0</v>
      </c>
    </row>
    <row r="64" spans="2:19" ht="19.5" customHeight="1" x14ac:dyDescent="0.2">
      <c r="B64" s="125"/>
      <c r="C64" s="160"/>
      <c r="D64" s="116" t="s">
        <v>102</v>
      </c>
      <c r="E64" s="157" t="s">
        <v>122</v>
      </c>
      <c r="F64" s="129"/>
      <c r="G64" s="40" t="s">
        <v>39</v>
      </c>
      <c r="H64" s="23"/>
      <c r="I64" s="1">
        <v>0</v>
      </c>
      <c r="J64" s="2">
        <v>0</v>
      </c>
      <c r="K64" s="10">
        <f t="shared" si="23"/>
        <v>0</v>
      </c>
      <c r="L64" s="1">
        <v>0</v>
      </c>
      <c r="M64" s="2">
        <v>0</v>
      </c>
      <c r="N64" s="16">
        <f t="shared" si="24"/>
        <v>0</v>
      </c>
      <c r="Q64" s="111" t="s">
        <v>140</v>
      </c>
      <c r="R64" s="109" t="str">
        <f t="shared" si="1"/>
        <v>-</v>
      </c>
      <c r="S64" s="110" t="str">
        <f t="shared" si="2"/>
        <v>-</v>
      </c>
    </row>
    <row r="65" spans="2:19" ht="19.5" customHeight="1" x14ac:dyDescent="0.2">
      <c r="B65" s="125"/>
      <c r="C65" s="161"/>
      <c r="D65" s="116"/>
      <c r="E65" s="53"/>
      <c r="F65" s="50" t="s">
        <v>103</v>
      </c>
      <c r="G65" s="51" t="s">
        <v>39</v>
      </c>
      <c r="H65" s="24"/>
      <c r="I65" s="8">
        <v>0</v>
      </c>
      <c r="J65" s="9">
        <v>0</v>
      </c>
      <c r="K65" s="11">
        <f t="shared" si="23"/>
        <v>0</v>
      </c>
      <c r="L65" s="8">
        <v>0</v>
      </c>
      <c r="M65" s="9">
        <v>0</v>
      </c>
      <c r="N65" s="17">
        <f t="shared" si="24"/>
        <v>0</v>
      </c>
      <c r="Q65" s="111" t="s">
        <v>140</v>
      </c>
      <c r="R65" s="109" t="str">
        <f t="shared" si="1"/>
        <v>-</v>
      </c>
      <c r="S65" s="110" t="str">
        <f t="shared" si="2"/>
        <v>-</v>
      </c>
    </row>
    <row r="66" spans="2:19" ht="19.5" customHeight="1" x14ac:dyDescent="0.2">
      <c r="B66" s="125"/>
      <c r="C66" s="169" t="s">
        <v>96</v>
      </c>
      <c r="D66" s="116" t="s">
        <v>97</v>
      </c>
      <c r="E66" s="116"/>
      <c r="F66" s="116"/>
      <c r="G66" s="40" t="s">
        <v>39</v>
      </c>
      <c r="H66" s="54">
        <v>1</v>
      </c>
      <c r="I66" s="1">
        <v>0</v>
      </c>
      <c r="J66" s="2">
        <v>0</v>
      </c>
      <c r="K66" s="10">
        <f t="shared" si="23"/>
        <v>0</v>
      </c>
      <c r="L66" s="1">
        <v>0</v>
      </c>
      <c r="M66" s="2">
        <v>0</v>
      </c>
      <c r="N66" s="16">
        <f t="shared" si="24"/>
        <v>0</v>
      </c>
      <c r="Q66" s="111" t="s">
        <v>140</v>
      </c>
      <c r="R66" s="109" t="str">
        <f t="shared" si="1"/>
        <v>-</v>
      </c>
      <c r="S66" s="110" t="str">
        <f t="shared" si="2"/>
        <v>-</v>
      </c>
    </row>
    <row r="67" spans="2:19" ht="19.5" customHeight="1" x14ac:dyDescent="0.2">
      <c r="B67" s="125"/>
      <c r="C67" s="169"/>
      <c r="D67" s="116" t="s">
        <v>98</v>
      </c>
      <c r="E67" s="116"/>
      <c r="F67" s="116"/>
      <c r="G67" s="40" t="s">
        <v>39</v>
      </c>
      <c r="H67" s="54">
        <v>1</v>
      </c>
      <c r="I67" s="1">
        <v>0</v>
      </c>
      <c r="J67" s="2">
        <v>0</v>
      </c>
      <c r="K67" s="10">
        <f t="shared" si="23"/>
        <v>0</v>
      </c>
      <c r="L67" s="1">
        <v>0</v>
      </c>
      <c r="M67" s="2">
        <v>0</v>
      </c>
      <c r="N67" s="16">
        <f t="shared" si="24"/>
        <v>0</v>
      </c>
      <c r="Q67" s="111" t="s">
        <v>140</v>
      </c>
      <c r="R67" s="109" t="str">
        <f t="shared" si="1"/>
        <v>-</v>
      </c>
      <c r="S67" s="110" t="str">
        <f t="shared" si="2"/>
        <v>-</v>
      </c>
    </row>
    <row r="68" spans="2:19" ht="19.5" customHeight="1" x14ac:dyDescent="0.2">
      <c r="B68" s="125"/>
      <c r="C68" s="169"/>
      <c r="D68" s="116" t="s">
        <v>99</v>
      </c>
      <c r="E68" s="116"/>
      <c r="F68" s="116"/>
      <c r="G68" s="40" t="s">
        <v>39</v>
      </c>
      <c r="H68" s="54">
        <v>1</v>
      </c>
      <c r="I68" s="1">
        <v>0</v>
      </c>
      <c r="J68" s="2">
        <v>0</v>
      </c>
      <c r="K68" s="10">
        <f t="shared" si="23"/>
        <v>0</v>
      </c>
      <c r="L68" s="1">
        <v>0</v>
      </c>
      <c r="M68" s="2">
        <v>0</v>
      </c>
      <c r="N68" s="16">
        <f t="shared" si="24"/>
        <v>0</v>
      </c>
      <c r="Q68" s="111" t="s">
        <v>140</v>
      </c>
      <c r="R68" s="109" t="str">
        <f t="shared" si="1"/>
        <v>-</v>
      </c>
      <c r="S68" s="110" t="str">
        <f t="shared" si="2"/>
        <v>-</v>
      </c>
    </row>
    <row r="69" spans="2:19" ht="19.5" customHeight="1" x14ac:dyDescent="0.2">
      <c r="B69" s="125"/>
      <c r="C69" s="169"/>
      <c r="D69" s="116" t="s">
        <v>100</v>
      </c>
      <c r="E69" s="116"/>
      <c r="F69" s="116"/>
      <c r="G69" s="40" t="s">
        <v>39</v>
      </c>
      <c r="H69" s="54">
        <v>1</v>
      </c>
      <c r="I69" s="1">
        <v>0</v>
      </c>
      <c r="J69" s="2">
        <v>0</v>
      </c>
      <c r="K69" s="10">
        <f t="shared" si="23"/>
        <v>0</v>
      </c>
      <c r="L69" s="1">
        <v>0</v>
      </c>
      <c r="M69" s="2">
        <v>0</v>
      </c>
      <c r="N69" s="16">
        <f t="shared" si="24"/>
        <v>0</v>
      </c>
      <c r="Q69" s="111" t="s">
        <v>140</v>
      </c>
      <c r="R69" s="109" t="str">
        <f t="shared" si="1"/>
        <v>-</v>
      </c>
      <c r="S69" s="110" t="str">
        <f t="shared" si="2"/>
        <v>-</v>
      </c>
    </row>
    <row r="70" spans="2:19" ht="19.5" customHeight="1" x14ac:dyDescent="0.2">
      <c r="B70" s="125"/>
      <c r="C70" s="169"/>
      <c r="D70" s="116" t="s">
        <v>102</v>
      </c>
      <c r="E70" s="129" t="s">
        <v>104</v>
      </c>
      <c r="F70" s="129"/>
      <c r="G70" s="40" t="s">
        <v>39</v>
      </c>
      <c r="H70" s="23"/>
      <c r="I70" s="1">
        <v>0</v>
      </c>
      <c r="J70" s="2">
        <v>0</v>
      </c>
      <c r="K70" s="10">
        <f t="shared" si="23"/>
        <v>0</v>
      </c>
      <c r="L70" s="1">
        <v>0</v>
      </c>
      <c r="M70" s="2">
        <v>0</v>
      </c>
      <c r="N70" s="16">
        <f t="shared" si="24"/>
        <v>0</v>
      </c>
      <c r="Q70" s="111" t="s">
        <v>140</v>
      </c>
      <c r="R70" s="109" t="str">
        <f t="shared" si="1"/>
        <v>-</v>
      </c>
      <c r="S70" s="110" t="str">
        <f t="shared" si="2"/>
        <v>-</v>
      </c>
    </row>
    <row r="71" spans="2:19" ht="19.5" customHeight="1" x14ac:dyDescent="0.2">
      <c r="B71" s="126"/>
      <c r="C71" s="169"/>
      <c r="D71" s="116"/>
      <c r="E71" s="129" t="s">
        <v>104</v>
      </c>
      <c r="F71" s="129"/>
      <c r="G71" s="40" t="s">
        <v>39</v>
      </c>
      <c r="H71" s="23"/>
      <c r="I71" s="1">
        <v>0</v>
      </c>
      <c r="J71" s="2">
        <v>0</v>
      </c>
      <c r="K71" s="10">
        <f t="shared" si="23"/>
        <v>0</v>
      </c>
      <c r="L71" s="1">
        <v>0</v>
      </c>
      <c r="M71" s="2">
        <v>0</v>
      </c>
      <c r="N71" s="16">
        <f t="shared" si="24"/>
        <v>0</v>
      </c>
      <c r="Q71" s="111" t="s">
        <v>140</v>
      </c>
      <c r="R71" s="109" t="str">
        <f t="shared" si="1"/>
        <v>-</v>
      </c>
      <c r="S71" s="110" t="str">
        <f t="shared" si="2"/>
        <v>-</v>
      </c>
    </row>
    <row r="72" spans="2:19" ht="19.5" customHeight="1" x14ac:dyDescent="0.2">
      <c r="B72" s="164" t="s">
        <v>43</v>
      </c>
      <c r="C72" s="158" t="s">
        <v>116</v>
      </c>
      <c r="D72" s="158" t="s">
        <v>106</v>
      </c>
      <c r="E72" s="116"/>
      <c r="F72" s="116"/>
      <c r="G72" s="55" t="s">
        <v>65</v>
      </c>
      <c r="H72" s="56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3"/>
        <v>84672</v>
      </c>
      <c r="Q72" s="111">
        <v>0.438</v>
      </c>
      <c r="R72" s="109">
        <f t="shared" si="1"/>
        <v>4292.3999999999996</v>
      </c>
      <c r="S72" s="110">
        <f t="shared" si="2"/>
        <v>4292.3999999999996</v>
      </c>
    </row>
    <row r="73" spans="2:19" ht="19.5" customHeight="1" x14ac:dyDescent="0.2">
      <c r="B73" s="125"/>
      <c r="C73" s="166"/>
      <c r="D73" s="57"/>
      <c r="E73" s="168" t="s">
        <v>103</v>
      </c>
      <c r="F73" s="168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5">(I73-J73)*$H73</f>
        <v>0</v>
      </c>
      <c r="L73" s="8">
        <v>0</v>
      </c>
      <c r="M73" s="9">
        <v>0</v>
      </c>
      <c r="N73" s="17">
        <f>(L73-M73)*$H73</f>
        <v>0</v>
      </c>
      <c r="Q73" s="111">
        <v>0.438</v>
      </c>
      <c r="R73" s="109">
        <f t="shared" ref="R73:R87" si="26">IFERROR((I73-J73)*Q73,"-")</f>
        <v>0</v>
      </c>
      <c r="S73" s="110">
        <f t="shared" ref="S73:S87" si="27">IFERROR((L73-M73)*Q73,"-")</f>
        <v>0</v>
      </c>
    </row>
    <row r="74" spans="2:19" ht="20.25" customHeight="1" x14ac:dyDescent="0.2">
      <c r="B74" s="125"/>
      <c r="C74" s="158" t="s">
        <v>117</v>
      </c>
      <c r="D74" s="158" t="s">
        <v>123</v>
      </c>
      <c r="E74" s="116"/>
      <c r="F74" s="116"/>
      <c r="G74" s="40" t="s">
        <v>65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8">(L74-M74)*$H74</f>
        <v>0</v>
      </c>
      <c r="Q74" s="111" t="s">
        <v>140</v>
      </c>
      <c r="R74" s="109" t="str">
        <f t="shared" si="26"/>
        <v>-</v>
      </c>
      <c r="S74" s="110" t="str">
        <f t="shared" si="27"/>
        <v>-</v>
      </c>
    </row>
    <row r="75" spans="2:19" ht="20.25" customHeight="1" x14ac:dyDescent="0.2">
      <c r="B75" s="125"/>
      <c r="C75" s="165"/>
      <c r="D75" s="158" t="s">
        <v>124</v>
      </c>
      <c r="E75" s="116"/>
      <c r="F75" s="116"/>
      <c r="G75" s="40" t="s">
        <v>65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9">(L75-M75)*$H75</f>
        <v>0</v>
      </c>
      <c r="Q75" s="111" t="s">
        <v>140</v>
      </c>
      <c r="R75" s="109" t="str">
        <f t="shared" si="26"/>
        <v>-</v>
      </c>
      <c r="S75" s="110" t="str">
        <f t="shared" si="27"/>
        <v>-</v>
      </c>
    </row>
    <row r="76" spans="2:19" ht="20.25" customHeight="1" x14ac:dyDescent="0.2">
      <c r="B76" s="125"/>
      <c r="C76" s="165"/>
      <c r="D76" s="158" t="s">
        <v>125</v>
      </c>
      <c r="E76" s="116"/>
      <c r="F76" s="116"/>
      <c r="G76" s="40" t="s">
        <v>65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30">(L76-M76)*$H76</f>
        <v>0</v>
      </c>
      <c r="Q76" s="111" t="s">
        <v>140</v>
      </c>
      <c r="R76" s="109" t="str">
        <f t="shared" si="26"/>
        <v>-</v>
      </c>
      <c r="S76" s="110" t="str">
        <f t="shared" si="27"/>
        <v>-</v>
      </c>
    </row>
    <row r="77" spans="2:19" ht="19.5" customHeight="1" x14ac:dyDescent="0.2">
      <c r="B77" s="125"/>
      <c r="C77" s="165"/>
      <c r="D77" s="158" t="s">
        <v>126</v>
      </c>
      <c r="E77" s="116"/>
      <c r="F77" s="116"/>
      <c r="G77" s="40" t="s">
        <v>65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30"/>
        <v>0</v>
      </c>
      <c r="Q77" s="111">
        <v>0.438</v>
      </c>
      <c r="R77" s="109">
        <f t="shared" si="26"/>
        <v>0</v>
      </c>
      <c r="S77" s="110">
        <f t="shared" si="27"/>
        <v>0</v>
      </c>
    </row>
    <row r="78" spans="2:19" ht="19.5" customHeight="1" x14ac:dyDescent="0.2">
      <c r="B78" s="125"/>
      <c r="C78" s="165"/>
      <c r="D78" s="57"/>
      <c r="E78" s="172" t="s">
        <v>103</v>
      </c>
      <c r="F78" s="173"/>
      <c r="G78" s="51" t="s">
        <v>65</v>
      </c>
      <c r="H78" s="52">
        <v>8.64</v>
      </c>
      <c r="I78" s="8">
        <v>0</v>
      </c>
      <c r="J78" s="9">
        <v>0</v>
      </c>
      <c r="K78" s="11">
        <f t="shared" ref="K78:K79" si="31">(I78-J78)*$H78</f>
        <v>0</v>
      </c>
      <c r="L78" s="8">
        <v>0</v>
      </c>
      <c r="M78" s="9">
        <v>0</v>
      </c>
      <c r="N78" s="17">
        <f t="shared" si="30"/>
        <v>0</v>
      </c>
      <c r="Q78" s="111">
        <v>0.438</v>
      </c>
      <c r="R78" s="109">
        <f t="shared" si="26"/>
        <v>0</v>
      </c>
      <c r="S78" s="110">
        <f t="shared" si="27"/>
        <v>0</v>
      </c>
    </row>
    <row r="79" spans="2:19" ht="19.5" customHeight="1" x14ac:dyDescent="0.2">
      <c r="B79" s="125"/>
      <c r="C79" s="165"/>
      <c r="D79" s="57"/>
      <c r="E79" s="172" t="s">
        <v>107</v>
      </c>
      <c r="F79" s="173"/>
      <c r="G79" s="51" t="s">
        <v>65</v>
      </c>
      <c r="H79" s="52">
        <v>8.64</v>
      </c>
      <c r="I79" s="8">
        <v>0</v>
      </c>
      <c r="J79" s="9">
        <v>0</v>
      </c>
      <c r="K79" s="11">
        <f t="shared" si="31"/>
        <v>0</v>
      </c>
      <c r="L79" s="8">
        <v>0</v>
      </c>
      <c r="M79" s="9">
        <v>0</v>
      </c>
      <c r="N79" s="17">
        <f t="shared" si="30"/>
        <v>0</v>
      </c>
      <c r="Q79" s="111">
        <v>0.438</v>
      </c>
      <c r="R79" s="109">
        <f t="shared" si="26"/>
        <v>0</v>
      </c>
      <c r="S79" s="110">
        <f t="shared" si="27"/>
        <v>0</v>
      </c>
    </row>
    <row r="80" spans="2:19" ht="19.5" customHeight="1" x14ac:dyDescent="0.2">
      <c r="B80" s="125"/>
      <c r="C80" s="165"/>
      <c r="D80" s="157" t="s">
        <v>104</v>
      </c>
      <c r="E80" s="129"/>
      <c r="F80" s="129"/>
      <c r="G80" s="40" t="s">
        <v>65</v>
      </c>
      <c r="H80" s="23"/>
      <c r="I80" s="1">
        <v>0</v>
      </c>
      <c r="J80" s="2">
        <v>0</v>
      </c>
      <c r="K80" s="10">
        <f t="shared" si="25"/>
        <v>0</v>
      </c>
      <c r="L80" s="1">
        <v>0</v>
      </c>
      <c r="M80" s="2">
        <v>0</v>
      </c>
      <c r="N80" s="16">
        <f t="shared" ref="N80" si="32">(L80-M80)*$H80</f>
        <v>0</v>
      </c>
      <c r="Q80" s="111" t="s">
        <v>140</v>
      </c>
      <c r="R80" s="109" t="str">
        <f t="shared" si="26"/>
        <v>-</v>
      </c>
      <c r="S80" s="110" t="str">
        <f t="shared" si="27"/>
        <v>-</v>
      </c>
    </row>
    <row r="81" spans="2:19" ht="19.5" customHeight="1" x14ac:dyDescent="0.2">
      <c r="B81" s="125"/>
      <c r="C81" s="165"/>
      <c r="D81" s="57"/>
      <c r="E81" s="168" t="s">
        <v>103</v>
      </c>
      <c r="F81" s="168"/>
      <c r="G81" s="51" t="s">
        <v>44</v>
      </c>
      <c r="H81" s="24"/>
      <c r="I81" s="8">
        <v>0</v>
      </c>
      <c r="J81" s="9">
        <v>0</v>
      </c>
      <c r="K81" s="11">
        <f t="shared" si="25"/>
        <v>0</v>
      </c>
      <c r="L81" s="8">
        <v>0</v>
      </c>
      <c r="M81" s="9">
        <v>0</v>
      </c>
      <c r="N81" s="17">
        <f t="shared" ref="N81:N87" si="33">(L81-M81)*$H81</f>
        <v>0</v>
      </c>
      <c r="Q81" s="111" t="s">
        <v>140</v>
      </c>
      <c r="R81" s="109" t="str">
        <f t="shared" si="26"/>
        <v>-</v>
      </c>
      <c r="S81" s="110" t="str">
        <f t="shared" si="27"/>
        <v>-</v>
      </c>
    </row>
    <row r="82" spans="2:19" ht="19.5" customHeight="1" x14ac:dyDescent="0.2">
      <c r="B82" s="126"/>
      <c r="C82" s="166"/>
      <c r="D82" s="58"/>
      <c r="E82" s="168" t="s">
        <v>107</v>
      </c>
      <c r="F82" s="168"/>
      <c r="G82" s="51" t="s">
        <v>44</v>
      </c>
      <c r="H82" s="24"/>
      <c r="I82" s="8">
        <v>0</v>
      </c>
      <c r="J82" s="9">
        <v>0</v>
      </c>
      <c r="K82" s="11">
        <f t="shared" si="25"/>
        <v>0</v>
      </c>
      <c r="L82" s="8">
        <v>0</v>
      </c>
      <c r="M82" s="9">
        <v>0</v>
      </c>
      <c r="N82" s="17">
        <f t="shared" si="33"/>
        <v>0</v>
      </c>
      <c r="Q82" s="111" t="s">
        <v>140</v>
      </c>
      <c r="R82" s="109" t="str">
        <f t="shared" si="26"/>
        <v>-</v>
      </c>
      <c r="S82" s="110" t="str">
        <f t="shared" si="27"/>
        <v>-</v>
      </c>
    </row>
    <row r="83" spans="2:19" ht="19.5" customHeight="1" x14ac:dyDescent="0.2">
      <c r="B83" s="125" t="s">
        <v>43</v>
      </c>
      <c r="C83" s="158" t="s">
        <v>108</v>
      </c>
      <c r="D83" s="116" t="s">
        <v>109</v>
      </c>
      <c r="E83" s="116"/>
      <c r="F83" s="116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33"/>
        <v>3420</v>
      </c>
      <c r="Q83" s="111" t="s">
        <v>140</v>
      </c>
      <c r="R83" s="109" t="str">
        <f t="shared" si="26"/>
        <v>-</v>
      </c>
      <c r="S83" s="110" t="str">
        <f t="shared" si="27"/>
        <v>-</v>
      </c>
    </row>
    <row r="84" spans="2:19" ht="19.5" customHeight="1" x14ac:dyDescent="0.2">
      <c r="B84" s="125"/>
      <c r="C84" s="165"/>
      <c r="D84" s="116" t="s">
        <v>110</v>
      </c>
      <c r="E84" s="116"/>
      <c r="F84" s="116"/>
      <c r="G84" s="40" t="s">
        <v>44</v>
      </c>
      <c r="H84" s="41">
        <v>3.6</v>
      </c>
      <c r="I84" s="1">
        <v>0</v>
      </c>
      <c r="J84" s="2">
        <v>0</v>
      </c>
      <c r="K84" s="10">
        <f t="shared" si="25"/>
        <v>0</v>
      </c>
      <c r="L84" s="1">
        <v>0</v>
      </c>
      <c r="M84" s="2">
        <v>0</v>
      </c>
      <c r="N84" s="16">
        <f t="shared" si="33"/>
        <v>0</v>
      </c>
      <c r="Q84" s="111" t="s">
        <v>140</v>
      </c>
      <c r="R84" s="109" t="str">
        <f t="shared" si="26"/>
        <v>-</v>
      </c>
      <c r="S84" s="110" t="str">
        <f t="shared" si="27"/>
        <v>-</v>
      </c>
    </row>
    <row r="85" spans="2:19" ht="19.5" customHeight="1" x14ac:dyDescent="0.2">
      <c r="B85" s="125"/>
      <c r="C85" s="165"/>
      <c r="D85" s="116" t="s">
        <v>111</v>
      </c>
      <c r="E85" s="116"/>
      <c r="F85" s="116"/>
      <c r="G85" s="40" t="s">
        <v>44</v>
      </c>
      <c r="H85" s="41">
        <v>3.6</v>
      </c>
      <c r="I85" s="1">
        <v>0</v>
      </c>
      <c r="J85" s="2">
        <v>0</v>
      </c>
      <c r="K85" s="10">
        <f t="shared" si="25"/>
        <v>0</v>
      </c>
      <c r="L85" s="1">
        <v>0</v>
      </c>
      <c r="M85" s="2">
        <v>0</v>
      </c>
      <c r="N85" s="16">
        <f t="shared" si="33"/>
        <v>0</v>
      </c>
      <c r="Q85" s="111" t="s">
        <v>140</v>
      </c>
      <c r="R85" s="109" t="str">
        <f t="shared" si="26"/>
        <v>-</v>
      </c>
      <c r="S85" s="110" t="str">
        <f t="shared" si="27"/>
        <v>-</v>
      </c>
    </row>
    <row r="86" spans="2:19" ht="19.5" customHeight="1" x14ac:dyDescent="0.2">
      <c r="B86" s="125"/>
      <c r="C86" s="165"/>
      <c r="D86" s="117" t="s">
        <v>127</v>
      </c>
      <c r="E86" s="118"/>
      <c r="F86" s="119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4">(I86-J86)*$H86</f>
        <v>0</v>
      </c>
      <c r="L86" s="1">
        <v>0</v>
      </c>
      <c r="M86" s="2">
        <v>0</v>
      </c>
      <c r="N86" s="16">
        <f t="shared" ref="N86" si="35">(L86-M86)*$H86</f>
        <v>0</v>
      </c>
      <c r="Q86" s="111" t="s">
        <v>140</v>
      </c>
      <c r="R86" s="109" t="str">
        <f t="shared" si="26"/>
        <v>-</v>
      </c>
      <c r="S86" s="110" t="str">
        <f t="shared" si="27"/>
        <v>-</v>
      </c>
    </row>
    <row r="87" spans="2:19" ht="20.25" customHeight="1" x14ac:dyDescent="0.2">
      <c r="B87" s="125"/>
      <c r="C87" s="165"/>
      <c r="D87" s="117" t="s">
        <v>128</v>
      </c>
      <c r="E87" s="118"/>
      <c r="F87" s="119"/>
      <c r="G87" s="40" t="s">
        <v>44</v>
      </c>
      <c r="H87" s="41">
        <v>3.6</v>
      </c>
      <c r="I87" s="1">
        <v>0</v>
      </c>
      <c r="J87" s="2">
        <v>0</v>
      </c>
      <c r="K87" s="10">
        <f t="shared" si="25"/>
        <v>0</v>
      </c>
      <c r="L87" s="1">
        <v>0</v>
      </c>
      <c r="M87" s="2">
        <v>0</v>
      </c>
      <c r="N87" s="16">
        <f t="shared" si="33"/>
        <v>0</v>
      </c>
      <c r="Q87" s="108" t="s">
        <v>140</v>
      </c>
      <c r="R87" s="109" t="str">
        <f t="shared" si="26"/>
        <v>-</v>
      </c>
      <c r="S87" s="110" t="str">
        <f t="shared" si="27"/>
        <v>-</v>
      </c>
    </row>
    <row r="88" spans="2:19" ht="19.5" customHeight="1" x14ac:dyDescent="0.2">
      <c r="B88" s="125"/>
      <c r="C88" s="165"/>
      <c r="D88" s="116" t="s">
        <v>129</v>
      </c>
      <c r="E88" s="116"/>
      <c r="F88" s="59" t="s">
        <v>112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" si="36">(-J88)*$H88</f>
        <v>0</v>
      </c>
      <c r="L88" s="1">
        <v>0</v>
      </c>
      <c r="M88" s="2">
        <v>0</v>
      </c>
      <c r="N88" s="16">
        <f>(-M88)*$H88</f>
        <v>0</v>
      </c>
      <c r="Q88" s="111"/>
      <c r="R88" s="109"/>
      <c r="S88" s="110"/>
    </row>
    <row r="89" spans="2:19" ht="19.5" customHeight="1" x14ac:dyDescent="0.2">
      <c r="B89" s="125"/>
      <c r="C89" s="165"/>
      <c r="D89" s="116"/>
      <c r="E89" s="116"/>
      <c r="F89" s="59" t="s">
        <v>113</v>
      </c>
      <c r="G89" s="40" t="s">
        <v>44</v>
      </c>
      <c r="H89" s="41">
        <v>8.64</v>
      </c>
      <c r="I89" s="1">
        <v>0</v>
      </c>
      <c r="J89" s="2">
        <v>0</v>
      </c>
      <c r="K89" s="10">
        <f>(-J89)*$H89</f>
        <v>0</v>
      </c>
      <c r="L89" s="1">
        <v>0</v>
      </c>
      <c r="M89" s="2">
        <v>0</v>
      </c>
      <c r="N89" s="16">
        <f>(-M89)*$H89</f>
        <v>0</v>
      </c>
      <c r="Q89" s="111"/>
      <c r="R89" s="109"/>
      <c r="S89" s="110"/>
    </row>
    <row r="90" spans="2:19" ht="19.5" customHeight="1" x14ac:dyDescent="0.2">
      <c r="B90" s="125"/>
      <c r="C90" s="165"/>
      <c r="D90" s="116" t="s">
        <v>130</v>
      </c>
      <c r="E90" s="116"/>
      <c r="F90" s="59" t="s">
        <v>112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7">(-J90)*$H90</f>
        <v>0</v>
      </c>
      <c r="L90" s="1">
        <v>0</v>
      </c>
      <c r="M90" s="2">
        <v>0</v>
      </c>
      <c r="N90" s="16">
        <f>(-M90)*$H90</f>
        <v>0</v>
      </c>
      <c r="Q90" s="111"/>
      <c r="R90" s="109"/>
      <c r="S90" s="110"/>
    </row>
    <row r="91" spans="2:19" ht="19.5" customHeight="1" x14ac:dyDescent="0.2">
      <c r="B91" s="125"/>
      <c r="C91" s="166"/>
      <c r="D91" s="116"/>
      <c r="E91" s="116"/>
      <c r="F91" s="59" t="s">
        <v>113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7"/>
        <v>0</v>
      </c>
      <c r="L91" s="1">
        <v>0</v>
      </c>
      <c r="M91" s="2">
        <v>0</v>
      </c>
      <c r="N91" s="16">
        <f>(-M91)*$H91</f>
        <v>0</v>
      </c>
      <c r="Q91" s="111"/>
      <c r="R91" s="109"/>
      <c r="S91" s="110"/>
    </row>
    <row r="92" spans="2:19" ht="19.5" customHeight="1" x14ac:dyDescent="0.2">
      <c r="B92" s="125"/>
      <c r="C92" s="158" t="s">
        <v>134</v>
      </c>
      <c r="D92" s="116"/>
      <c r="E92" s="116"/>
      <c r="F92" s="116"/>
      <c r="G92" s="40" t="s">
        <v>44</v>
      </c>
      <c r="H92" s="60" t="s">
        <v>45</v>
      </c>
      <c r="I92" s="101">
        <f>SUM(I72,I74:I77,I80,I83:I87)</f>
        <v>10750</v>
      </c>
      <c r="J92" s="10">
        <f>SUM(J72,J74:J77,J80,J83:J87)</f>
        <v>0</v>
      </c>
      <c r="K92" s="10">
        <f>SUM(K72,K74:K77,K80,K83:K87)</f>
        <v>88092</v>
      </c>
      <c r="L92" s="101">
        <f t="shared" ref="L92:N92" si="38">SUM(L72,L74:L77,L80,L83:L87)</f>
        <v>10750</v>
      </c>
      <c r="M92" s="10">
        <f t="shared" si="38"/>
        <v>0</v>
      </c>
      <c r="N92" s="16">
        <f t="shared" si="38"/>
        <v>88092</v>
      </c>
      <c r="Q92" s="112"/>
      <c r="R92" s="109">
        <f>SUM(R72,R74:R77,R80,R83:R87)</f>
        <v>4292.3999999999996</v>
      </c>
      <c r="S92" s="113">
        <f>SUM(S72,S74:S77,S80,S83:S87)</f>
        <v>4292.3999999999996</v>
      </c>
    </row>
    <row r="93" spans="2:19" ht="19.5" customHeight="1" x14ac:dyDescent="0.2">
      <c r="B93" s="125"/>
      <c r="C93" s="61"/>
      <c r="D93" s="116" t="s">
        <v>103</v>
      </c>
      <c r="E93" s="116"/>
      <c r="F93" s="116"/>
      <c r="G93" s="40" t="s">
        <v>44</v>
      </c>
      <c r="H93" s="60" t="s">
        <v>45</v>
      </c>
      <c r="I93" s="101">
        <f>SUM(I73:I74,I76,I78,I81,I83:I87)</f>
        <v>950</v>
      </c>
      <c r="J93" s="10">
        <f>SUM(J73:J74,J76,J78,J81,J83:J87)</f>
        <v>0</v>
      </c>
      <c r="K93" s="10">
        <f>SUM(K73:K74,K76,K78,K81,K83:K87)</f>
        <v>3420</v>
      </c>
      <c r="L93" s="101">
        <f t="shared" ref="L93:N93" si="39">SUM(L73:L74,L76,L78,L81,L83:L87)</f>
        <v>950</v>
      </c>
      <c r="M93" s="102">
        <f t="shared" si="39"/>
        <v>0</v>
      </c>
      <c r="N93" s="18">
        <f t="shared" si="39"/>
        <v>3420</v>
      </c>
      <c r="Q93" s="112"/>
      <c r="R93" s="114"/>
      <c r="S93" s="95"/>
    </row>
    <row r="94" spans="2:19" ht="19.5" customHeight="1" thickBot="1" x14ac:dyDescent="0.25">
      <c r="B94" s="167"/>
      <c r="C94" s="61"/>
      <c r="D94" s="158" t="s">
        <v>114</v>
      </c>
      <c r="E94" s="158"/>
      <c r="F94" s="158"/>
      <c r="G94" s="62" t="s">
        <v>44</v>
      </c>
      <c r="H94" s="63" t="s">
        <v>45</v>
      </c>
      <c r="I94" s="103">
        <f>SUM(I75,I79,I82)</f>
        <v>0</v>
      </c>
      <c r="J94" s="12">
        <f>SUM(J75,J79,J82)</f>
        <v>0</v>
      </c>
      <c r="K94" s="12">
        <f>SUM(K75,K79,K82)</f>
        <v>0</v>
      </c>
      <c r="L94" s="103">
        <f t="shared" ref="L94:N94" si="40">SUM(L75,L79,L82)</f>
        <v>0</v>
      </c>
      <c r="M94" s="104">
        <f t="shared" si="40"/>
        <v>0</v>
      </c>
      <c r="N94" s="19">
        <f t="shared" si="40"/>
        <v>0</v>
      </c>
      <c r="Q94" s="112"/>
      <c r="R94" s="114"/>
      <c r="S94" s="95"/>
    </row>
    <row r="95" spans="2:19" ht="19.5" customHeight="1" thickTop="1" x14ac:dyDescent="0.2">
      <c r="B95" s="176" t="s">
        <v>48</v>
      </c>
      <c r="C95" s="177"/>
      <c r="D95" s="177"/>
      <c r="E95" s="177"/>
      <c r="F95" s="178"/>
      <c r="G95" s="64" t="s">
        <v>46</v>
      </c>
      <c r="H95" s="65" t="s">
        <v>121</v>
      </c>
      <c r="I95" s="66"/>
      <c r="J95" s="67"/>
      <c r="K95" s="13">
        <f>SUM(K8:K56,K58,K60,K62,K64,K66:K71,K92,K88:K91)</f>
        <v>583442</v>
      </c>
      <c r="L95" s="66"/>
      <c r="M95" s="67"/>
      <c r="N95" s="105">
        <f>SUM(N8:N56,N58,N60,N62,N64,N66:N71,N92,N88:N91)</f>
        <v>544542</v>
      </c>
      <c r="O95" s="68"/>
      <c r="P95" s="69"/>
      <c r="Q95" s="106"/>
      <c r="R95" s="113">
        <f>ROUND(SUM(R8:R56,R58,R60,R62,R64,R66:R71,R92,R88:R91),3)</f>
        <v>33387.4</v>
      </c>
      <c r="S95" s="113">
        <f>ROUND(SUM(S8:S56,S58,S60,S62,S64,S66:S71,S92,S88:S91),3)</f>
        <v>30637.4</v>
      </c>
    </row>
    <row r="96" spans="2:19" ht="19.5" customHeight="1" x14ac:dyDescent="0.2">
      <c r="B96" s="70"/>
      <c r="C96" s="179" t="s">
        <v>103</v>
      </c>
      <c r="D96" s="179"/>
      <c r="E96" s="179"/>
      <c r="F96" s="179"/>
      <c r="G96" s="71" t="s">
        <v>115</v>
      </c>
      <c r="H96" s="72" t="s">
        <v>121</v>
      </c>
      <c r="I96" s="73"/>
      <c r="J96" s="74"/>
      <c r="K96" s="14">
        <f>SUM(K38:K55,K57,K59,K61,K63,K65:K71,K93:K94,K89,K91)</f>
        <v>3420</v>
      </c>
      <c r="L96" s="73"/>
      <c r="M96" s="74"/>
      <c r="N96" s="20">
        <f>SUM(N38:N55,N57,N59,N61,N63,N65:N71,N93:N94,N89,N91)</f>
        <v>3420</v>
      </c>
      <c r="O96" s="68"/>
      <c r="P96" s="69"/>
    </row>
    <row r="97" spans="2:16" ht="24" customHeight="1" x14ac:dyDescent="0.2">
      <c r="B97" s="174" t="s">
        <v>49</v>
      </c>
      <c r="C97" s="175"/>
      <c r="D97" s="175"/>
      <c r="E97" s="175"/>
      <c r="F97" s="175"/>
      <c r="G97" s="46" t="s">
        <v>66</v>
      </c>
      <c r="H97" s="75" t="s">
        <v>121</v>
      </c>
      <c r="I97" s="76" t="s">
        <v>60</v>
      </c>
      <c r="J97" s="77"/>
      <c r="K97" s="14">
        <f>ROUND(K95*0.0258,1)</f>
        <v>15052.8</v>
      </c>
      <c r="L97" s="76" t="s">
        <v>62</v>
      </c>
      <c r="M97" s="77"/>
      <c r="N97" s="20">
        <f>ROUND(N95*0.0258,1)</f>
        <v>14049.2</v>
      </c>
      <c r="O97" s="69"/>
      <c r="P97" s="69"/>
    </row>
    <row r="98" spans="2:16" ht="19.5" customHeight="1" thickBot="1" x14ac:dyDescent="0.25">
      <c r="B98" s="78"/>
      <c r="C98" s="180" t="s">
        <v>103</v>
      </c>
      <c r="D98" s="180"/>
      <c r="E98" s="180"/>
      <c r="F98" s="180"/>
      <c r="G98" s="79" t="s">
        <v>58</v>
      </c>
      <c r="H98" s="80" t="s">
        <v>121</v>
      </c>
      <c r="I98" s="81" t="s">
        <v>131</v>
      </c>
      <c r="J98" s="82"/>
      <c r="K98" s="15">
        <f>ROUND(K96*0.0258,1)</f>
        <v>88.2</v>
      </c>
      <c r="L98" s="81" t="s">
        <v>132</v>
      </c>
      <c r="M98" s="82"/>
      <c r="N98" s="21">
        <f>ROUND(N96*0.0258,1)</f>
        <v>88.2</v>
      </c>
      <c r="O98" s="69"/>
      <c r="P98" s="69"/>
    </row>
    <row r="99" spans="2:16" ht="6.75" customHeight="1" thickBot="1" x14ac:dyDescent="0.25">
      <c r="B99" s="83"/>
      <c r="C99" s="84"/>
      <c r="D99" s="84"/>
      <c r="E99" s="84"/>
      <c r="F99" s="84"/>
      <c r="G99" s="84"/>
      <c r="H99" s="85"/>
      <c r="I99" s="86"/>
      <c r="J99" s="87"/>
      <c r="K99" s="88"/>
      <c r="L99" s="83"/>
      <c r="M99" s="83"/>
      <c r="N99" s="83"/>
    </row>
    <row r="100" spans="2:16" ht="27.75" customHeight="1" thickBot="1" x14ac:dyDescent="0.25">
      <c r="B100" s="83"/>
      <c r="C100" s="170" t="s">
        <v>133</v>
      </c>
      <c r="D100" s="170"/>
      <c r="E100" s="170"/>
      <c r="F100" s="170"/>
      <c r="G100" s="170"/>
      <c r="H100" s="171"/>
      <c r="I100" s="162">
        <v>506700000</v>
      </c>
      <c r="J100" s="163"/>
      <c r="K100" s="89" t="s">
        <v>59</v>
      </c>
      <c r="L100" s="153">
        <f>ROUND(($I$100/($K$97-$K$98)),1)</f>
        <v>33860</v>
      </c>
      <c r="M100" s="154"/>
      <c r="N100" s="90" t="s">
        <v>145</v>
      </c>
    </row>
    <row r="101" spans="2:16" ht="7.5" customHeight="1" x14ac:dyDescent="0.2">
      <c r="B101" s="83"/>
      <c r="C101" s="84"/>
      <c r="D101" s="84"/>
      <c r="E101" s="84"/>
      <c r="F101" s="84"/>
      <c r="G101" s="84"/>
      <c r="H101" s="85"/>
      <c r="I101" s="86"/>
      <c r="J101" s="87"/>
      <c r="K101" s="88"/>
      <c r="L101" s="83"/>
      <c r="M101" s="83"/>
      <c r="N101" s="83"/>
    </row>
    <row r="102" spans="2:16" ht="19.5" customHeight="1" x14ac:dyDescent="0.2">
      <c r="B102" s="83"/>
      <c r="C102" s="91" t="s">
        <v>55</v>
      </c>
      <c r="D102" s="83" t="s">
        <v>53</v>
      </c>
      <c r="E102" s="83"/>
      <c r="F102" s="83"/>
      <c r="G102" s="83"/>
      <c r="H102" s="83"/>
      <c r="I102" s="83"/>
      <c r="J102" s="83"/>
      <c r="K102" s="83"/>
      <c r="L102" s="27"/>
      <c r="M102" s="27"/>
      <c r="N102" s="27"/>
      <c r="O102" s="69"/>
      <c r="P102" s="69"/>
    </row>
    <row r="103" spans="2:16" ht="14.25" customHeight="1" x14ac:dyDescent="0.2">
      <c r="B103" s="83"/>
      <c r="C103" s="92" t="s">
        <v>50</v>
      </c>
      <c r="D103" s="92" t="s">
        <v>54</v>
      </c>
      <c r="E103" s="92"/>
      <c r="F103" s="92"/>
      <c r="G103" s="83"/>
      <c r="H103" s="83"/>
      <c r="I103" s="83"/>
      <c r="J103" s="83"/>
      <c r="K103" s="83"/>
      <c r="L103" s="83"/>
      <c r="M103" s="83"/>
      <c r="N103" s="83"/>
      <c r="O103" s="69"/>
      <c r="P103" s="69"/>
    </row>
    <row r="104" spans="2:16" ht="14.25" customHeight="1" x14ac:dyDescent="0.2">
      <c r="B104" s="83"/>
      <c r="C104" s="93" t="s">
        <v>50</v>
      </c>
      <c r="D104" s="83" t="s">
        <v>51</v>
      </c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69"/>
      <c r="P104" s="69"/>
    </row>
    <row r="105" spans="2:16" ht="12" customHeight="1" x14ac:dyDescent="0.2">
      <c r="B105" s="83"/>
      <c r="C105" s="93" t="s">
        <v>50</v>
      </c>
      <c r="D105" s="83" t="s">
        <v>52</v>
      </c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69"/>
      <c r="P105" s="69"/>
    </row>
    <row r="106" spans="2:16" ht="8.25" customHeight="1" x14ac:dyDescent="0.2">
      <c r="B106" s="83"/>
      <c r="C106" s="9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69"/>
      <c r="P106" s="69"/>
    </row>
    <row r="107" spans="2:16" ht="13.5" customHeight="1" thickBot="1" x14ac:dyDescent="0.25">
      <c r="B107" s="83"/>
      <c r="C107" s="94" t="s">
        <v>47</v>
      </c>
      <c r="D107" s="94"/>
      <c r="E107" s="94"/>
      <c r="F107" s="94"/>
      <c r="G107" s="94"/>
      <c r="H107" s="83"/>
      <c r="I107" s="83"/>
      <c r="J107" s="83"/>
      <c r="K107" s="83"/>
      <c r="L107" s="83"/>
      <c r="M107" s="83"/>
      <c r="N107" s="83"/>
      <c r="O107" s="69"/>
      <c r="P107" s="69"/>
    </row>
    <row r="108" spans="2:16" ht="21" customHeight="1" x14ac:dyDescent="0.2">
      <c r="B108" s="83"/>
      <c r="C108" s="95"/>
      <c r="D108" s="94"/>
      <c r="E108" s="155" t="s">
        <v>119</v>
      </c>
      <c r="F108" s="155"/>
      <c r="G108" s="156"/>
      <c r="H108" s="96" t="s">
        <v>63</v>
      </c>
      <c r="I108" s="97">
        <f>ROUND((K97-N97)/K97*100,1)</f>
        <v>6.7</v>
      </c>
      <c r="J108" s="98" t="s">
        <v>57</v>
      </c>
      <c r="K108" s="87" t="s">
        <v>64</v>
      </c>
      <c r="L108" s="83"/>
      <c r="M108" s="83"/>
      <c r="N108" s="83"/>
      <c r="O108" s="69"/>
      <c r="P108" s="69"/>
    </row>
    <row r="109" spans="2:16" ht="21" customHeight="1" thickBot="1" x14ac:dyDescent="0.25">
      <c r="B109" s="83"/>
      <c r="C109" s="94"/>
      <c r="D109" s="94"/>
      <c r="E109" s="155" t="s">
        <v>120</v>
      </c>
      <c r="F109" s="155"/>
      <c r="G109" s="156"/>
      <c r="H109" s="99" t="s">
        <v>61</v>
      </c>
      <c r="I109" s="22">
        <f>ROUND(K97-N97,1)</f>
        <v>1003.6</v>
      </c>
      <c r="J109" s="100" t="s">
        <v>58</v>
      </c>
      <c r="K109" s="87" t="s">
        <v>68</v>
      </c>
      <c r="L109" s="83"/>
      <c r="M109" s="83"/>
      <c r="N109" s="83"/>
      <c r="O109" s="69"/>
      <c r="P109" s="69"/>
    </row>
    <row r="110" spans="2:16" ht="21" customHeight="1" thickBot="1" x14ac:dyDescent="0.25">
      <c r="B110" s="83"/>
      <c r="C110" s="155" t="s">
        <v>144</v>
      </c>
      <c r="D110" s="155"/>
      <c r="E110" s="155"/>
      <c r="F110" s="155"/>
      <c r="G110" s="156"/>
      <c r="H110" s="99" t="s">
        <v>141</v>
      </c>
      <c r="I110" s="115">
        <f>ROUND(R95-S95,3)</f>
        <v>2750</v>
      </c>
      <c r="J110" s="100" t="s">
        <v>142</v>
      </c>
      <c r="K110" s="87"/>
      <c r="L110" s="83"/>
      <c r="M110" s="83"/>
      <c r="N110" s="83"/>
      <c r="O110" s="69"/>
      <c r="P110" s="69"/>
    </row>
    <row r="111" spans="2:16" ht="7.5" customHeight="1" x14ac:dyDescent="0.2">
      <c r="B111" s="83"/>
      <c r="C111" s="94"/>
      <c r="D111" s="94"/>
      <c r="E111" s="94"/>
      <c r="F111" s="94"/>
      <c r="G111" s="94"/>
      <c r="H111" s="83"/>
      <c r="I111" s="83"/>
      <c r="J111" s="83"/>
      <c r="K111" s="83"/>
      <c r="L111" s="83"/>
      <c r="M111" s="83"/>
      <c r="N111" s="83"/>
      <c r="O111" s="69"/>
      <c r="P111" s="69"/>
    </row>
  </sheetData>
  <sheetProtection algorithmName="SHA-512" hashValue="I/1sasBYqaHABSCXIfBXClgT5FLVx+enlgz80YTecP02dJEORxicU5w8ecvG5T4ciVu16kAdVDKfx76wK248Qg==" saltValue="fVHG11KneH/qXGq8eB6q7A==" spinCount="100000" sheet="1" scenarios="1" formatCells="0" formatColumns="0" formatRows="0" selectLockedCells="1"/>
  <mergeCells count="120">
    <mergeCell ref="E71:F71"/>
    <mergeCell ref="D74:F74"/>
    <mergeCell ref="D75:F75"/>
    <mergeCell ref="C100:H100"/>
    <mergeCell ref="C110:G110"/>
    <mergeCell ref="E78:F78"/>
    <mergeCell ref="E79:F79"/>
    <mergeCell ref="D72:F72"/>
    <mergeCell ref="E73:F73"/>
    <mergeCell ref="D80:F80"/>
    <mergeCell ref="B97:F97"/>
    <mergeCell ref="B95:F95"/>
    <mergeCell ref="C96:F96"/>
    <mergeCell ref="C98:F98"/>
    <mergeCell ref="C15:F15"/>
    <mergeCell ref="C23:C28"/>
    <mergeCell ref="D20:F20"/>
    <mergeCell ref="D21:F21"/>
    <mergeCell ref="B56:B71"/>
    <mergeCell ref="C74:C82"/>
    <mergeCell ref="D86:F86"/>
    <mergeCell ref="D90:E91"/>
    <mergeCell ref="C83:C91"/>
    <mergeCell ref="D87:F8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D69:F69"/>
    <mergeCell ref="C66:C71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D70:D71"/>
    <mergeCell ref="I100:J100"/>
    <mergeCell ref="D76:F76"/>
    <mergeCell ref="D77:F77"/>
    <mergeCell ref="E70:F70"/>
    <mergeCell ref="Q5:Q6"/>
    <mergeCell ref="B38:B55"/>
    <mergeCell ref="E54:F54"/>
    <mergeCell ref="E55:F55"/>
    <mergeCell ref="C38:F38"/>
    <mergeCell ref="C39:F39"/>
    <mergeCell ref="C40:F40"/>
    <mergeCell ref="D66:F66"/>
    <mergeCell ref="D67:F67"/>
    <mergeCell ref="C30:F30"/>
    <mergeCell ref="C35:D37"/>
    <mergeCell ref="E35:F35"/>
    <mergeCell ref="E36:F36"/>
    <mergeCell ref="E37:F37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D68:F68"/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</mergeCells>
  <phoneticPr fontId="3"/>
  <conditionalFormatting sqref="C107 B108 D108:E108 B109:E109 B110">
    <cfRule type="expression" dxfId="2" priority="17">
      <formula>$B$4="（イ）"</formula>
    </cfRule>
  </conditionalFormatting>
  <conditionalFormatting sqref="H108:N110">
    <cfRule type="expression" dxfId="1" priority="1">
      <formula>$B$4="（イ）"</formula>
    </cfRule>
  </conditionalFormatting>
  <conditionalFormatting sqref="I108:I110">
    <cfRule type="expression" dxfId="0" priority="2">
      <formula>$B$4="（イ）"</formula>
    </cfRule>
  </conditionalFormatting>
  <printOptions horizontalCentered="1"/>
  <pageMargins left="0.23622047244094491" right="0.23622047244094491" top="0.55118110236220474" bottom="0.74803149606299213" header="0.31496062992125984" footer="0.31496062992125984"/>
  <pageSetup paperSize="9" scale="71" fitToHeight="0" orientation="portrait" r:id="rId1"/>
  <headerFooter alignWithMargins="0">
    <oddHeader>&amp;Lver4.0&amp;R&amp;D</oddHeader>
  </headerFooter>
  <rowBreaks count="2" manualBreakCount="2">
    <brk id="55" min="1" max="13" man="1"/>
    <brk id="110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ｃ－２－２－４</vt:lpstr>
      <vt:lpstr>'ｃ－２－２－４'!Print_Area</vt:lpstr>
      <vt:lpstr>'ｃ－２－２－４'!Print_Titles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2024-07-23T07:49:20Z</dcterms:modified>
</cp:coreProperties>
</file>