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updateLinks="never"/>
  <xr:revisionPtr revIDLastSave="0" documentId="13_ncr:1_{FA9E3931-C787-4B97-9F9E-B6B37873C993}" xr6:coauthVersionLast="47" xr6:coauthVersionMax="47" xr10:uidLastSave="{00000000-0000-0000-0000-000000000000}"/>
  <workbookProtection workbookAlgorithmName="SHA-512" workbookHashValue="lwo55KBwvKzKqN4bbOOrBTHglFhxWS6BYdL8r2jrLleuCalLS6JoiEfWtNPVNT2FkfI7o28qWAQwMcVnzoMnPw==" workbookSaltValue="EB9U4qBqzfbT0vL7onjSIg==" workbookSpinCount="100000" lockStructure="1"/>
  <bookViews>
    <workbookView xWindow="30" yWindow="-16320" windowWidth="29040" windowHeight="15720" tabRatio="863" xr2:uid="{00000000-000D-0000-FFFF-FFFF00000000}"/>
  </bookViews>
  <sheets>
    <sheet name="既存設備" sheetId="64" r:id="rId1"/>
    <sheet name="導入予定設備" sheetId="65" r:id="rId2"/>
    <sheet name="〈炉〉マスタ" sheetId="63" state="hidden" r:id="rId3"/>
  </sheets>
  <externalReferences>
    <externalReference r:id="rId4"/>
    <externalReference r:id="rId5"/>
    <externalReference r:id="rId6"/>
  </externalReferences>
  <definedNames>
    <definedName name="◆蛍光灯種類" localSheetId="1">#REF!</definedName>
    <definedName name="◆蛍光灯種類">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#REF!</definedName>
    <definedName name="HID">#REF!</definedName>
    <definedName name="HIDランプ">#REF!</definedName>
    <definedName name="LED" localSheetId="1">#REF!</definedName>
    <definedName name="LED">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 localSheetId="1">#REF!</definedName>
    <definedName name="白熱灯">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65" l="1"/>
  <c r="I23" i="65"/>
  <c r="B27" i="65"/>
  <c r="B7" i="65"/>
  <c r="S44" i="64"/>
  <c r="S43" i="64"/>
  <c r="S42" i="64"/>
  <c r="S41" i="64"/>
  <c r="S40" i="64"/>
  <c r="S39" i="64"/>
  <c r="S38" i="64"/>
  <c r="S37" i="64"/>
  <c r="S36" i="64"/>
  <c r="S35" i="64"/>
  <c r="S34" i="64"/>
  <c r="S33" i="64"/>
  <c r="S32" i="64"/>
  <c r="S31" i="64"/>
  <c r="N44" i="64"/>
  <c r="I26" i="64" s="1"/>
  <c r="N31" i="64"/>
  <c r="B30" i="64"/>
  <c r="P26" i="64"/>
  <c r="I25" i="64"/>
  <c r="P24" i="64"/>
  <c r="P25" i="64" s="1"/>
  <c r="B7" i="64"/>
  <c r="I20" i="64" l="1"/>
  <c r="G32" i="64" s="1"/>
  <c r="G29" i="65" s="1"/>
  <c r="N29" i="65" s="1"/>
  <c r="G43" i="64" l="1"/>
  <c r="G40" i="65" s="1"/>
  <c r="N40" i="65" s="1"/>
  <c r="G34" i="64"/>
  <c r="G31" i="65" s="1"/>
  <c r="N31" i="65" s="1"/>
  <c r="G38" i="64"/>
  <c r="G35" i="65" s="1"/>
  <c r="N35" i="65" s="1"/>
  <c r="G37" i="64"/>
  <c r="G34" i="65" s="1"/>
  <c r="N34" i="65" s="1"/>
  <c r="G35" i="64"/>
  <c r="G32" i="65" s="1"/>
  <c r="N32" i="65" s="1"/>
  <c r="G42" i="64"/>
  <c r="G39" i="65" s="1"/>
  <c r="N39" i="65" s="1"/>
  <c r="G41" i="64"/>
  <c r="G38" i="65" s="1"/>
  <c r="N38" i="65" s="1"/>
  <c r="G33" i="64"/>
  <c r="G30" i="65" s="1"/>
  <c r="N30" i="65" s="1"/>
  <c r="G40" i="64"/>
  <c r="G37" i="65" s="1"/>
  <c r="N37" i="65" s="1"/>
  <c r="G39" i="64"/>
  <c r="G36" i="65" s="1"/>
  <c r="N36" i="65" s="1"/>
  <c r="G36" i="64"/>
  <c r="G33" i="65" s="1"/>
  <c r="N33" i="65" s="1"/>
  <c r="G44" i="64" l="1"/>
  <c r="P20" i="65" l="1"/>
  <c r="I20" i="65"/>
  <c r="P19" i="65"/>
  <c r="I19" i="65"/>
  <c r="I19" i="64" l="1"/>
  <c r="P20" i="64"/>
  <c r="P19" i="64"/>
  <c r="O7" i="63" l="1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 shapeId="0" xr:uid="{00000000-0006-0000-0000-000003000000}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<sst xmlns="http://schemas.openxmlformats.org/spreadsheetml/2006/main" count="309" uniqueCount="146">
  <si>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</si>
  <si>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</si>
  <si>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</si>
  <si>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</si>
  <si>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エネルギー使用量</t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</si>
  <si>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</si>
  <si>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</si>
  <si>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</si>
  <si>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</si>
  <si>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</si>
  <si>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</si>
  <si>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</si>
  <si>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</si>
  <si>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</si>
  <si>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</si>
  <si>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</si>
  <si>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</si>
  <si>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</si>
  <si>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</si>
  <si>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</si>
  <si>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</si>
  <si>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</si>
  <si>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</si>
  <si>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</si>
  <si>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</si>
  <si>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</si>
  <si>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</si>
  <si>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</si>
  <si>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</si>
  <si>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</si>
  <si>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</si>
  <si>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</si>
  <si>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</si>
  <si>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</si>
  <si>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</si>
  <si>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</si>
  <si>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</si>
  <si>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</si>
  <si>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</si>
  <si>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</si>
  <si>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</si>
  <si>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</si>
  <si>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</si>
  <si>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</si>
  <si>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</si>
  <si>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</si>
  <si>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</si>
  <si>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</si>
  <si>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</si>
  <si>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</si>
  <si>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</si>
  <si>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</si>
  <si>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</si>
  <si>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</si>
  <si>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</si>
  <si>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</si>
  <si>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</si>
  <si>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</si>
  <si>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</si>
  <si>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</si>
  <si>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</si>
  <si>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</si>
  <si>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</si>
  <si>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</si>
  <si>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</si>
  <si>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</si>
  <si>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</si>
  <si>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</si>
  <si>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</si>
  <si>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</si>
  <si>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</si>
  <si>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</si>
  <si>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</si>
  <si>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</si>
  <si>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</si>
  <si>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</si>
  <si>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</si>
  <si>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</si>
  <si>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</si>
  <si>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</si>
  <si>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</si>
  <si>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</si>
  <si>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</si>
  <si>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</si>
  <si>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</si>
  <si>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</si>
  <si>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</si>
  <si>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</si>
  <si>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</si>
  <si>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</si>
  <si>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</si>
  <si>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</si>
  <si>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</si>
  <si>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</si>
  <si>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</si>
  <si>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</si>
  <si>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</si>
  <si>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</si>
  <si>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</si>
  <si>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</si>
  <si>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</si>
  <si>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</si>
  <si>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</si>
  <si>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</si>
  <si>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</si>
  <si>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</si>
  <si>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</si>
  <si>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</si>
  <si>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</si>
  <si>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</si>
  <si>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</si>
  <si>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</si>
  <si>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</si>
  <si>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</si>
  <si>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</si>
  <si>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</si>
  <si>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</si>
  <si>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</si>
  <si>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</si>
  <si>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</si>
  <si>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</si>
  <si>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</si>
  <si>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</si>
  <si>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</si>
  <si>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</si>
  <si>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</si>
  <si>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</si>
  <si>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</si>
  <si>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</si>
  <si>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</si>
  <si>
    <t>輸入一般炭</t>
    <rPh sb="0" eb="2">
      <t>ユニュウ</t>
    </rPh>
    <rPh sb="2" eb="4">
      <t>イッパン</t>
    </rPh>
    <rPh sb="4" eb="5">
      <t>スミ</t>
    </rPh>
    <phoneticPr fontId="27"/>
  </si>
  <si>
    <t>国産一般炭</t>
    <rPh sb="0" eb="2">
      <t>コクサン</t>
    </rPh>
    <rPh sb="2" eb="4">
      <t>イッパン</t>
    </rPh>
    <rPh sb="4" eb="5">
      <t>スミ</t>
    </rPh>
    <phoneticPr fontId="10"/>
  </si>
  <si>
    <t>都市ガス（45MJ/m3）</t>
  </si>
  <si>
    <t>導入予定設備</t>
    <phoneticPr fontId="10"/>
  </si>
  <si>
    <t>-</t>
  </si>
  <si>
    <t>MJ/kWh</t>
  </si>
  <si>
    <t>kWh</t>
  </si>
  <si>
    <t>電気</t>
  </si>
  <si>
    <t>電気(その他)</t>
  </si>
  <si>
    <t>MJ/㎥</t>
  </si>
  <si>
    <t>㎥</t>
  </si>
  <si>
    <t>液化石油ガス（LPG）</t>
  </si>
  <si>
    <t>その他</t>
  </si>
  <si>
    <t>手入力</t>
  </si>
  <si>
    <t>既存</t>
    <rPh sb="0" eb="2">
      <t>キゾン</t>
    </rPh>
    <phoneticPr fontId="10"/>
  </si>
  <si>
    <t>導入</t>
    <rPh sb="0" eb="2">
      <t>ドウニュウ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</si>
</sst>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76" formatCode="&quot;¥&quot;#,##0_);[Red]\(&quot;¥&quot;#,##0\)"/>
    <numFmt numFmtId="177" formatCode="#,##0.0&quot;kWh&quot;"/>
    <numFmt numFmtId="178" formatCode="#,##0.0&quot;kｌ&quot;"/>
    <numFmt numFmtId="179" formatCode="&quot;(&quot;@&quot;)&quot;"/>
    <numFmt numFmtId="180" formatCode="0&quot;月&quot;"/>
    <numFmt numFmtId="181" formatCode="#,##0_);[Red]\(#,##0\)"/>
    <numFmt numFmtId="182" formatCode="#,##0.0_);[Red]\(#,##0.0\)"/>
    <numFmt numFmtId="183" formatCode="#,##0.00_);[Red]\(#,##0.00\)"/>
    <numFmt numFmtId="184" formatCode="0.0%"/>
    <numFmt numFmtId="185" formatCode="0.0"/>
    <numFmt numFmtId="186" formatCode="#,##0.00_ ;[Red]\-#,##0.00\ "/>
    <numFmt numFmtId="187" formatCode="#,##0.0;[Red]\-#,##0.0"/>
    <numFmt numFmtId="188" formatCode="0.000&quot; kl&quot;"/>
    <numFmt numFmtId="189" formatCode="#,##0.00&quot;t&quot;"/>
    <numFmt numFmtId="190" formatCode="#,##0.000_);[Red]\(#,##0.000\)"/>
    <numFmt numFmtId="191" formatCode="#,##0.00_ "/>
    <numFmt numFmtId="192" formatCode="#,##0.000_ "/>
    <numFmt numFmtId="193" formatCode="0_ "/>
  </numFmts>
  <fonts count="5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17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4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4">
    <xf numFmtId="0" fontId="0" fillId="0" borderId="0" xfId="0"/>
    <xf numFmtId="0" fontId="22" fillId="0" borderId="26" xfId="0" applyFont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3" fillId="0" borderId="28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3" fillId="0" borderId="0" xfId="0" applyFont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Border="1" applyAlignment="1">
      <alignment horizontal="right"/>
    </xf>
    <xf numFmtId="0" fontId="29" fillId="5" borderId="21" xfId="0" applyFont="1" applyFill="1" applyBorder="1" applyAlignment="1">
      <alignment horizontal="left" vertical="center" wrapText="1"/>
    </xf>
    <xf numFmtId="0" fontId="29" fillId="5" borderId="21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wrapText="1" shrinkToFit="1"/>
    </xf>
    <xf numFmtId="186" fontId="32" fillId="0" borderId="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 shrinkToFit="1"/>
    </xf>
    <xf numFmtId="187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shrinkToFit="1"/>
    </xf>
    <xf numFmtId="187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Border="1" applyAlignment="1">
      <alignment horizontal="left" vertical="center" shrinkToFit="1"/>
    </xf>
    <xf numFmtId="187" fontId="32" fillId="0" borderId="12" xfId="31" applyNumberFormat="1" applyFont="1" applyFill="1" applyBorder="1" applyAlignment="1">
      <alignment horizontal="left" vertical="center"/>
    </xf>
    <xf numFmtId="186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Border="1" applyAlignment="1">
      <alignment horizontal="left" vertical="center" wrapText="1" shrinkToFit="1"/>
    </xf>
    <xf numFmtId="186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4" fillId="0" borderId="0" xfId="17" applyFont="1" applyAlignment="1" applyProtection="1">
      <alignment vertical="center"/>
      <protection hidden="1"/>
    </xf>
    <xf numFmtId="0" fontId="2" fillId="0" borderId="0" xfId="59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1" fillId="0" borderId="0" xfId="17" applyFont="1" applyAlignment="1" applyProtection="1">
      <alignment vertical="center"/>
      <protection hidden="1"/>
    </xf>
    <xf numFmtId="0" fontId="11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vertical="center"/>
      <protection hidden="1"/>
    </xf>
    <xf numFmtId="0" fontId="11" fillId="0" borderId="17" xfId="17" applyFont="1" applyBorder="1" applyAlignment="1" applyProtection="1">
      <alignment vertical="center"/>
      <protection hidden="1"/>
    </xf>
    <xf numFmtId="0" fontId="11" fillId="0" borderId="8" xfId="17" applyFont="1" applyBorder="1" applyAlignment="1" applyProtection="1">
      <alignment vertical="center" shrinkToFit="1"/>
      <protection hidden="1"/>
    </xf>
    <xf numFmtId="0" fontId="11" fillId="0" borderId="0" xfId="17" applyFont="1" applyAlignment="1" applyProtection="1">
      <alignment vertical="center" shrinkToFit="1"/>
      <protection hidden="1"/>
    </xf>
    <xf numFmtId="0" fontId="35" fillId="0" borderId="8" xfId="21" applyFont="1" applyBorder="1" applyProtection="1">
      <alignment vertical="center"/>
      <protection hidden="1"/>
    </xf>
    <xf numFmtId="0" fontId="11" fillId="0" borderId="0" xfId="17" applyFont="1" applyAlignment="1" applyProtection="1">
      <alignment horizontal="left" vertical="center" shrinkToFit="1"/>
      <protection hidden="1"/>
    </xf>
    <xf numFmtId="0" fontId="11" fillId="0" borderId="16" xfId="17" applyFont="1" applyBorder="1" applyAlignment="1" applyProtection="1">
      <alignment horizontal="left" vertical="center" shrinkToFit="1"/>
      <protection hidden="1"/>
    </xf>
    <xf numFmtId="0" fontId="11" fillId="0" borderId="16" xfId="17" applyFont="1" applyBorder="1" applyAlignment="1" applyProtection="1">
      <alignment vertical="center" shrinkToFit="1"/>
      <protection hidden="1"/>
    </xf>
    <xf numFmtId="0" fontId="11" fillId="0" borderId="19" xfId="17" applyFont="1" applyBorder="1" applyAlignment="1" applyProtection="1">
      <alignment vertical="center" shrinkToFit="1"/>
      <protection hidden="1"/>
    </xf>
    <xf numFmtId="0" fontId="34" fillId="0" borderId="8" xfId="0" applyFont="1" applyBorder="1" applyAlignment="1" applyProtection="1">
      <alignment vertical="center" shrinkToFit="1"/>
      <protection hidden="1"/>
    </xf>
    <xf numFmtId="0" fontId="11" fillId="0" borderId="7" xfId="17" applyFont="1" applyBorder="1" applyAlignment="1" applyProtection="1">
      <alignment horizontal="center" vertical="center" shrinkToFit="1"/>
      <protection hidden="1"/>
    </xf>
    <xf numFmtId="0" fontId="11" fillId="0" borderId="7" xfId="17" applyFont="1" applyBorder="1" applyAlignment="1" applyProtection="1">
      <alignment horizontal="left" vertical="center" shrinkToFit="1"/>
      <protection hidden="1"/>
    </xf>
    <xf numFmtId="0" fontId="34" fillId="0" borderId="0" xfId="0" applyFont="1" applyAlignment="1" applyProtection="1">
      <alignment vertical="center" shrinkToFit="1"/>
      <protection hidden="1"/>
    </xf>
    <xf numFmtId="0" fontId="46" fillId="0" borderId="0" xfId="56" applyFont="1" applyProtection="1">
      <alignment vertical="center"/>
      <protection hidden="1"/>
    </xf>
    <xf numFmtId="0" fontId="48" fillId="0" borderId="0" xfId="56" applyFont="1" applyProtection="1">
      <alignment vertical="center"/>
      <protection hidden="1"/>
    </xf>
    <xf numFmtId="0" fontId="43" fillId="0" borderId="0" xfId="56" applyFont="1" applyProtection="1">
      <alignment vertical="center"/>
      <protection hidden="1"/>
    </xf>
    <xf numFmtId="0" fontId="38" fillId="0" borderId="0" xfId="17" quotePrefix="1" applyFont="1" applyAlignment="1" applyProtection="1">
      <alignment horizontal="left" vertical="center" shrinkToFit="1"/>
      <protection hidden="1"/>
    </xf>
    <xf numFmtId="0" fontId="38" fillId="0" borderId="0" xfId="17" applyFont="1" applyAlignment="1" applyProtection="1">
      <alignment horizontal="left" vertical="center" shrinkToFit="1"/>
      <protection hidden="1"/>
    </xf>
    <xf numFmtId="0" fontId="48" fillId="0" borderId="0" xfId="21" applyFont="1" applyProtection="1">
      <alignment vertical="center"/>
      <protection hidden="1"/>
    </xf>
    <xf numFmtId="0" fontId="48" fillId="0" borderId="0" xfId="21" applyFont="1" applyAlignment="1" applyProtection="1">
      <alignment horizontal="left" vertical="center"/>
      <protection hidden="1"/>
    </xf>
    <xf numFmtId="0" fontId="49" fillId="0" borderId="0" xfId="21" applyFont="1" applyAlignment="1" applyProtection="1">
      <alignment horizontal="left" vertical="center"/>
      <protection hidden="1"/>
    </xf>
    <xf numFmtId="0" fontId="11" fillId="2" borderId="13" xfId="17" applyFont="1" applyFill="1" applyBorder="1" applyAlignment="1" applyProtection="1">
      <alignment horizontal="center" vertical="center" shrinkToFit="1"/>
      <protection hidden="1"/>
    </xf>
    <xf numFmtId="0" fontId="38" fillId="2" borderId="14" xfId="17" quotePrefix="1" applyFont="1" applyFill="1" applyBorder="1" applyAlignment="1" applyProtection="1">
      <alignment horizontal="left" vertical="center" shrinkToFit="1"/>
      <protection hidden="1"/>
    </xf>
    <xf numFmtId="0" fontId="11" fillId="0" borderId="11" xfId="17" applyFont="1" applyBorder="1" applyAlignment="1" applyProtection="1">
      <alignment vertical="center" shrinkToFit="1"/>
      <protection hidden="1"/>
    </xf>
    <xf numFmtId="0" fontId="11" fillId="0" borderId="11" xfId="17" applyFont="1" applyBorder="1" applyAlignment="1" applyProtection="1">
      <alignment horizontal="center" vertical="center" shrinkToFit="1"/>
      <protection hidden="1"/>
    </xf>
    <xf numFmtId="0" fontId="11" fillId="0" borderId="0" xfId="17" applyFont="1" applyAlignment="1" applyProtection="1">
      <alignment horizontal="center" vertical="center" shrinkToFit="1"/>
      <protection hidden="1"/>
    </xf>
    <xf numFmtId="0" fontId="49" fillId="0" borderId="0" xfId="21" applyFont="1" applyProtection="1">
      <alignment vertical="center"/>
      <protection hidden="1"/>
    </xf>
    <xf numFmtId="0" fontId="11" fillId="0" borderId="8" xfId="17" applyFont="1" applyBorder="1" applyAlignment="1" applyProtection="1">
      <alignment horizontal="center" vertical="center" shrinkToFit="1"/>
      <protection hidden="1"/>
    </xf>
    <xf numFmtId="0" fontId="11" fillId="0" borderId="20" xfId="17" applyFont="1" applyBorder="1" applyAlignment="1" applyProtection="1">
      <alignment vertical="center" shrinkToFit="1"/>
      <protection hidden="1"/>
    </xf>
    <xf numFmtId="0" fontId="11" fillId="0" borderId="16" xfId="17" applyFont="1" applyBorder="1" applyAlignment="1" applyProtection="1">
      <alignment horizontal="center" vertical="center" shrinkToFit="1"/>
      <protection hidden="1"/>
    </xf>
    <xf numFmtId="0" fontId="11" fillId="0" borderId="18" xfId="17" applyFont="1" applyBorder="1" applyAlignment="1" applyProtection="1">
      <alignment vertical="center"/>
      <protection hidden="1"/>
    </xf>
    <xf numFmtId="190" fontId="11" fillId="0" borderId="47" xfId="17" applyNumberFormat="1" applyFont="1" applyBorder="1" applyAlignment="1" applyProtection="1">
      <alignment vertical="center" shrinkToFit="1"/>
      <protection hidden="1"/>
    </xf>
    <xf numFmtId="190" fontId="11" fillId="0" borderId="0" xfId="17" applyNumberFormat="1" applyFont="1" applyAlignment="1" applyProtection="1">
      <alignment vertical="center" shrinkToFit="1"/>
      <protection hidden="1"/>
    </xf>
    <xf numFmtId="0" fontId="35" fillId="0" borderId="0" xfId="21" applyFont="1" applyAlignment="1" applyProtection="1">
      <alignment horizontal="center" vertical="center"/>
      <protection hidden="1"/>
    </xf>
    <xf numFmtId="0" fontId="11" fillId="0" borderId="16" xfId="17" applyFont="1" applyBorder="1" applyAlignment="1" applyProtection="1">
      <alignment vertical="center"/>
      <protection hidden="1"/>
    </xf>
    <xf numFmtId="0" fontId="11" fillId="0" borderId="20" xfId="17" applyFont="1" applyBorder="1" applyAlignment="1" applyProtection="1">
      <alignment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41" fillId="0" borderId="0" xfId="17" applyFont="1" applyAlignment="1" applyProtection="1">
      <alignment horizontal="left" vertical="center"/>
      <protection hidden="1"/>
    </xf>
    <xf numFmtId="0" fontId="3" fillId="0" borderId="0" xfId="38" applyProtection="1">
      <alignment vertical="center"/>
      <protection hidden="1"/>
    </xf>
    <xf numFmtId="0" fontId="11" fillId="0" borderId="7" xfId="17" applyFont="1" applyBorder="1" applyAlignment="1" applyProtection="1">
      <alignment vertical="center" shrinkToFit="1"/>
      <protection hidden="1"/>
    </xf>
    <xf numFmtId="0" fontId="11" fillId="0" borderId="32" xfId="17" applyFont="1" applyBorder="1" applyAlignment="1" applyProtection="1">
      <alignment vertical="center"/>
      <protection hidden="1"/>
    </xf>
    <xf numFmtId="0" fontId="11" fillId="0" borderId="19" xfId="17" applyFont="1" applyBorder="1" applyAlignment="1" applyProtection="1">
      <alignment horizontal="center" vertical="center" shrinkToFit="1"/>
      <protection hidden="1"/>
    </xf>
    <xf numFmtId="0" fontId="36" fillId="0" borderId="0" xfId="21" applyFont="1" applyAlignment="1" applyProtection="1">
      <alignment horizontal="left" vertical="center"/>
      <protection hidden="1"/>
    </xf>
    <xf numFmtId="0" fontId="36" fillId="0" borderId="0" xfId="21" applyFont="1" applyProtection="1">
      <alignment vertical="center"/>
      <protection hidden="1"/>
    </xf>
    <xf numFmtId="0" fontId="32" fillId="0" borderId="0" xfId="21" applyFont="1" applyAlignment="1" applyProtection="1">
      <alignment horizontal="center" vertical="center"/>
      <protection hidden="1"/>
    </xf>
    <xf numFmtId="3" fontId="32" fillId="0" borderId="0" xfId="21" applyNumberFormat="1" applyFont="1" applyProtection="1">
      <alignment vertical="center"/>
      <protection hidden="1"/>
    </xf>
    <xf numFmtId="0" fontId="11" fillId="0" borderId="0" xfId="17" applyFont="1" applyAlignment="1" applyProtection="1">
      <alignment vertical="center" wrapText="1"/>
      <protection hidden="1"/>
    </xf>
    <xf numFmtId="0" fontId="32" fillId="0" borderId="13" xfId="37" applyFont="1" applyBorder="1" applyAlignment="1">
      <alignment horizontal="left" vertical="center" shrinkToFit="1"/>
    </xf>
    <xf numFmtId="187" fontId="32" fillId="0" borderId="13" xfId="31" applyNumberFormat="1" applyFont="1" applyFill="1" applyBorder="1" applyAlignment="1">
      <alignment horizontal="left" vertical="center"/>
    </xf>
    <xf numFmtId="0" fontId="20" fillId="6" borderId="4" xfId="0" applyFont="1" applyFill="1" applyBorder="1" applyAlignment="1">
      <alignment horizontal="right" vertical="center" shrinkToFit="1"/>
    </xf>
    <xf numFmtId="0" fontId="20" fillId="6" borderId="4" xfId="0" applyFont="1" applyFill="1" applyBorder="1" applyAlignment="1">
      <alignment vertical="center"/>
    </xf>
    <xf numFmtId="0" fontId="52" fillId="5" borderId="4" xfId="0" applyFont="1" applyFill="1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shrinkToFit="1"/>
    </xf>
    <xf numFmtId="0" fontId="0" fillId="0" borderId="0" xfId="0" applyAlignment="1">
      <alignment horizontal="right"/>
    </xf>
    <xf numFmtId="0" fontId="28" fillId="5" borderId="4" xfId="0" applyFont="1" applyFill="1" applyBorder="1" applyAlignment="1">
      <alignment horizontal="left" vertical="center" wrapText="1"/>
    </xf>
    <xf numFmtId="0" fontId="32" fillId="6" borderId="4" xfId="37" applyFont="1" applyFill="1" applyBorder="1" applyAlignment="1">
      <alignment horizontal="left" vertical="center" wrapText="1" shrinkToFit="1"/>
    </xf>
    <xf numFmtId="40" fontId="32" fillId="6" borderId="4" xfId="31" applyNumberFormat="1" applyFont="1" applyFill="1" applyBorder="1" applyAlignment="1">
      <alignment horizontal="left" vertical="center"/>
    </xf>
    <xf numFmtId="186" fontId="32" fillId="6" borderId="4" xfId="31" applyNumberFormat="1" applyFont="1" applyFill="1" applyBorder="1" applyAlignment="1">
      <alignment horizontal="left" vertical="center" shrinkToFit="1"/>
    </xf>
    <xf numFmtId="186" fontId="32" fillId="6" borderId="14" xfId="31" applyNumberFormat="1" applyFont="1" applyFill="1" applyBorder="1" applyAlignment="1">
      <alignment horizontal="left" vertical="center" shrinkToFit="1"/>
    </xf>
    <xf numFmtId="187" fontId="32" fillId="6" borderId="14" xfId="31" applyNumberFormat="1" applyFont="1" applyFill="1" applyBorder="1" applyAlignment="1">
      <alignment horizontal="left" vertical="center"/>
    </xf>
    <xf numFmtId="180" fontId="11" fillId="2" borderId="4" xfId="17" applyNumberFormat="1" applyFont="1" applyFill="1" applyBorder="1" applyAlignment="1" applyProtection="1">
      <alignment horizontal="center" vertical="center" shrinkToFit="1"/>
      <protection hidden="1"/>
    </xf>
    <xf numFmtId="0" fontId="45" fillId="0" borderId="0" xfId="17" applyFont="1" applyAlignment="1" applyProtection="1">
      <alignment horizontal="left" vertical="center" wrapText="1" shrinkToFit="1"/>
      <protection hidden="1"/>
    </xf>
    <xf numFmtId="0" fontId="45" fillId="0" borderId="0" xfId="17" applyFont="1" applyAlignment="1" applyProtection="1">
      <alignment horizontal="left" vertical="center" shrinkToFit="1"/>
      <protection hidden="1"/>
    </xf>
    <xf numFmtId="0" fontId="11" fillId="0" borderId="1" xfId="17" applyFont="1" applyBorder="1" applyAlignment="1" applyProtection="1">
      <alignment horizontal="center" vertical="center" shrinkToFit="1"/>
      <protection hidden="1"/>
    </xf>
    <xf numFmtId="0" fontId="11" fillId="0" borderId="3" xfId="17" applyFont="1" applyBorder="1" applyAlignment="1" applyProtection="1">
      <alignment horizontal="center" vertical="center" shrinkToFit="1"/>
      <protection hidden="1"/>
    </xf>
    <xf numFmtId="0" fontId="11" fillId="0" borderId="2" xfId="17" applyFont="1" applyBorder="1" applyAlignment="1" applyProtection="1">
      <alignment horizontal="center" vertical="center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3" fontId="11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92" fontId="50" fillId="0" borderId="0" xfId="17" applyNumberFormat="1" applyFont="1" applyAlignment="1" applyProtection="1">
      <alignment horizontal="left" vertical="center" wrapText="1" shrinkToFit="1"/>
      <protection hidden="1"/>
    </xf>
    <xf numFmtId="0" fontId="45" fillId="0" borderId="48" xfId="17" applyFont="1" applyBorder="1" applyAlignment="1" applyProtection="1">
      <alignment horizontal="left" shrinkToFit="1"/>
      <protection hidden="1"/>
    </xf>
    <xf numFmtId="0" fontId="45" fillId="0" borderId="32" xfId="17" applyFont="1" applyBorder="1" applyAlignment="1" applyProtection="1">
      <alignment horizontal="left" shrinkToFit="1"/>
      <protection hidden="1"/>
    </xf>
    <xf numFmtId="0" fontId="11" fillId="4" borderId="1" xfId="17" applyFont="1" applyFill="1" applyBorder="1" applyAlignment="1" applyProtection="1">
      <alignment horizontal="center" vertical="center" shrinkToFit="1"/>
      <protection hidden="1"/>
    </xf>
    <xf numFmtId="0" fontId="11" fillId="4" borderId="3" xfId="17" applyFont="1" applyFill="1" applyBorder="1" applyAlignment="1" applyProtection="1">
      <alignment horizontal="center" vertical="center" shrinkToFit="1"/>
      <protection hidden="1"/>
    </xf>
    <xf numFmtId="0" fontId="11" fillId="4" borderId="2" xfId="17" applyFont="1" applyFill="1" applyBorder="1" applyAlignment="1" applyProtection="1">
      <alignment horizontal="center" vertical="center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applyFont="1" applyFill="1" applyBorder="1" applyAlignment="1" applyProtection="1">
      <alignment horizontal="center" vertical="center" shrinkToFit="1"/>
      <protection hidden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91" fontId="11" fillId="0" borderId="1" xfId="17" applyNumberFormat="1" applyFont="1" applyBorder="1" applyAlignment="1" applyProtection="1">
      <alignment horizontal="center" vertical="center" shrinkToFit="1"/>
      <protection hidden="1"/>
    </xf>
    <xf numFmtId="191" fontId="11" fillId="0" borderId="3" xfId="17" applyNumberFormat="1" applyFont="1" applyBorder="1" applyAlignment="1" applyProtection="1">
      <alignment horizontal="center" vertical="center" shrinkToFit="1"/>
      <protection hidden="1"/>
    </xf>
    <xf numFmtId="191" fontId="11" fillId="0" borderId="2" xfId="17" applyNumberFormat="1" applyFont="1" applyBorder="1" applyAlignment="1" applyProtection="1">
      <alignment horizontal="center" vertical="center" shrinkToFit="1"/>
      <protection hidden="1"/>
    </xf>
    <xf numFmtId="0" fontId="11" fillId="2" borderId="4" xfId="17" applyFont="1" applyFill="1" applyBorder="1" applyAlignment="1" applyProtection="1">
      <alignment horizontal="center" vertical="center" textRotation="255" shrinkToFit="1"/>
      <protection hidden="1"/>
    </xf>
    <xf numFmtId="177" fontId="11" fillId="2" borderId="5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7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6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12" xfId="17" applyNumberFormat="1" applyFont="1" applyFill="1" applyBorder="1" applyAlignment="1" applyProtection="1">
      <alignment horizontal="center" vertical="center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 hidden="1"/>
    </xf>
    <xf numFmtId="0" fontId="11" fillId="3" borderId="3" xfId="17" applyFont="1" applyFill="1" applyBorder="1" applyAlignment="1" applyProtection="1">
      <alignment horizontal="left" vertical="center" shrinkToFit="1"/>
      <protection locked="0" hidden="1"/>
    </xf>
    <xf numFmtId="0" fontId="11" fillId="2" borderId="4" xfId="17" quotePrefix="1" applyFont="1" applyFill="1" applyBorder="1" applyAlignment="1" applyProtection="1">
      <alignment horizontal="center" vertical="center" shrinkToFit="1"/>
      <protection hidden="1"/>
    </xf>
    <xf numFmtId="0" fontId="47" fillId="0" borderId="0" xfId="17" quotePrefix="1" applyFont="1" applyAlignment="1" applyProtection="1">
      <alignment horizontal="center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11" fillId="3" borderId="1" xfId="17" applyFont="1" applyFill="1" applyBorder="1" applyAlignment="1" applyProtection="1">
      <alignment horizontal="center" vertical="center"/>
      <protection hidden="1"/>
    </xf>
    <xf numFmtId="0" fontId="11" fillId="3" borderId="3" xfId="17" applyFont="1" applyFill="1" applyBorder="1" applyAlignment="1" applyProtection="1">
      <alignment horizontal="center" vertical="center"/>
      <protection hidden="1"/>
    </xf>
    <xf numFmtId="0" fontId="11" fillId="3" borderId="2" xfId="17" applyFont="1" applyFill="1" applyBorder="1" applyAlignment="1" applyProtection="1">
      <alignment horizontal="center" vertical="center"/>
      <protection hidden="1"/>
    </xf>
    <xf numFmtId="0" fontId="11" fillId="0" borderId="8" xfId="17" applyFont="1" applyBorder="1" applyAlignment="1" applyProtection="1">
      <alignment horizontal="left"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8" fillId="2" borderId="1" xfId="17" applyFont="1" applyFill="1" applyBorder="1" applyAlignment="1" applyProtection="1">
      <alignment horizontal="center" vertical="center" shrinkToFit="1"/>
      <protection hidden="1"/>
    </xf>
    <xf numFmtId="0" fontId="38" fillId="2" borderId="3" xfId="17" applyFont="1" applyFill="1" applyBorder="1" applyAlignment="1" applyProtection="1">
      <alignment horizontal="center" vertical="center" shrinkToFit="1"/>
      <protection hidden="1"/>
    </xf>
    <xf numFmtId="0" fontId="38" fillId="2" borderId="2" xfId="17" applyFont="1" applyFill="1" applyBorder="1" applyAlignment="1" applyProtection="1">
      <alignment horizontal="center" vertical="center" shrinkToFit="1"/>
      <protection hidden="1"/>
    </xf>
    <xf numFmtId="184" fontId="11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1" fillId="3" borderId="4" xfId="17" applyFont="1" applyFill="1" applyBorder="1" applyAlignment="1" applyProtection="1">
      <alignment vertical="center" shrinkToFit="1"/>
      <protection locked="0" hidden="1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3" borderId="1" xfId="17" applyFont="1" applyFill="1" applyBorder="1" applyAlignment="1" applyProtection="1">
      <alignment horizontal="center" vertical="center" shrinkToFit="1"/>
      <protection locked="0" hidden="1"/>
    </xf>
    <xf numFmtId="0" fontId="11" fillId="3" borderId="3" xfId="17" applyFont="1" applyFill="1" applyBorder="1" applyAlignment="1" applyProtection="1">
      <alignment horizontal="center" vertical="center" shrinkToFit="1"/>
      <protection locked="0" hidden="1"/>
    </xf>
    <xf numFmtId="0" fontId="11" fillId="3" borderId="2" xfId="17" applyFont="1" applyFill="1" applyBorder="1" applyAlignment="1" applyProtection="1">
      <alignment horizontal="center" vertical="center" shrinkToFit="1"/>
      <protection locked="0" hidden="1"/>
    </xf>
    <xf numFmtId="2" fontId="11" fillId="0" borderId="1" xfId="17" applyNumberFormat="1" applyFont="1" applyBorder="1" applyAlignment="1" applyProtection="1">
      <alignment horizontal="center" vertical="center" shrinkToFit="1"/>
      <protection locked="0" hidden="1"/>
    </xf>
    <xf numFmtId="2" fontId="11" fillId="0" borderId="3" xfId="17" applyNumberFormat="1" applyFont="1" applyBorder="1" applyAlignment="1" applyProtection="1">
      <alignment horizontal="center" vertical="center" shrinkToFit="1"/>
      <protection locked="0" hidden="1"/>
    </xf>
    <xf numFmtId="2" fontId="11" fillId="0" borderId="2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1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3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2" xfId="17" applyNumberFormat="1" applyFont="1" applyBorder="1" applyAlignment="1" applyProtection="1">
      <alignment horizontal="center" vertical="center" shrinkToFit="1"/>
      <protection locked="0" hidden="1"/>
    </xf>
    <xf numFmtId="0" fontId="11" fillId="2" borderId="12" xfId="17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wrapText="1" shrinkToFit="1"/>
      <protection hidden="1"/>
    </xf>
    <xf numFmtId="0" fontId="11" fillId="2" borderId="3" xfId="17" applyFont="1" applyFill="1" applyBorder="1" applyAlignment="1" applyProtection="1">
      <alignment horizontal="center" vertical="center" wrapText="1" shrinkToFit="1"/>
      <protection hidden="1"/>
    </xf>
    <xf numFmtId="0" fontId="11" fillId="2" borderId="2" xfId="17" applyFont="1" applyFill="1" applyBorder="1" applyAlignment="1" applyProtection="1">
      <alignment horizontal="center" vertical="center" wrapText="1" shrinkToFit="1"/>
      <protection hidden="1"/>
    </xf>
    <xf numFmtId="0" fontId="11" fillId="0" borderId="1" xfId="21" applyFont="1" applyBorder="1" applyAlignment="1" applyProtection="1">
      <alignment horizontal="center" vertical="center"/>
      <protection hidden="1"/>
    </xf>
    <xf numFmtId="0" fontId="11" fillId="0" borderId="3" xfId="21" applyFont="1" applyBorder="1" applyAlignment="1" applyProtection="1">
      <alignment horizontal="center" vertical="center"/>
      <protection hidden="1"/>
    </xf>
    <xf numFmtId="0" fontId="11" fillId="0" borderId="2" xfId="21" applyFont="1" applyBorder="1" applyAlignment="1" applyProtection="1">
      <alignment horizontal="center" vertical="center"/>
      <protection hidden="1"/>
    </xf>
    <xf numFmtId="0" fontId="11" fillId="2" borderId="1" xfId="17" applyFont="1" applyFill="1" applyBorder="1" applyAlignment="1" applyProtection="1">
      <alignment horizontal="center" vertical="center" shrinkToFit="1"/>
      <protection hidden="1"/>
    </xf>
    <xf numFmtId="0" fontId="11" fillId="2" borderId="3" xfId="17" applyFont="1" applyFill="1" applyBorder="1" applyAlignment="1" applyProtection="1">
      <alignment horizontal="center" vertical="center" shrinkToFit="1"/>
      <protection hidden="1"/>
    </xf>
    <xf numFmtId="0" fontId="11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Border="1" applyAlignment="1" applyProtection="1">
      <alignment horizontal="left" vertical="center" shrinkToFit="1"/>
      <protection hidden="1"/>
    </xf>
    <xf numFmtId="0" fontId="11" fillId="0" borderId="3" xfId="17" applyFont="1" applyBorder="1" applyAlignment="1" applyProtection="1">
      <alignment horizontal="left" vertical="center" shrinkToFit="1"/>
      <protection hidden="1"/>
    </xf>
    <xf numFmtId="0" fontId="11" fillId="0" borderId="2" xfId="17" applyFont="1" applyBorder="1" applyAlignment="1" applyProtection="1">
      <alignment horizontal="left" vertical="center" shrinkToFit="1"/>
      <protection hidden="1"/>
    </xf>
    <xf numFmtId="0" fontId="11" fillId="3" borderId="4" xfId="17" applyFont="1" applyFill="1" applyBorder="1" applyAlignment="1" applyProtection="1">
      <alignment horizontal="left" vertical="center" shrinkToFit="1"/>
      <protection locked="0" hidden="1"/>
    </xf>
    <xf numFmtId="181" fontId="11" fillId="0" borderId="1" xfId="22" applyNumberFormat="1" applyFont="1" applyBorder="1" applyAlignment="1" applyProtection="1">
      <alignment horizontal="right" vertical="center" shrinkToFit="1"/>
      <protection hidden="1"/>
    </xf>
    <xf numFmtId="181" fontId="11" fillId="0" borderId="3" xfId="22" applyNumberFormat="1" applyFont="1" applyBorder="1" applyAlignment="1" applyProtection="1">
      <alignment horizontal="right" vertical="center" shrinkToFit="1"/>
      <protection hidden="1"/>
    </xf>
    <xf numFmtId="181" fontId="11" fillId="0" borderId="2" xfId="22" applyNumberFormat="1" applyFont="1" applyBorder="1" applyAlignment="1" applyProtection="1">
      <alignment horizontal="right" vertical="center" shrinkToFit="1"/>
      <protection hidden="1"/>
    </xf>
    <xf numFmtId="182" fontId="11" fillId="0" borderId="37" xfId="17" applyNumberFormat="1" applyFont="1" applyBorder="1" applyAlignment="1" applyProtection="1">
      <alignment horizontal="right" vertical="center" shrinkToFit="1"/>
      <protection hidden="1"/>
    </xf>
    <xf numFmtId="182" fontId="11" fillId="0" borderId="3" xfId="17" applyNumberFormat="1" applyFont="1" applyBorder="1" applyAlignment="1" applyProtection="1">
      <alignment horizontal="right" vertical="center" shrinkToFit="1"/>
      <protection hidden="1"/>
    </xf>
    <xf numFmtId="182" fontId="11" fillId="0" borderId="38" xfId="17" applyNumberFormat="1" applyFont="1" applyBorder="1" applyAlignment="1" applyProtection="1">
      <alignment horizontal="right" vertical="center" shrinkToFit="1"/>
      <protection hidden="1"/>
    </xf>
    <xf numFmtId="178" fontId="11" fillId="0" borderId="13" xfId="17" applyNumberFormat="1" applyFont="1" applyBorder="1" applyAlignment="1" applyProtection="1">
      <alignment horizontal="center" vertical="center" shrinkToFit="1"/>
      <protection hidden="1"/>
    </xf>
    <xf numFmtId="178" fontId="11" fillId="0" borderId="8" xfId="17" applyNumberFormat="1" applyFont="1" applyBorder="1" applyAlignment="1" applyProtection="1">
      <alignment horizontal="center" vertical="center" shrinkToFit="1"/>
      <protection hidden="1"/>
    </xf>
    <xf numFmtId="179" fontId="11" fillId="2" borderId="9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1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0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3" xfId="17" applyNumberFormat="1" applyFont="1" applyFill="1" applyBorder="1" applyAlignment="1" applyProtection="1">
      <alignment horizontal="center" vertical="center" shrinkToFit="1"/>
      <protection hidden="1"/>
    </xf>
    <xf numFmtId="183" fontId="11" fillId="0" borderId="9" xfId="21" applyNumberFormat="1" applyFont="1" applyBorder="1" applyAlignment="1" applyProtection="1">
      <alignment horizontal="right" vertical="center" shrinkToFit="1"/>
      <protection hidden="1"/>
    </xf>
    <xf numFmtId="183" fontId="11" fillId="0" borderId="11" xfId="21" applyNumberFormat="1" applyFont="1" applyBorder="1" applyAlignment="1" applyProtection="1">
      <alignment horizontal="right" vertical="center" shrinkToFit="1"/>
      <protection hidden="1"/>
    </xf>
    <xf numFmtId="183" fontId="11" fillId="0" borderId="10" xfId="21" applyNumberFormat="1" applyFont="1" applyBorder="1" applyAlignment="1" applyProtection="1">
      <alignment horizontal="right" vertical="center" shrinkToFit="1"/>
      <protection hidden="1"/>
    </xf>
    <xf numFmtId="0" fontId="11" fillId="2" borderId="5" xfId="21" applyFont="1" applyFill="1" applyBorder="1" applyAlignment="1" applyProtection="1">
      <alignment horizontal="center" vertical="center" shrinkToFit="1"/>
      <protection hidden="1"/>
    </xf>
    <xf numFmtId="0" fontId="11" fillId="2" borderId="7" xfId="21" applyFont="1" applyFill="1" applyBorder="1" applyAlignment="1" applyProtection="1">
      <alignment horizontal="center" vertical="center" shrinkToFit="1"/>
      <protection hidden="1"/>
    </xf>
    <xf numFmtId="0" fontId="11" fillId="2" borderId="6" xfId="21" applyFont="1" applyFill="1" applyBorder="1" applyAlignment="1" applyProtection="1">
      <alignment horizontal="center" vertical="center" shrinkToFit="1"/>
      <protection hidden="1"/>
    </xf>
    <xf numFmtId="0" fontId="11" fillId="2" borderId="9" xfId="21" applyFont="1" applyFill="1" applyBorder="1" applyAlignment="1" applyProtection="1">
      <alignment horizontal="center" vertical="center" shrinkToFit="1"/>
      <protection hidden="1"/>
    </xf>
    <xf numFmtId="0" fontId="11" fillId="2" borderId="11" xfId="21" applyFont="1" applyFill="1" applyBorder="1" applyAlignment="1" applyProtection="1">
      <alignment horizontal="center" vertical="center" shrinkToFit="1"/>
      <protection hidden="1"/>
    </xf>
    <xf numFmtId="0" fontId="11" fillId="2" borderId="10" xfId="21" applyFont="1" applyFill="1" applyBorder="1" applyAlignment="1" applyProtection="1">
      <alignment horizontal="center" vertical="center" shrinkToFit="1"/>
      <protection hidden="1"/>
    </xf>
    <xf numFmtId="183" fontId="11" fillId="3" borderId="1" xfId="21" applyNumberFormat="1" applyFont="1" applyFill="1" applyBorder="1" applyAlignment="1" applyProtection="1">
      <alignment horizontal="right" vertical="center" shrinkToFit="1"/>
      <protection locked="0" hidden="1"/>
    </xf>
    <xf numFmtId="183" fontId="11" fillId="3" borderId="3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0" borderId="45" xfId="17" applyNumberFormat="1" applyFont="1" applyBorder="1" applyAlignment="1" applyProtection="1">
      <alignment horizontal="right" vertical="center" shrinkToFit="1"/>
      <protection hidden="1"/>
    </xf>
    <xf numFmtId="182" fontId="11" fillId="0" borderId="4" xfId="17" applyNumberFormat="1" applyFont="1" applyBorder="1" applyAlignment="1" applyProtection="1">
      <alignment horizontal="right" vertical="center" shrinkToFit="1"/>
      <protection hidden="1"/>
    </xf>
    <xf numFmtId="182" fontId="11" fillId="0" borderId="46" xfId="17" applyNumberFormat="1" applyFont="1" applyBorder="1" applyAlignment="1" applyProtection="1">
      <alignment horizontal="right" vertical="center" shrinkToFit="1"/>
      <protection hidden="1"/>
    </xf>
    <xf numFmtId="180" fontId="11" fillId="2" borderId="24" xfId="17" applyNumberFormat="1" applyFont="1" applyFill="1" applyBorder="1" applyAlignment="1" applyProtection="1">
      <alignment horizontal="center" vertical="center" shrinkToFit="1"/>
      <protection hidden="1"/>
    </xf>
    <xf numFmtId="181" fontId="11" fillId="0" borderId="22" xfId="22" applyNumberFormat="1" applyFont="1" applyBorder="1" applyAlignment="1" applyProtection="1">
      <alignment horizontal="right" vertical="center" shrinkToFit="1"/>
      <protection hidden="1"/>
    </xf>
    <xf numFmtId="181" fontId="11" fillId="0" borderId="25" xfId="22" applyNumberFormat="1" applyFont="1" applyBorder="1" applyAlignment="1" applyProtection="1">
      <alignment horizontal="right" vertical="center" shrinkToFit="1"/>
      <protection hidden="1"/>
    </xf>
    <xf numFmtId="181" fontId="11" fillId="0" borderId="23" xfId="22" applyNumberFormat="1" applyFont="1" applyBorder="1" applyAlignment="1" applyProtection="1">
      <alignment horizontal="right" vertical="center" shrinkToFit="1"/>
      <protection hidden="1"/>
    </xf>
    <xf numFmtId="182" fontId="11" fillId="0" borderId="39" xfId="17" applyNumberFormat="1" applyFont="1" applyBorder="1" applyAlignment="1" applyProtection="1">
      <alignment horizontal="right" vertical="center" shrinkToFit="1"/>
      <protection hidden="1"/>
    </xf>
    <xf numFmtId="182" fontId="11" fillId="0" borderId="40" xfId="17" applyNumberFormat="1" applyFont="1" applyBorder="1" applyAlignment="1" applyProtection="1">
      <alignment horizontal="right" vertical="center" shrinkToFit="1"/>
      <protection hidden="1"/>
    </xf>
    <xf numFmtId="182" fontId="11" fillId="0" borderId="41" xfId="17" applyNumberFormat="1" applyFont="1" applyBorder="1" applyAlignment="1" applyProtection="1">
      <alignment horizontal="right" vertical="center" shrinkToFit="1"/>
      <protection hidden="1"/>
    </xf>
    <xf numFmtId="0" fontId="11" fillId="2" borderId="14" xfId="17" applyFont="1" applyFill="1" applyBorder="1" applyAlignment="1" applyProtection="1">
      <alignment horizontal="center" vertical="center" shrinkToFit="1"/>
      <protection hidden="1"/>
    </xf>
    <xf numFmtId="181" fontId="11" fillId="0" borderId="31" xfId="22" applyNumberFormat="1" applyFont="1" applyBorder="1" applyAlignment="1" applyProtection="1">
      <alignment horizontal="right" vertical="center" shrinkToFit="1"/>
      <protection hidden="1"/>
    </xf>
    <xf numFmtId="181" fontId="11" fillId="0" borderId="29" xfId="22" applyNumberFormat="1" applyFont="1" applyBorder="1" applyAlignment="1" applyProtection="1">
      <alignment horizontal="right" vertical="center" shrinkToFit="1"/>
      <protection hidden="1"/>
    </xf>
    <xf numFmtId="181" fontId="11" fillId="0" borderId="30" xfId="22" applyNumberFormat="1" applyFont="1" applyBorder="1" applyAlignment="1" applyProtection="1">
      <alignment horizontal="right" vertical="center" shrinkToFit="1"/>
      <protection hidden="1"/>
    </xf>
    <xf numFmtId="182" fontId="11" fillId="0" borderId="14" xfId="17" applyNumberFormat="1" applyFont="1" applyBorder="1" applyAlignment="1" applyProtection="1">
      <alignment horizontal="right" vertical="center" shrinkToFit="1"/>
      <protection hidden="1"/>
    </xf>
    <xf numFmtId="182" fontId="11" fillId="0" borderId="42" xfId="17" applyNumberFormat="1" applyFont="1" applyBorder="1" applyAlignment="1" applyProtection="1">
      <alignment horizontal="right" vertical="center" shrinkToFit="1"/>
      <protection hidden="1"/>
    </xf>
    <xf numFmtId="182" fontId="11" fillId="0" borderId="43" xfId="17" applyNumberFormat="1" applyFont="1" applyBorder="1" applyAlignment="1" applyProtection="1">
      <alignment horizontal="right" vertical="center" shrinkToFit="1"/>
      <protection hidden="1"/>
    </xf>
    <xf numFmtId="182" fontId="11" fillId="0" borderId="44" xfId="17" applyNumberFormat="1" applyFont="1" applyBorder="1" applyAlignment="1" applyProtection="1">
      <alignment horizontal="right" vertical="center" shrinkToFit="1"/>
      <protection hidden="1"/>
    </xf>
    <xf numFmtId="179" fontId="11" fillId="0" borderId="13" xfId="17" applyNumberFormat="1" applyFont="1" applyBorder="1" applyAlignment="1" applyProtection="1">
      <alignment horizontal="center" vertical="center" shrinkToFit="1"/>
      <protection hidden="1"/>
    </xf>
    <xf numFmtId="179" fontId="11" fillId="0" borderId="8" xfId="17" applyNumberFormat="1" applyFont="1" applyBorder="1" applyAlignment="1" applyProtection="1">
      <alignment horizontal="center" vertical="center" shrinkToFit="1"/>
      <protection hidden="1"/>
    </xf>
    <xf numFmtId="183" fontId="11" fillId="3" borderId="22" xfId="21" applyNumberFormat="1" applyFont="1" applyFill="1" applyBorder="1" applyAlignment="1" applyProtection="1">
      <alignment horizontal="right" vertical="center" shrinkToFit="1"/>
      <protection locked="0" hidden="1"/>
    </xf>
    <xf numFmtId="183" fontId="11" fillId="3" borderId="25" xfId="21" applyNumberFormat="1" applyFont="1" applyFill="1" applyBorder="1" applyAlignment="1" applyProtection="1">
      <alignment horizontal="right" vertical="center" shrinkToFit="1"/>
      <protection locked="0" hidden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 hidden="1"/>
    </xf>
    <xf numFmtId="0" fontId="11" fillId="3" borderId="3" xfId="17" applyFont="1" applyFill="1" applyBorder="1" applyAlignment="1" applyProtection="1">
      <alignment horizontal="left" vertical="center" wrapText="1" shrinkToFit="1"/>
      <protection locked="0" hidden="1"/>
    </xf>
    <xf numFmtId="0" fontId="11" fillId="0" borderId="8" xfId="17" applyFont="1" applyBorder="1" applyAlignment="1" applyProtection="1">
      <alignment horizontal="center" vertical="center" shrinkToFit="1"/>
      <protection hidden="1"/>
    </xf>
    <xf numFmtId="0" fontId="11" fillId="0" borderId="0" xfId="17" applyFont="1" applyAlignment="1" applyProtection="1">
      <alignment horizontal="center" vertical="center" shrinkToFit="1"/>
      <protection hidden="1"/>
    </xf>
    <xf numFmtId="182" fontId="11" fillId="0" borderId="9" xfId="17" applyNumberFormat="1" applyFont="1" applyBorder="1" applyAlignment="1" applyProtection="1">
      <alignment horizontal="right" vertical="center" shrinkToFit="1"/>
      <protection hidden="1"/>
    </xf>
    <xf numFmtId="182" fontId="11" fillId="0" borderId="11" xfId="17" applyNumberFormat="1" applyFont="1" applyBorder="1" applyAlignment="1" applyProtection="1">
      <alignment horizontal="right" vertical="center" shrinkToFit="1"/>
      <protection hidden="1"/>
    </xf>
    <xf numFmtId="182" fontId="11" fillId="0" borderId="10" xfId="17" applyNumberFormat="1" applyFont="1" applyBorder="1" applyAlignment="1" applyProtection="1">
      <alignment horizontal="right" vertical="center" shrinkToFit="1"/>
      <protection hidden="1"/>
    </xf>
    <xf numFmtId="0" fontId="11" fillId="0" borderId="15" xfId="21" applyFont="1" applyBorder="1" applyAlignment="1" applyProtection="1">
      <alignment horizontal="center" vertical="center"/>
      <protection hidden="1"/>
    </xf>
    <xf numFmtId="188" fontId="26" fillId="0" borderId="0" xfId="17" applyNumberFormat="1" applyFont="1" applyAlignment="1" applyProtection="1">
      <alignment horizontal="right" vertical="center"/>
      <protection hidden="1"/>
    </xf>
    <xf numFmtId="178" fontId="11" fillId="0" borderId="0" xfId="17" applyNumberFormat="1" applyFont="1" applyAlignment="1" applyProtection="1">
      <alignment horizontal="center" vertical="center" shrinkToFit="1"/>
      <protection hidden="1"/>
    </xf>
    <xf numFmtId="190" fontId="11" fillId="0" borderId="0" xfId="17" applyNumberFormat="1" applyFont="1" applyAlignment="1" applyProtection="1">
      <alignment horizontal="right" vertical="center" shrinkToFit="1"/>
      <protection hidden="1"/>
    </xf>
    <xf numFmtId="182" fontId="11" fillId="0" borderId="34" xfId="17" applyNumberFormat="1" applyFont="1" applyBorder="1" applyAlignment="1" applyProtection="1">
      <alignment horizontal="right" vertical="center" shrinkToFit="1"/>
      <protection hidden="1"/>
    </xf>
    <xf numFmtId="182" fontId="11" fillId="0" borderId="35" xfId="17" applyNumberFormat="1" applyFont="1" applyBorder="1" applyAlignment="1" applyProtection="1">
      <alignment horizontal="right" vertical="center" shrinkToFit="1"/>
      <protection hidden="1"/>
    </xf>
    <xf numFmtId="182" fontId="11" fillId="0" borderId="36" xfId="17" applyNumberFormat="1" applyFont="1" applyBorder="1" applyAlignment="1" applyProtection="1">
      <alignment horizontal="right" vertical="center" shrinkToFit="1"/>
      <protection hidden="1"/>
    </xf>
    <xf numFmtId="179" fontId="11" fillId="2" borderId="8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0" xfId="17" applyNumberFormat="1" applyFont="1" applyFill="1" applyAlignment="1" applyProtection="1">
      <alignment horizontal="center" vertical="center" shrinkToFit="1"/>
      <protection hidden="1"/>
    </xf>
    <xf numFmtId="179" fontId="11" fillId="2" borderId="33" xfId="17" applyNumberFormat="1" applyFont="1" applyFill="1" applyBorder="1" applyAlignment="1" applyProtection="1">
      <alignment horizontal="center" vertical="center" shrinkToFit="1"/>
      <protection hidden="1"/>
    </xf>
    <xf numFmtId="179" fontId="11" fillId="0" borderId="0" xfId="17" applyNumberFormat="1" applyFont="1" applyAlignment="1" applyProtection="1">
      <alignment horizontal="center" vertical="center" shrinkToFit="1"/>
      <protection hidden="1"/>
    </xf>
    <xf numFmtId="0" fontId="11" fillId="2" borderId="5" xfId="17" applyFont="1" applyFill="1" applyBorder="1" applyAlignment="1" applyProtection="1">
      <alignment horizontal="center" vertical="center" shrinkToFit="1"/>
      <protection hidden="1"/>
    </xf>
    <xf numFmtId="0" fontId="11" fillId="2" borderId="7" xfId="17" applyFont="1" applyFill="1" applyBorder="1" applyAlignment="1" applyProtection="1">
      <alignment horizontal="center" vertical="center" shrinkToFit="1"/>
      <protection hidden="1"/>
    </xf>
    <xf numFmtId="0" fontId="11" fillId="2" borderId="6" xfId="17" applyFont="1" applyFill="1" applyBorder="1" applyAlignment="1" applyProtection="1">
      <alignment horizontal="center" vertical="center" shrinkToFit="1"/>
      <protection hidden="1"/>
    </xf>
    <xf numFmtId="189" fontId="11" fillId="0" borderId="1" xfId="17" quotePrefix="1" applyNumberFormat="1" applyFont="1" applyBorder="1" applyAlignment="1" applyProtection="1">
      <alignment horizontal="center" vertical="center" shrinkToFit="1"/>
      <protection hidden="1"/>
    </xf>
    <xf numFmtId="189" fontId="11" fillId="0" borderId="3" xfId="17" applyNumberFormat="1" applyFont="1" applyBorder="1" applyAlignment="1" applyProtection="1">
      <alignment horizontal="center" vertical="center" shrinkToFit="1"/>
      <protection hidden="1"/>
    </xf>
    <xf numFmtId="189" fontId="11" fillId="0" borderId="2" xfId="17" applyNumberFormat="1" applyFont="1" applyBorder="1" applyAlignment="1" applyProtection="1">
      <alignment horizontal="center" vertical="center" shrinkToFit="1"/>
      <protection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57" xr:uid="{00000000-0005-0000-0000-00000A000000}"/>
    <cellStyle name="パーセント 3 3 2" xfId="140" xr:uid="{00000000-0005-0000-0000-00000B000000}"/>
    <cellStyle name="パーセント 3 4" xfId="124" xr:uid="{00000000-0005-0000-0000-00000C000000}"/>
    <cellStyle name="パーセント 3 5" xfId="92" xr:uid="{00000000-0005-0000-0000-00000D000000}"/>
    <cellStyle name="パーセント 4" xfId="42" xr:uid="{00000000-0005-0000-0000-00000E000000}"/>
    <cellStyle name="パーセント 4 2" xfId="61" xr:uid="{00000000-0005-0000-0000-00000F000000}"/>
    <cellStyle name="パーセント 4 2 2" xfId="144" xr:uid="{00000000-0005-0000-0000-000010000000}"/>
    <cellStyle name="パーセント 4 3" xfId="128" xr:uid="{00000000-0005-0000-0000-000011000000}"/>
    <cellStyle name="パーセント 4 4" xfId="95" xr:uid="{00000000-0005-0000-0000-000012000000}"/>
    <cellStyle name="パーセント 5" xfId="70" xr:uid="{00000000-0005-0000-0000-000013000000}"/>
    <cellStyle name="パーセント 5 2" xfId="153" xr:uid="{00000000-0005-0000-0000-000014000000}"/>
    <cellStyle name="パーセント 5 3" xfId="103" xr:uid="{00000000-0005-0000-0000-000015000000}"/>
    <cellStyle name="パーセント 6" xfId="79" xr:uid="{00000000-0005-0000-0000-000016000000}"/>
    <cellStyle name="パーセント 6 2" xfId="162" xr:uid="{00000000-0005-0000-0000-000017000000}"/>
    <cellStyle name="パーセント 6 3" xfId="112" xr:uid="{00000000-0005-0000-0000-000018000000}"/>
    <cellStyle name="パーセント 7" xfId="82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65" xr:uid="{00000000-0005-0000-0000-000022000000}"/>
    <cellStyle name="桁区切り 4 2 2 2" xfId="148" xr:uid="{00000000-0005-0000-0000-000023000000}"/>
    <cellStyle name="桁区切り 4 2 3" xfId="132" xr:uid="{00000000-0005-0000-0000-000024000000}"/>
    <cellStyle name="桁区切り 4 2 4" xfId="99" xr:uid="{00000000-0005-0000-0000-000025000000}"/>
    <cellStyle name="桁区切り 4 3" xfId="74" xr:uid="{00000000-0005-0000-0000-000026000000}"/>
    <cellStyle name="桁区切り 4 3 2" xfId="157" xr:uid="{00000000-0005-0000-0000-000027000000}"/>
    <cellStyle name="桁区切り 4 3 3" xfId="107" xr:uid="{00000000-0005-0000-0000-000028000000}"/>
    <cellStyle name="桁区切り 4 4" xfId="58" xr:uid="{00000000-0005-0000-0000-000029000000}"/>
    <cellStyle name="桁区切り 4 4 2" xfId="141" xr:uid="{00000000-0005-0000-0000-00002A000000}"/>
    <cellStyle name="桁区切り 4 4 3" xfId="116" xr:uid="{00000000-0005-0000-0000-00002B000000}"/>
    <cellStyle name="桁区切り 4 5" xfId="87" xr:uid="{00000000-0005-0000-0000-00002C000000}"/>
    <cellStyle name="桁区切り 4 6" xfId="125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60" xr:uid="{00000000-0005-0000-0000-000030000000}"/>
    <cellStyle name="桁区切り 6 2 2" xfId="143" xr:uid="{00000000-0005-0000-0000-000031000000}"/>
    <cellStyle name="桁区切り 6 3" xfId="127" xr:uid="{00000000-0005-0000-0000-000032000000}"/>
    <cellStyle name="桁区切り 6 4" xfId="94" xr:uid="{00000000-0005-0000-0000-000033000000}"/>
    <cellStyle name="桁区切り 7" xfId="69" xr:uid="{00000000-0005-0000-0000-000034000000}"/>
    <cellStyle name="桁区切り 7 2" xfId="152" xr:uid="{00000000-0005-0000-0000-000035000000}"/>
    <cellStyle name="桁区切り 7 3" xfId="102" xr:uid="{00000000-0005-0000-0000-000036000000}"/>
    <cellStyle name="桁区切り 8" xfId="78" xr:uid="{00000000-0005-0000-0000-000037000000}"/>
    <cellStyle name="桁区切り 8 2" xfId="161" xr:uid="{00000000-0005-0000-0000-000038000000}"/>
    <cellStyle name="桁区切り 8 3" xfId="111" xr:uid="{00000000-0005-0000-0000-000039000000}"/>
    <cellStyle name="桁区切り 9" xfId="81" xr:uid="{00000000-0005-0000-0000-00003A000000}"/>
    <cellStyle name="通貨 2" xfId="7" xr:uid="{00000000-0005-0000-0000-00003B000000}"/>
    <cellStyle name="通貨 2 2" xfId="43" xr:uid="{00000000-0005-0000-0000-00003C000000}"/>
    <cellStyle name="通貨 2 2 2" xfId="62" xr:uid="{00000000-0005-0000-0000-00003D000000}"/>
    <cellStyle name="通貨 2 2 2 2" xfId="145" xr:uid="{00000000-0005-0000-0000-00003E000000}"/>
    <cellStyle name="通貨 2 2 3" xfId="129" xr:uid="{00000000-0005-0000-0000-00003F000000}"/>
    <cellStyle name="通貨 2 2 4" xfId="96" xr:uid="{00000000-0005-0000-0000-000040000000}"/>
    <cellStyle name="通貨 2 3" xfId="71" xr:uid="{00000000-0005-0000-0000-000041000000}"/>
    <cellStyle name="通貨 2 3 2" xfId="154" xr:uid="{00000000-0005-0000-0000-000042000000}"/>
    <cellStyle name="通貨 2 3 3" xfId="104" xr:uid="{00000000-0005-0000-0000-000043000000}"/>
    <cellStyle name="通貨 2 4" xfId="52" xr:uid="{00000000-0005-0000-0000-000044000000}"/>
    <cellStyle name="通貨 2 4 2" xfId="135" xr:uid="{00000000-0005-0000-0000-000045000000}"/>
    <cellStyle name="通貨 2 4 3" xfId="113" xr:uid="{00000000-0005-0000-0000-000046000000}"/>
    <cellStyle name="通貨 2 5" xfId="83" xr:uid="{00000000-0005-0000-0000-000047000000}"/>
    <cellStyle name="通貨 2 6" xfId="119" xr:uid="{00000000-0005-0000-0000-000048000000}"/>
    <cellStyle name="標準" xfId="0" builtinId="0"/>
    <cellStyle name="標準 10" xfId="21" xr:uid="{00000000-0005-0000-0000-00004A000000}"/>
    <cellStyle name="標準 10 2" xfId="56" xr:uid="{00000000-0005-0000-0000-00004B000000}"/>
    <cellStyle name="標準 10 2 2" xfId="139" xr:uid="{00000000-0005-0000-0000-00004C000000}"/>
    <cellStyle name="標準 10 3" xfId="123" xr:uid="{00000000-0005-0000-0000-00004D000000}"/>
    <cellStyle name="標準 10 4" xfId="91" xr:uid="{00000000-0005-0000-0000-00004E000000}"/>
    <cellStyle name="標準 11" xfId="38" xr:uid="{00000000-0005-0000-0000-00004F000000}"/>
    <cellStyle name="標準 11 2" xfId="59" xr:uid="{00000000-0005-0000-0000-000050000000}"/>
    <cellStyle name="標準 11 2 2" xfId="142" xr:uid="{00000000-0005-0000-0000-000051000000}"/>
    <cellStyle name="標準 11 3" xfId="126" xr:uid="{00000000-0005-0000-0000-000052000000}"/>
    <cellStyle name="標準 11 4" xfId="93" xr:uid="{00000000-0005-0000-0000-000053000000}"/>
    <cellStyle name="標準 12" xfId="68" xr:uid="{00000000-0005-0000-0000-000054000000}"/>
    <cellStyle name="標準 12 2" xfId="151" xr:uid="{00000000-0005-0000-0000-000055000000}"/>
    <cellStyle name="標準 12 3" xfId="101" xr:uid="{00000000-0005-0000-0000-000056000000}"/>
    <cellStyle name="標準 13" xfId="77" xr:uid="{00000000-0005-0000-0000-000057000000}"/>
    <cellStyle name="標準 13 2" xfId="160" xr:uid="{00000000-0005-0000-0000-000058000000}"/>
    <cellStyle name="標準 13 3" xfId="110" xr:uid="{00000000-0005-0000-0000-000059000000}"/>
    <cellStyle name="標準 14" xfId="80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76" xr:uid="{00000000-0005-0000-0000-00005F000000}"/>
    <cellStyle name="標準 2 2 3 2 2" xfId="159" xr:uid="{00000000-0005-0000-0000-000060000000}"/>
    <cellStyle name="標準 2 2 3 2 3" xfId="109" xr:uid="{00000000-0005-0000-0000-000061000000}"/>
    <cellStyle name="標準 2 2 3 3" xfId="67" xr:uid="{00000000-0005-0000-0000-000062000000}"/>
    <cellStyle name="標準 2 2 3 3 2" xfId="150" xr:uid="{00000000-0005-0000-0000-000063000000}"/>
    <cellStyle name="標準 2 2 3 3 3" xfId="118" xr:uid="{00000000-0005-0000-0000-000064000000}"/>
    <cellStyle name="標準 2 2 3 4" xfId="88" xr:uid="{00000000-0005-0000-0000-000065000000}"/>
    <cellStyle name="標準 2 2 3 5" xfId="134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90" xr:uid="{00000000-0005-0000-0000-000072000000}"/>
    <cellStyle name="標準 4 3" xfId="89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63" xr:uid="{00000000-0005-0000-0000-000077000000}"/>
    <cellStyle name="標準 6 2 2 2" xfId="146" xr:uid="{00000000-0005-0000-0000-000078000000}"/>
    <cellStyle name="標準 6 2 3" xfId="130" xr:uid="{00000000-0005-0000-0000-000079000000}"/>
    <cellStyle name="標準 6 2 4" xfId="97" xr:uid="{00000000-0005-0000-0000-00007A000000}"/>
    <cellStyle name="標準 6 3" xfId="72" xr:uid="{00000000-0005-0000-0000-00007B000000}"/>
    <cellStyle name="標準 6 3 2" xfId="155" xr:uid="{00000000-0005-0000-0000-00007C000000}"/>
    <cellStyle name="標準 6 3 3" xfId="105" xr:uid="{00000000-0005-0000-0000-00007D000000}"/>
    <cellStyle name="標準 6 4" xfId="53" xr:uid="{00000000-0005-0000-0000-00007E000000}"/>
    <cellStyle name="標準 6 4 2" xfId="136" xr:uid="{00000000-0005-0000-0000-00007F000000}"/>
    <cellStyle name="標準 6 4 3" xfId="114" xr:uid="{00000000-0005-0000-0000-000080000000}"/>
    <cellStyle name="標準 6 5" xfId="84" xr:uid="{00000000-0005-0000-0000-000081000000}"/>
    <cellStyle name="標準 6 6" xfId="120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64" xr:uid="{00000000-0005-0000-0000-000088000000}"/>
    <cellStyle name="標準 8 2 2 2" xfId="147" xr:uid="{00000000-0005-0000-0000-000089000000}"/>
    <cellStyle name="標準 8 2 3" xfId="131" xr:uid="{00000000-0005-0000-0000-00008A000000}"/>
    <cellStyle name="標準 8 2 4" xfId="98" xr:uid="{00000000-0005-0000-0000-00008B000000}"/>
    <cellStyle name="標準 8 3" xfId="73" xr:uid="{00000000-0005-0000-0000-00008C000000}"/>
    <cellStyle name="標準 8 3 2" xfId="156" xr:uid="{00000000-0005-0000-0000-00008D000000}"/>
    <cellStyle name="標準 8 3 3" xfId="106" xr:uid="{00000000-0005-0000-0000-00008E000000}"/>
    <cellStyle name="標準 8 4" xfId="54" xr:uid="{00000000-0005-0000-0000-00008F000000}"/>
    <cellStyle name="標準 8 4 2" xfId="137" xr:uid="{00000000-0005-0000-0000-000090000000}"/>
    <cellStyle name="標準 8 4 3" xfId="115" xr:uid="{00000000-0005-0000-0000-000091000000}"/>
    <cellStyle name="標準 8 5" xfId="85" xr:uid="{00000000-0005-0000-0000-000092000000}"/>
    <cellStyle name="標準 8 6" xfId="121" xr:uid="{00000000-0005-0000-0000-000093000000}"/>
    <cellStyle name="標準 9" xfId="20" xr:uid="{00000000-0005-0000-0000-000094000000}"/>
    <cellStyle name="標準 9 2" xfId="48" xr:uid="{00000000-0005-0000-0000-000095000000}"/>
    <cellStyle name="標準 9 2 2" xfId="66" xr:uid="{00000000-0005-0000-0000-000096000000}"/>
    <cellStyle name="標準 9 2 2 2" xfId="149" xr:uid="{00000000-0005-0000-0000-000097000000}"/>
    <cellStyle name="標準 9 2 3" xfId="133" xr:uid="{00000000-0005-0000-0000-000098000000}"/>
    <cellStyle name="標準 9 2 4" xfId="100" xr:uid="{00000000-0005-0000-0000-000099000000}"/>
    <cellStyle name="標準 9 3" xfId="75" xr:uid="{00000000-0005-0000-0000-00009A000000}"/>
    <cellStyle name="標準 9 3 2" xfId="158" xr:uid="{00000000-0005-0000-0000-00009B000000}"/>
    <cellStyle name="標準 9 3 3" xfId="108" xr:uid="{00000000-0005-0000-0000-00009C000000}"/>
    <cellStyle name="標準 9 4" xfId="55" xr:uid="{00000000-0005-0000-0000-00009D000000}"/>
    <cellStyle name="標準 9 4 2" xfId="138" xr:uid="{00000000-0005-0000-0000-00009E000000}"/>
    <cellStyle name="標準 9 4 3" xfId="117" xr:uid="{00000000-0005-0000-0000-00009F000000}"/>
    <cellStyle name="標準 9 5" xfId="86" xr:uid="{00000000-0005-0000-0000-0000A0000000}"/>
    <cellStyle name="標準 9 6" xfId="122" xr:uid="{00000000-0005-0000-0000-0000A1000000}"/>
    <cellStyle name="標準_サーモジャケットの提案書" xfId="37" xr:uid="{00000000-0005-0000-0000-0000A2000000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190500</xdr:colOff>
      <xdr:row>0</xdr:row>
      <xdr:rowOff>104775</xdr:rowOff>
    </xdr:from>
    <xdr:to>
      <xdr:col>30</xdr:col>
      <xdr:colOff>103256</xdr:colOff>
      <xdr:row>0</xdr:row>
      <xdr:rowOff>435975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391025" y="104775"/>
          <a:ext cx="1712981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0</xdr:col>
      <xdr:colOff>95250</xdr:colOff>
      <xdr:row>1</xdr:row>
      <xdr:rowOff>82705</xdr:rowOff>
    </xdr:from>
    <xdr:ext cx="6440807" cy="91980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5250" y="520855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「令和６年度補正予算　省エネルギー投資促進・需要構造転換支援事業費補助金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(Ⅱ)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電化・脱炭素燃転型」かつ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Ⅱ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）単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独申請の場合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101600</xdr:colOff>
      <xdr:row>0</xdr:row>
      <xdr:rowOff>136507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017133-3CE0-40B9-A399-9538E269942C}"/>
            </a:ext>
          </a:extLst>
        </xdr:cNvPr>
        <xdr:cNvSpPr txBox="1"/>
      </xdr:nvSpPr>
      <xdr:spPr>
        <a:xfrm>
          <a:off x="6102350" y="136507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1</xdr:row>
      <xdr:rowOff>85880</xdr:rowOff>
    </xdr:from>
    <xdr:ext cx="6440807" cy="91980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250" y="524030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は「令和６年度補正予算　省エネルギー投資促進・需要構造転換支援事業費補助金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(Ⅱ)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電化・脱炭素燃転型」かつ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Ⅱ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）単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独申請の場合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twoCellAnchor>
    <xdr:from>
      <xdr:col>21</xdr:col>
      <xdr:colOff>187325</xdr:colOff>
      <xdr:row>0</xdr:row>
      <xdr:rowOff>104775</xdr:rowOff>
    </xdr:from>
    <xdr:to>
      <xdr:col>30</xdr:col>
      <xdr:colOff>106431</xdr:colOff>
      <xdr:row>0</xdr:row>
      <xdr:rowOff>435975</xdr:rowOff>
    </xdr:to>
    <xdr:sp macro="" textlink="">
      <xdr:nvSpPr>
        <xdr:cNvPr id="2" name="角丸四角形 3">
          <a:extLst>
            <a:ext uri="{FF2B5EF4-FFF2-40B4-BE49-F238E27FC236}">
              <a16:creationId xmlns:a16="http://schemas.microsoft.com/office/drawing/2014/main" id="{EF7CE15F-364F-47DF-B7D0-24944031E89D}"/>
            </a:ext>
          </a:extLst>
        </xdr:cNvPr>
        <xdr:cNvSpPr/>
      </xdr:nvSpPr>
      <xdr:spPr>
        <a:xfrm>
          <a:off x="4387850" y="104775"/>
          <a:ext cx="1719331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30</xdr:col>
      <xdr:colOff>104775</xdr:colOff>
      <xdr:row>0</xdr:row>
      <xdr:rowOff>136507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6DED22E-EDE8-405C-8E25-11A78F5709FD}"/>
            </a:ext>
          </a:extLst>
        </xdr:cNvPr>
        <xdr:cNvSpPr txBox="1"/>
      </xdr:nvSpPr>
      <xdr:spPr>
        <a:xfrm>
          <a:off x="6105525" y="136507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6"/>
  <sheetViews>
    <sheetView showGridLines="0" tabSelected="1" view="pageBreakPreview" zoomScaleNormal="85" zoomScaleSheetLayoutView="100" workbookViewId="0">
      <selection activeCell="I7" sqref="I7:R7"/>
    </sheetView>
  </sheetViews>
  <sheetFormatPr defaultColWidth="9" defaultRowHeight="13"/>
  <cols>
    <col min="1" max="32" width="2.90625" style="38" customWidth="1"/>
    <col min="33" max="33" width="0.81640625" style="38" customWidth="1"/>
    <col min="34" max="34" width="3.453125" style="37" customWidth="1"/>
    <col min="35" max="35" width="9" style="40" hidden="1" customWidth="1"/>
    <col min="36" max="36" width="7.453125" style="37" hidden="1" customWidth="1"/>
    <col min="37" max="37" width="2.6328125" style="37" hidden="1" customWidth="1"/>
    <col min="38" max="47" width="9" style="37"/>
    <col min="48" max="48" width="13.6328125" style="37" customWidth="1"/>
    <col min="49" max="51" width="9" style="37"/>
    <col min="52" max="52" width="5.1796875" style="37" customWidth="1"/>
    <col min="53" max="55" width="9" style="37"/>
    <col min="56" max="56" width="2.90625" style="37" customWidth="1"/>
    <col min="57" max="16384" width="9" style="37"/>
  </cols>
  <sheetData>
    <row r="1" spans="1:46" ht="34.5" customHeight="1">
      <c r="A1" s="138" t="s">
        <v>127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35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</row>
    <row r="2" spans="1:46" ht="34.5" customHeight="1">
      <c r="I2" s="39"/>
      <c r="J2" s="39"/>
      <c r="K2" s="39"/>
      <c r="L2" s="39"/>
      <c r="M2" s="39"/>
      <c r="N2" s="39"/>
      <c r="O2" s="39"/>
      <c r="P2" s="39"/>
      <c r="Q2" s="39"/>
      <c r="R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</row>
    <row r="3" spans="1:46" ht="55.5" customHeight="1">
      <c r="I3" s="41"/>
      <c r="J3" s="41"/>
      <c r="K3" s="41"/>
      <c r="L3" s="41"/>
      <c r="M3" s="41"/>
      <c r="N3" s="41"/>
      <c r="O3" s="41"/>
      <c r="P3" s="41"/>
      <c r="Q3" s="41"/>
      <c r="R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39"/>
    </row>
    <row r="4" spans="1:46" ht="15" customHeight="1">
      <c r="B4" s="139"/>
      <c r="C4" s="140"/>
      <c r="D4" s="140"/>
      <c r="E4" s="141"/>
      <c r="F4" s="142" t="s">
        <v>123</v>
      </c>
      <c r="G4" s="143"/>
      <c r="H4" s="143"/>
      <c r="I4" s="143"/>
      <c r="J4" s="143"/>
      <c r="K4" s="143"/>
      <c r="L4" s="41"/>
      <c r="M4" s="41"/>
      <c r="N4" s="41"/>
      <c r="O4" s="41"/>
      <c r="P4" s="41"/>
      <c r="Q4" s="41"/>
      <c r="R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39"/>
    </row>
    <row r="5" spans="1:46" ht="15" customHeight="1">
      <c r="A5" s="38" t="s">
        <v>67</v>
      </c>
      <c r="AG5" s="42"/>
    </row>
    <row r="6" spans="1:46" ht="15" customHeight="1">
      <c r="B6" s="168" t="s">
        <v>69</v>
      </c>
      <c r="C6" s="169"/>
      <c r="D6" s="169"/>
      <c r="E6" s="169"/>
      <c r="F6" s="169"/>
      <c r="G6" s="169"/>
      <c r="H6" s="170"/>
      <c r="I6" s="171" t="s">
        <v>71</v>
      </c>
      <c r="J6" s="172"/>
      <c r="K6" s="172"/>
      <c r="L6" s="172"/>
      <c r="M6" s="172"/>
      <c r="N6" s="172"/>
      <c r="O6" s="172"/>
      <c r="P6" s="172"/>
      <c r="Q6" s="172"/>
      <c r="R6" s="173"/>
      <c r="S6" s="43"/>
      <c r="T6" s="44"/>
      <c r="U6" s="44"/>
      <c r="V6" s="44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42"/>
    </row>
    <row r="7" spans="1:46" ht="15" customHeight="1">
      <c r="B7" s="144" t="str">
        <f>IF(I6="導入予定設備","様式 c-2-2-1　NO.","様式 c-2-2-2　NO.")</f>
        <v>様式 c-2-2-2　NO.</v>
      </c>
      <c r="C7" s="145"/>
      <c r="D7" s="145"/>
      <c r="E7" s="145"/>
      <c r="F7" s="145"/>
      <c r="G7" s="145"/>
      <c r="H7" s="146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45"/>
      <c r="T7" s="105" t="s">
        <v>109</v>
      </c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</row>
    <row r="8" spans="1:46" ht="3" customHeight="1">
      <c r="B8" s="46"/>
      <c r="C8" s="46"/>
      <c r="D8" s="46"/>
      <c r="E8" s="46"/>
      <c r="F8" s="46"/>
      <c r="G8" s="46"/>
      <c r="H8" s="46"/>
      <c r="I8" s="47"/>
      <c r="J8" s="47"/>
      <c r="K8" s="47"/>
      <c r="L8" s="47"/>
      <c r="M8" s="47"/>
      <c r="N8" s="47"/>
      <c r="O8" s="47"/>
      <c r="P8" s="47"/>
      <c r="Q8" s="47"/>
      <c r="R8" s="47"/>
      <c r="S8" s="44"/>
      <c r="T8" s="44"/>
      <c r="U8" s="44"/>
      <c r="V8" s="44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39"/>
    </row>
    <row r="9" spans="1:46" ht="15" customHeight="1">
      <c r="A9" s="38" t="s">
        <v>1</v>
      </c>
      <c r="B9" s="44"/>
      <c r="C9" s="44"/>
      <c r="D9" s="44"/>
      <c r="E9" s="44"/>
      <c r="F9" s="44"/>
      <c r="G9" s="44"/>
      <c r="H9" s="44"/>
      <c r="I9" s="49"/>
      <c r="J9" s="49"/>
      <c r="K9" s="49"/>
      <c r="L9" s="49"/>
      <c r="M9" s="49"/>
      <c r="N9" s="49"/>
      <c r="O9" s="49"/>
      <c r="P9" s="49"/>
      <c r="Q9" s="49"/>
      <c r="R9" s="49"/>
      <c r="S9" s="44"/>
      <c r="T9" s="44"/>
      <c r="U9" s="44"/>
      <c r="V9" s="44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39"/>
    </row>
    <row r="10" spans="1:46" ht="15" customHeight="1">
      <c r="B10" s="119" t="s">
        <v>128</v>
      </c>
      <c r="C10" s="119"/>
      <c r="D10" s="119"/>
      <c r="E10" s="119"/>
      <c r="F10" s="119"/>
      <c r="G10" s="119"/>
      <c r="H10" s="119"/>
      <c r="I10" s="134" t="s">
        <v>7</v>
      </c>
      <c r="J10" s="135"/>
      <c r="K10" s="135"/>
      <c r="L10" s="135"/>
      <c r="M10" s="135"/>
      <c r="N10" s="135"/>
      <c r="O10" s="135"/>
      <c r="P10" s="135"/>
      <c r="Q10" s="135"/>
      <c r="R10" s="135"/>
      <c r="S10" s="43"/>
      <c r="T10" s="105" t="s">
        <v>129</v>
      </c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M10" s="40"/>
    </row>
    <row r="11" spans="1:46" ht="30" customHeight="1">
      <c r="B11" s="119" t="s">
        <v>2</v>
      </c>
      <c r="C11" s="119"/>
      <c r="D11" s="119"/>
      <c r="E11" s="119"/>
      <c r="F11" s="119"/>
      <c r="G11" s="119"/>
      <c r="H11" s="119"/>
      <c r="I11" s="134" t="s">
        <v>37</v>
      </c>
      <c r="J11" s="135"/>
      <c r="K11" s="135"/>
      <c r="L11" s="135"/>
      <c r="M11" s="135"/>
      <c r="N11" s="135"/>
      <c r="O11" s="135"/>
      <c r="P11" s="135"/>
      <c r="Q11" s="135"/>
      <c r="R11" s="135"/>
      <c r="S11" s="50"/>
      <c r="T11" s="105" t="s">
        <v>110</v>
      </c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M11" s="40"/>
    </row>
    <row r="12" spans="1:46" ht="15" customHeight="1">
      <c r="B12" s="119" t="s">
        <v>68</v>
      </c>
      <c r="C12" s="119"/>
      <c r="D12" s="119"/>
      <c r="E12" s="119"/>
      <c r="F12" s="119"/>
      <c r="G12" s="119"/>
      <c r="H12" s="119"/>
      <c r="I12" s="134" t="s">
        <v>36</v>
      </c>
      <c r="J12" s="135"/>
      <c r="K12" s="135"/>
      <c r="L12" s="135"/>
      <c r="M12" s="135"/>
      <c r="N12" s="135"/>
      <c r="O12" s="135"/>
      <c r="P12" s="135"/>
      <c r="Q12" s="135"/>
      <c r="R12" s="135"/>
      <c r="S12" s="50"/>
      <c r="T12" s="105" t="s">
        <v>111</v>
      </c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M12" s="40"/>
    </row>
    <row r="13" spans="1:46" ht="15" customHeight="1">
      <c r="B13" s="51"/>
      <c r="C13" s="51"/>
      <c r="D13" s="51"/>
      <c r="E13" s="51"/>
      <c r="F13" s="51"/>
      <c r="G13" s="51"/>
      <c r="H13" s="51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42"/>
      <c r="AM13" s="40"/>
    </row>
    <row r="14" spans="1:46" ht="15" customHeight="1">
      <c r="A14" s="33"/>
      <c r="B14" s="137" t="s">
        <v>118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34"/>
      <c r="AI14" s="54"/>
      <c r="AJ14" s="54"/>
      <c r="AK14" s="54"/>
      <c r="AL14" s="54"/>
      <c r="AM14" s="55"/>
      <c r="AN14" s="55"/>
      <c r="AO14" s="56"/>
      <c r="AP14" s="34"/>
      <c r="AQ14" s="34"/>
      <c r="AR14" s="34"/>
      <c r="AS14" s="34"/>
      <c r="AT14" s="34"/>
    </row>
    <row r="15" spans="1:46" ht="15" customHeight="1">
      <c r="A15" s="33" t="s">
        <v>102</v>
      </c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44"/>
      <c r="AF15" s="44"/>
      <c r="AG15" s="42"/>
      <c r="AI15" s="59"/>
      <c r="AJ15" s="59"/>
      <c r="AK15" s="59"/>
      <c r="AL15" s="59"/>
      <c r="AM15" s="59"/>
      <c r="AN15" s="59"/>
    </row>
    <row r="16" spans="1:46" ht="22" customHeight="1">
      <c r="B16" s="136" t="s">
        <v>9</v>
      </c>
      <c r="C16" s="136"/>
      <c r="D16" s="136"/>
      <c r="E16" s="136"/>
      <c r="F16" s="136"/>
      <c r="G16" s="136"/>
      <c r="H16" s="136"/>
      <c r="I16" s="147">
        <v>0.3</v>
      </c>
      <c r="J16" s="147"/>
      <c r="K16" s="147"/>
      <c r="L16" s="147"/>
      <c r="M16" s="147"/>
      <c r="N16" s="147"/>
      <c r="O16" s="147"/>
      <c r="P16" s="147"/>
      <c r="Q16" s="147"/>
      <c r="R16" s="147"/>
      <c r="S16" s="58"/>
      <c r="T16" s="104" t="s">
        <v>112</v>
      </c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I16" s="60" t="s">
        <v>33</v>
      </c>
      <c r="AJ16" s="59"/>
      <c r="AK16" s="59"/>
      <c r="AL16" s="59"/>
      <c r="AM16" s="59"/>
      <c r="AN16" s="59"/>
    </row>
    <row r="17" spans="1:40" ht="30" customHeight="1">
      <c r="B17" s="119" t="s">
        <v>32</v>
      </c>
      <c r="C17" s="119"/>
      <c r="D17" s="119"/>
      <c r="E17" s="119"/>
      <c r="F17" s="119"/>
      <c r="G17" s="119"/>
      <c r="H17" s="119"/>
      <c r="I17" s="149">
        <v>10</v>
      </c>
      <c r="J17" s="150"/>
      <c r="K17" s="150"/>
      <c r="L17" s="150"/>
      <c r="M17" s="150"/>
      <c r="N17" s="150"/>
      <c r="O17" s="151"/>
      <c r="P17" s="152" t="s">
        <v>15</v>
      </c>
      <c r="Q17" s="153"/>
      <c r="R17" s="154"/>
      <c r="S17" s="58"/>
      <c r="T17" s="104" t="s">
        <v>113</v>
      </c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I17" s="61" t="s">
        <v>34</v>
      </c>
      <c r="AJ17" s="59"/>
      <c r="AK17" s="59"/>
      <c r="AL17" s="59"/>
      <c r="AM17" s="59"/>
      <c r="AN17" s="59"/>
    </row>
    <row r="18" spans="1:40" ht="15" customHeight="1">
      <c r="B18" s="161" t="s">
        <v>103</v>
      </c>
      <c r="C18" s="119"/>
      <c r="D18" s="119"/>
      <c r="E18" s="119"/>
      <c r="F18" s="119"/>
      <c r="G18" s="119"/>
      <c r="H18" s="119"/>
      <c r="I18" s="148" t="s">
        <v>132</v>
      </c>
      <c r="J18" s="148"/>
      <c r="K18" s="148"/>
      <c r="L18" s="148"/>
      <c r="M18" s="148"/>
      <c r="N18" s="148"/>
      <c r="O18" s="148"/>
      <c r="P18" s="148"/>
      <c r="Q18" s="148"/>
      <c r="R18" s="148"/>
      <c r="S18" s="58"/>
      <c r="T18" s="105" t="s">
        <v>114</v>
      </c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I18" s="59"/>
      <c r="AJ18" s="59"/>
      <c r="AK18" s="59"/>
      <c r="AL18" s="59"/>
      <c r="AM18" s="59"/>
      <c r="AN18" s="59"/>
    </row>
    <row r="19" spans="1:40" ht="15" customHeight="1">
      <c r="B19" s="62"/>
      <c r="C19" s="162" t="s">
        <v>104</v>
      </c>
      <c r="D19" s="163"/>
      <c r="E19" s="163"/>
      <c r="F19" s="163"/>
      <c r="G19" s="163"/>
      <c r="H19" s="164"/>
      <c r="I19" s="155">
        <f>VLOOKUP($I$18,〈炉〉マスタ!$F$6:$K$24,2,FALSE)</f>
        <v>45</v>
      </c>
      <c r="J19" s="156"/>
      <c r="K19" s="156"/>
      <c r="L19" s="156"/>
      <c r="M19" s="156"/>
      <c r="N19" s="156"/>
      <c r="O19" s="157"/>
      <c r="P19" s="106" t="str">
        <f>VLOOKUP($I$18,〈炉〉マスタ!$F$6:$K$24,4,FALSE)</f>
        <v>MJ/㎥</v>
      </c>
      <c r="Q19" s="107"/>
      <c r="R19" s="108"/>
      <c r="S19" s="58"/>
      <c r="T19" s="105" t="s">
        <v>115</v>
      </c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I19" s="59"/>
      <c r="AJ19" s="59"/>
      <c r="AK19" s="59"/>
      <c r="AL19" s="59"/>
      <c r="AM19" s="59"/>
      <c r="AN19" s="59"/>
    </row>
    <row r="20" spans="1:40" ht="15" customHeight="1">
      <c r="B20" s="63"/>
      <c r="C20" s="162" t="s">
        <v>105</v>
      </c>
      <c r="D20" s="163"/>
      <c r="E20" s="163"/>
      <c r="F20" s="163"/>
      <c r="G20" s="163"/>
      <c r="H20" s="164"/>
      <c r="I20" s="158">
        <f>VLOOKUP($I$18,〈炉〉マスタ!$F$6:$K$24,3,FALSE)</f>
        <v>40.6</v>
      </c>
      <c r="J20" s="159"/>
      <c r="K20" s="159"/>
      <c r="L20" s="159"/>
      <c r="M20" s="159"/>
      <c r="N20" s="159"/>
      <c r="O20" s="160"/>
      <c r="P20" s="106" t="str">
        <f>VLOOKUP($I$18,〈炉〉マスタ!$F$6:$K$24,4,FALSE)</f>
        <v>MJ/㎥</v>
      </c>
      <c r="Q20" s="107"/>
      <c r="R20" s="108"/>
      <c r="S20" s="58"/>
      <c r="T20" s="105" t="s">
        <v>117</v>
      </c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I20" s="59"/>
      <c r="AJ20" s="59"/>
      <c r="AK20" s="59"/>
      <c r="AL20" s="59"/>
      <c r="AM20" s="59"/>
      <c r="AN20" s="59"/>
    </row>
    <row r="21" spans="1:40" ht="3" customHeight="1"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44"/>
      <c r="AF21" s="44"/>
      <c r="AG21" s="42"/>
      <c r="AI21" s="59"/>
      <c r="AJ21" s="59"/>
      <c r="AK21" s="59"/>
      <c r="AL21" s="59"/>
      <c r="AM21" s="59"/>
      <c r="AN21" s="59"/>
    </row>
    <row r="22" spans="1:40" ht="15" customHeight="1">
      <c r="A22" s="33" t="s">
        <v>106</v>
      </c>
      <c r="B22" s="64"/>
      <c r="C22" s="64"/>
      <c r="D22" s="64"/>
      <c r="E22" s="65"/>
      <c r="F22" s="65"/>
      <c r="G22" s="65"/>
      <c r="H22" s="65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6"/>
      <c r="T22" s="66"/>
      <c r="U22" s="66"/>
      <c r="V22" s="66"/>
      <c r="W22" s="46"/>
      <c r="X22" s="46"/>
      <c r="Y22" s="46"/>
      <c r="Z22" s="46"/>
      <c r="AA22" s="46"/>
      <c r="AB22" s="46"/>
      <c r="AC22" s="46"/>
      <c r="AD22" s="66"/>
      <c r="AE22" s="66"/>
      <c r="AF22" s="66"/>
      <c r="AG22" s="42"/>
      <c r="AI22" s="61"/>
      <c r="AJ22" s="67"/>
      <c r="AK22" s="67"/>
      <c r="AL22" s="67"/>
      <c r="AM22" s="67"/>
      <c r="AN22" s="67"/>
    </row>
    <row r="23" spans="1:40" ht="45" customHeight="1">
      <c r="A23" s="33"/>
      <c r="B23" s="136" t="s">
        <v>17</v>
      </c>
      <c r="C23" s="136"/>
      <c r="D23" s="136"/>
      <c r="E23" s="136"/>
      <c r="F23" s="136"/>
      <c r="G23" s="136"/>
      <c r="H23" s="136"/>
      <c r="I23" s="120">
        <v>1.5</v>
      </c>
      <c r="J23" s="121"/>
      <c r="K23" s="121"/>
      <c r="L23" s="121"/>
      <c r="M23" s="121"/>
      <c r="N23" s="121"/>
      <c r="O23" s="122"/>
      <c r="P23" s="152" t="s">
        <v>119</v>
      </c>
      <c r="Q23" s="153"/>
      <c r="R23" s="154"/>
      <c r="S23" s="68"/>
      <c r="T23" s="104" t="s">
        <v>120</v>
      </c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I23" s="61"/>
      <c r="AJ23" s="67"/>
      <c r="AK23" s="67"/>
      <c r="AL23" s="67"/>
      <c r="AM23" s="67"/>
      <c r="AN23" s="67"/>
    </row>
    <row r="24" spans="1:40" ht="32.25" customHeight="1">
      <c r="A24" s="33"/>
      <c r="B24" s="118" t="s">
        <v>107</v>
      </c>
      <c r="C24" s="118"/>
      <c r="D24" s="118"/>
      <c r="E24" s="118"/>
      <c r="F24" s="118"/>
      <c r="G24" s="118"/>
      <c r="H24" s="118"/>
      <c r="I24" s="123">
        <v>200</v>
      </c>
      <c r="J24" s="124"/>
      <c r="K24" s="124"/>
      <c r="L24" s="124"/>
      <c r="M24" s="124"/>
      <c r="N24" s="124"/>
      <c r="O24" s="125"/>
      <c r="P24" s="115" t="str">
        <f>VLOOKUP($I$18,〈炉〉マスタ!$F$6:$K$24,5,FALSE)</f>
        <v>㎥</v>
      </c>
      <c r="Q24" s="116"/>
      <c r="R24" s="117"/>
      <c r="S24" s="68"/>
      <c r="T24" s="104" t="s">
        <v>121</v>
      </c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I24" s="61"/>
      <c r="AJ24" s="67"/>
      <c r="AK24" s="67"/>
      <c r="AL24" s="67"/>
      <c r="AM24" s="67"/>
      <c r="AN24" s="67"/>
    </row>
    <row r="25" spans="1:40" ht="15" customHeight="1">
      <c r="A25" s="33"/>
      <c r="B25" s="118" t="s">
        <v>108</v>
      </c>
      <c r="C25" s="118"/>
      <c r="D25" s="118"/>
      <c r="E25" s="118"/>
      <c r="F25" s="118"/>
      <c r="G25" s="118"/>
      <c r="H25" s="118"/>
      <c r="I25" s="165">
        <f>ROUNDDOWN(I24/I23,2)</f>
        <v>133.33000000000001</v>
      </c>
      <c r="J25" s="166"/>
      <c r="K25" s="166"/>
      <c r="L25" s="166"/>
      <c r="M25" s="166"/>
      <c r="N25" s="166"/>
      <c r="O25" s="167"/>
      <c r="P25" s="115" t="str">
        <f>P24&amp;"/"&amp;P23</f>
        <v>㎥/t</v>
      </c>
      <c r="Q25" s="116"/>
      <c r="R25" s="117"/>
      <c r="S25" s="68"/>
      <c r="T25" s="66"/>
      <c r="U25" s="66"/>
      <c r="V25" s="66"/>
      <c r="W25" s="46"/>
      <c r="X25" s="46"/>
      <c r="Y25" s="46"/>
      <c r="Z25" s="46"/>
      <c r="AA25" s="46"/>
      <c r="AB25" s="46"/>
      <c r="AC25" s="46"/>
      <c r="AD25" s="66"/>
      <c r="AE25" s="66"/>
      <c r="AF25" s="66"/>
      <c r="AG25" s="42"/>
      <c r="AI25" s="60" t="s">
        <v>101</v>
      </c>
      <c r="AJ25" s="67"/>
      <c r="AK25" s="67"/>
      <c r="AL25" s="67"/>
      <c r="AM25" s="67"/>
      <c r="AN25" s="67"/>
    </row>
    <row r="26" spans="1:40" ht="15" customHeight="1">
      <c r="A26" s="33"/>
      <c r="B26" s="119" t="s">
        <v>31</v>
      </c>
      <c r="C26" s="119"/>
      <c r="D26" s="119"/>
      <c r="E26" s="119"/>
      <c r="F26" s="119"/>
      <c r="G26" s="119"/>
      <c r="H26" s="119"/>
      <c r="I26" s="126">
        <f>N44</f>
        <v>7480</v>
      </c>
      <c r="J26" s="127"/>
      <c r="K26" s="127"/>
      <c r="L26" s="127"/>
      <c r="M26" s="127"/>
      <c r="N26" s="127"/>
      <c r="O26" s="128"/>
      <c r="P26" s="106" t="str">
        <f>P23</f>
        <v>t</v>
      </c>
      <c r="Q26" s="107"/>
      <c r="R26" s="108"/>
      <c r="S26" s="68"/>
      <c r="T26" s="66"/>
      <c r="U26" s="66"/>
      <c r="V26" s="66"/>
      <c r="W26" s="46"/>
      <c r="X26" s="46"/>
      <c r="Y26" s="46"/>
      <c r="Z26" s="46"/>
      <c r="AA26" s="46"/>
      <c r="AB26" s="46"/>
      <c r="AC26" s="46"/>
      <c r="AD26" s="66"/>
      <c r="AE26" s="66"/>
      <c r="AF26" s="66"/>
      <c r="AG26" s="42"/>
      <c r="AI26" s="61"/>
      <c r="AJ26" s="67"/>
      <c r="AK26" s="67"/>
      <c r="AL26" s="67"/>
      <c r="AM26" s="67"/>
      <c r="AN26" s="67"/>
    </row>
    <row r="27" spans="1:40" ht="13.5" customHeight="1">
      <c r="B27" s="119" t="s">
        <v>70</v>
      </c>
      <c r="C27" s="119"/>
      <c r="D27" s="119"/>
      <c r="E27" s="119"/>
      <c r="F27" s="119"/>
      <c r="G27" s="119"/>
      <c r="H27" s="119"/>
      <c r="I27" s="111">
        <v>1</v>
      </c>
      <c r="J27" s="111"/>
      <c r="K27" s="111"/>
      <c r="L27" s="111"/>
      <c r="M27" s="111"/>
      <c r="N27" s="111"/>
      <c r="O27" s="111"/>
      <c r="P27" s="109" t="s">
        <v>124</v>
      </c>
      <c r="Q27" s="109"/>
      <c r="R27" s="110"/>
      <c r="S27" s="69"/>
      <c r="T27" s="105" t="s">
        <v>116</v>
      </c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I27" s="59"/>
      <c r="AJ27" s="59"/>
      <c r="AK27" s="59"/>
      <c r="AL27" s="59"/>
      <c r="AM27" s="59"/>
      <c r="AN27" s="59"/>
    </row>
    <row r="28" spans="1:40" ht="3" customHeight="1">
      <c r="A28" s="39"/>
      <c r="B28" s="70"/>
      <c r="C28" s="70"/>
      <c r="D28" s="70"/>
      <c r="E28" s="70"/>
      <c r="F28" s="70"/>
      <c r="G28" s="70"/>
      <c r="H28" s="70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70"/>
      <c r="T28" s="70"/>
      <c r="U28" s="70"/>
      <c r="V28" s="70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39"/>
      <c r="AI28" s="59"/>
      <c r="AJ28" s="59"/>
      <c r="AK28" s="59"/>
      <c r="AL28" s="59"/>
      <c r="AM28" s="59"/>
      <c r="AN28" s="59"/>
    </row>
    <row r="29" spans="1:40" ht="27" customHeight="1">
      <c r="A29" s="39" t="s">
        <v>122</v>
      </c>
      <c r="B29" s="49"/>
      <c r="C29" s="49"/>
      <c r="D29" s="49"/>
      <c r="E29" s="49"/>
      <c r="F29" s="49"/>
      <c r="G29" s="113" t="s">
        <v>126</v>
      </c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39"/>
      <c r="AI29" s="37"/>
    </row>
    <row r="30" spans="1:40" ht="15" customHeight="1">
      <c r="A30" s="71"/>
      <c r="B30" s="129" t="str">
        <f>VLOOKUP($I$18,〈炉〉マスタ!$F$6:$K$24,6,FALSE)</f>
        <v>ガス</v>
      </c>
      <c r="C30" s="129"/>
      <c r="D30" s="129"/>
      <c r="E30" s="119" t="s">
        <v>3</v>
      </c>
      <c r="F30" s="119"/>
      <c r="G30" s="130" t="s">
        <v>14</v>
      </c>
      <c r="H30" s="131"/>
      <c r="I30" s="131"/>
      <c r="J30" s="131"/>
      <c r="K30" s="131"/>
      <c r="L30" s="131"/>
      <c r="M30" s="132"/>
      <c r="N30" s="190" t="s">
        <v>16</v>
      </c>
      <c r="O30" s="191"/>
      <c r="P30" s="191"/>
      <c r="Q30" s="191"/>
      <c r="R30" s="192"/>
      <c r="S30" s="133" t="s">
        <v>4</v>
      </c>
      <c r="T30" s="133"/>
      <c r="U30" s="133"/>
      <c r="V30" s="133"/>
      <c r="W30" s="133"/>
      <c r="X30" s="133"/>
      <c r="Y30" s="133"/>
      <c r="Z30" s="181"/>
      <c r="AA30" s="181"/>
      <c r="AB30" s="181"/>
      <c r="AC30" s="181"/>
      <c r="AD30" s="181"/>
      <c r="AE30" s="181"/>
      <c r="AF30" s="182"/>
      <c r="AG30" s="42"/>
      <c r="AI30" s="37"/>
    </row>
    <row r="31" spans="1:40" ht="15" customHeight="1" thickBot="1">
      <c r="A31" s="71"/>
      <c r="B31" s="129"/>
      <c r="C31" s="129"/>
      <c r="D31" s="129"/>
      <c r="E31" s="119"/>
      <c r="F31" s="119"/>
      <c r="G31" s="183" t="s">
        <v>13</v>
      </c>
      <c r="H31" s="184"/>
      <c r="I31" s="184"/>
      <c r="J31" s="184"/>
      <c r="K31" s="184"/>
      <c r="L31" s="184"/>
      <c r="M31" s="185"/>
      <c r="N31" s="193" t="str">
        <f>"("&amp;P23&amp;")"</f>
        <v>(t)</v>
      </c>
      <c r="O31" s="194"/>
      <c r="P31" s="194"/>
      <c r="Q31" s="194"/>
      <c r="R31" s="195"/>
      <c r="S31" s="186" t="str">
        <f>VLOOKUP($I$18,〈炉〉マスタ!$F$6:$K$24,5,FALSE)</f>
        <v>㎥</v>
      </c>
      <c r="T31" s="186"/>
      <c r="U31" s="186"/>
      <c r="V31" s="186"/>
      <c r="W31" s="186"/>
      <c r="X31" s="186"/>
      <c r="Y31" s="186"/>
      <c r="Z31" s="216"/>
      <c r="AA31" s="216"/>
      <c r="AB31" s="216"/>
      <c r="AC31" s="216"/>
      <c r="AD31" s="216"/>
      <c r="AE31" s="216"/>
      <c r="AF31" s="217"/>
      <c r="AG31" s="42"/>
      <c r="AI31" s="37"/>
    </row>
    <row r="32" spans="1:40" ht="15" customHeight="1">
      <c r="A32" s="71"/>
      <c r="B32" s="129"/>
      <c r="C32" s="129"/>
      <c r="D32" s="129"/>
      <c r="E32" s="103">
        <v>4</v>
      </c>
      <c r="F32" s="103"/>
      <c r="G32" s="175">
        <f>ROUNDDOWN(IF($B$30="電気",S32*〈炉〉マスタ!$F$27*$I$16,S32*$I$20*$I$16),0)</f>
        <v>941896</v>
      </c>
      <c r="H32" s="176"/>
      <c r="I32" s="176"/>
      <c r="J32" s="176"/>
      <c r="K32" s="176"/>
      <c r="L32" s="176"/>
      <c r="M32" s="177"/>
      <c r="N32" s="196">
        <v>580</v>
      </c>
      <c r="O32" s="197"/>
      <c r="P32" s="197"/>
      <c r="Q32" s="197"/>
      <c r="R32" s="197"/>
      <c r="S32" s="213">
        <f t="shared" ref="S32:S43" si="0">ROUNDDOWN($I$25*$N32,1)</f>
        <v>77331.399999999994</v>
      </c>
      <c r="T32" s="214"/>
      <c r="U32" s="214"/>
      <c r="V32" s="214"/>
      <c r="W32" s="214"/>
      <c r="X32" s="214"/>
      <c r="Y32" s="215"/>
      <c r="Z32" s="72"/>
      <c r="AA32" s="73"/>
      <c r="AB32" s="73"/>
      <c r="AC32" s="73"/>
      <c r="AD32" s="73"/>
      <c r="AE32" s="73"/>
      <c r="AF32" s="73"/>
      <c r="AG32" s="42"/>
    </row>
    <row r="33" spans="1:35" ht="15" customHeight="1">
      <c r="A33" s="71"/>
      <c r="B33" s="129"/>
      <c r="C33" s="129"/>
      <c r="D33" s="129"/>
      <c r="E33" s="103">
        <v>5</v>
      </c>
      <c r="F33" s="103"/>
      <c r="G33" s="175">
        <f>ROUNDDOWN(IF($B$30="電気",S33*〈炉〉マスタ!$F$27*$I$16,S33*$I$20*$I$16),0)</f>
        <v>974375</v>
      </c>
      <c r="H33" s="176"/>
      <c r="I33" s="176"/>
      <c r="J33" s="176"/>
      <c r="K33" s="176"/>
      <c r="L33" s="176"/>
      <c r="M33" s="177"/>
      <c r="N33" s="196">
        <v>600</v>
      </c>
      <c r="O33" s="197"/>
      <c r="P33" s="197"/>
      <c r="Q33" s="197"/>
      <c r="R33" s="197"/>
      <c r="S33" s="198">
        <f t="shared" si="0"/>
        <v>79998</v>
      </c>
      <c r="T33" s="199"/>
      <c r="U33" s="199"/>
      <c r="V33" s="199"/>
      <c r="W33" s="199"/>
      <c r="X33" s="199"/>
      <c r="Y33" s="200"/>
      <c r="Z33" s="72"/>
      <c r="AA33" s="73"/>
      <c r="AB33" s="73"/>
      <c r="AC33" s="73"/>
      <c r="AD33" s="73"/>
      <c r="AE33" s="73"/>
      <c r="AF33" s="73"/>
      <c r="AG33" s="42"/>
    </row>
    <row r="34" spans="1:35" ht="15" customHeight="1">
      <c r="A34" s="71"/>
      <c r="B34" s="129"/>
      <c r="C34" s="129"/>
      <c r="D34" s="129"/>
      <c r="E34" s="103">
        <v>6</v>
      </c>
      <c r="F34" s="103"/>
      <c r="G34" s="175">
        <f>ROUNDDOWN(IF($B$30="電気",S34*〈炉〉マスタ!$F$27*$I$16,S34*$I$20*$I$16),0)</f>
        <v>1055573</v>
      </c>
      <c r="H34" s="176"/>
      <c r="I34" s="176"/>
      <c r="J34" s="176"/>
      <c r="K34" s="176"/>
      <c r="L34" s="176"/>
      <c r="M34" s="177"/>
      <c r="N34" s="196">
        <v>650</v>
      </c>
      <c r="O34" s="197"/>
      <c r="P34" s="197"/>
      <c r="Q34" s="197"/>
      <c r="R34" s="197"/>
      <c r="S34" s="178">
        <f t="shared" si="0"/>
        <v>86664.5</v>
      </c>
      <c r="T34" s="179"/>
      <c r="U34" s="179"/>
      <c r="V34" s="179"/>
      <c r="W34" s="179"/>
      <c r="X34" s="179"/>
      <c r="Y34" s="180"/>
      <c r="Z34" s="72"/>
      <c r="AA34" s="73"/>
      <c r="AB34" s="73"/>
      <c r="AC34" s="73"/>
      <c r="AD34" s="73"/>
      <c r="AE34" s="73"/>
      <c r="AF34" s="73"/>
      <c r="AG34" s="42"/>
    </row>
    <row r="35" spans="1:35" ht="15" customHeight="1">
      <c r="A35" s="71"/>
      <c r="B35" s="129"/>
      <c r="C35" s="129"/>
      <c r="D35" s="129"/>
      <c r="E35" s="103">
        <v>7</v>
      </c>
      <c r="F35" s="103"/>
      <c r="G35" s="175">
        <f>ROUNDDOWN(IF($B$30="電気",S35*〈炉〉マスタ!$F$27*$I$16,S35*$I$20*$I$16),0)</f>
        <v>941896</v>
      </c>
      <c r="H35" s="176"/>
      <c r="I35" s="176"/>
      <c r="J35" s="176"/>
      <c r="K35" s="176"/>
      <c r="L35" s="176"/>
      <c r="M35" s="177"/>
      <c r="N35" s="196">
        <v>580</v>
      </c>
      <c r="O35" s="197"/>
      <c r="P35" s="197"/>
      <c r="Q35" s="197"/>
      <c r="R35" s="197"/>
      <c r="S35" s="178">
        <f t="shared" si="0"/>
        <v>77331.399999999994</v>
      </c>
      <c r="T35" s="179"/>
      <c r="U35" s="179"/>
      <c r="V35" s="179"/>
      <c r="W35" s="179"/>
      <c r="X35" s="179"/>
      <c r="Y35" s="180"/>
      <c r="Z35" s="72"/>
      <c r="AA35" s="73"/>
      <c r="AB35" s="73"/>
      <c r="AC35" s="73"/>
      <c r="AD35" s="73"/>
      <c r="AE35" s="73"/>
      <c r="AF35" s="73"/>
      <c r="AG35" s="42"/>
    </row>
    <row r="36" spans="1:35" ht="15" customHeight="1">
      <c r="A36" s="71"/>
      <c r="B36" s="129"/>
      <c r="C36" s="129"/>
      <c r="D36" s="129"/>
      <c r="E36" s="103">
        <v>8</v>
      </c>
      <c r="F36" s="103"/>
      <c r="G36" s="175">
        <f>ROUNDDOWN(IF($B$30="電気",S36*〈炉〉マスタ!$F$27*$I$16,S36*$I$20*$I$16),0)</f>
        <v>811979</v>
      </c>
      <c r="H36" s="176"/>
      <c r="I36" s="176"/>
      <c r="J36" s="176"/>
      <c r="K36" s="176"/>
      <c r="L36" s="176"/>
      <c r="M36" s="177"/>
      <c r="N36" s="196">
        <v>500</v>
      </c>
      <c r="O36" s="197"/>
      <c r="P36" s="197"/>
      <c r="Q36" s="197"/>
      <c r="R36" s="197"/>
      <c r="S36" s="178">
        <f t="shared" si="0"/>
        <v>66665</v>
      </c>
      <c r="T36" s="179"/>
      <c r="U36" s="179"/>
      <c r="V36" s="179"/>
      <c r="W36" s="179"/>
      <c r="X36" s="179"/>
      <c r="Y36" s="180"/>
      <c r="Z36" s="72"/>
      <c r="AA36" s="73"/>
      <c r="AB36" s="73"/>
      <c r="AC36" s="73"/>
      <c r="AD36" s="73"/>
      <c r="AE36" s="73"/>
      <c r="AF36" s="73"/>
      <c r="AG36" s="42"/>
    </row>
    <row r="37" spans="1:35" ht="15" customHeight="1">
      <c r="A37" s="71"/>
      <c r="B37" s="129"/>
      <c r="C37" s="129"/>
      <c r="D37" s="129"/>
      <c r="E37" s="103">
        <v>9</v>
      </c>
      <c r="F37" s="103"/>
      <c r="G37" s="175">
        <f>ROUNDDOWN(IF($B$30="電気",S37*〈炉〉マスタ!$F$27*$I$16,S37*$I$20*$I$16),0)</f>
        <v>1136771</v>
      </c>
      <c r="H37" s="176"/>
      <c r="I37" s="176"/>
      <c r="J37" s="176"/>
      <c r="K37" s="176"/>
      <c r="L37" s="176"/>
      <c r="M37" s="177"/>
      <c r="N37" s="196">
        <v>700</v>
      </c>
      <c r="O37" s="197"/>
      <c r="P37" s="197"/>
      <c r="Q37" s="197"/>
      <c r="R37" s="197"/>
      <c r="S37" s="178">
        <f t="shared" si="0"/>
        <v>93331</v>
      </c>
      <c r="T37" s="179"/>
      <c r="U37" s="179"/>
      <c r="V37" s="179"/>
      <c r="W37" s="179"/>
      <c r="X37" s="179"/>
      <c r="Y37" s="180"/>
      <c r="Z37" s="72"/>
      <c r="AA37" s="73"/>
      <c r="AB37" s="73"/>
      <c r="AC37" s="73"/>
      <c r="AD37" s="73"/>
      <c r="AE37" s="73"/>
      <c r="AF37" s="73"/>
      <c r="AG37" s="42"/>
      <c r="AI37" s="74"/>
    </row>
    <row r="38" spans="1:35" ht="15" customHeight="1">
      <c r="A38" s="71"/>
      <c r="B38" s="129"/>
      <c r="C38" s="129"/>
      <c r="D38" s="129"/>
      <c r="E38" s="103">
        <v>10</v>
      </c>
      <c r="F38" s="103"/>
      <c r="G38" s="175">
        <f>ROUNDDOWN(IF($B$30="電気",S38*〈炉〉マスタ!$F$27*$I$16,S38*$I$20*$I$16),0)</f>
        <v>1299167</v>
      </c>
      <c r="H38" s="176"/>
      <c r="I38" s="176"/>
      <c r="J38" s="176"/>
      <c r="K38" s="176"/>
      <c r="L38" s="176"/>
      <c r="M38" s="177"/>
      <c r="N38" s="196">
        <v>800</v>
      </c>
      <c r="O38" s="197"/>
      <c r="P38" s="197"/>
      <c r="Q38" s="197"/>
      <c r="R38" s="197"/>
      <c r="S38" s="178">
        <f t="shared" si="0"/>
        <v>106664</v>
      </c>
      <c r="T38" s="179"/>
      <c r="U38" s="179"/>
      <c r="V38" s="179"/>
      <c r="W38" s="179"/>
      <c r="X38" s="179"/>
      <c r="Y38" s="180"/>
      <c r="Z38" s="72"/>
      <c r="AA38" s="73"/>
      <c r="AB38" s="73"/>
      <c r="AC38" s="73"/>
      <c r="AD38" s="73"/>
      <c r="AE38" s="73"/>
      <c r="AF38" s="73"/>
      <c r="AG38" s="42"/>
      <c r="AI38" s="74"/>
    </row>
    <row r="39" spans="1:35" ht="15" customHeight="1">
      <c r="A39" s="71"/>
      <c r="B39" s="129"/>
      <c r="C39" s="129"/>
      <c r="D39" s="129"/>
      <c r="E39" s="103">
        <v>11</v>
      </c>
      <c r="F39" s="103"/>
      <c r="G39" s="175">
        <f>ROUNDDOWN(IF($B$30="電気",S39*〈炉〉マスタ!$F$27*$I$16,S39*$I$20*$I$16),0)</f>
        <v>893177</v>
      </c>
      <c r="H39" s="176"/>
      <c r="I39" s="176"/>
      <c r="J39" s="176"/>
      <c r="K39" s="176"/>
      <c r="L39" s="176"/>
      <c r="M39" s="177"/>
      <c r="N39" s="196">
        <v>550</v>
      </c>
      <c r="O39" s="197"/>
      <c r="P39" s="197"/>
      <c r="Q39" s="197"/>
      <c r="R39" s="197"/>
      <c r="S39" s="178">
        <f t="shared" si="0"/>
        <v>73331.5</v>
      </c>
      <c r="T39" s="179"/>
      <c r="U39" s="179"/>
      <c r="V39" s="179"/>
      <c r="W39" s="179"/>
      <c r="X39" s="179"/>
      <c r="Y39" s="180"/>
      <c r="Z39" s="72"/>
      <c r="AA39" s="73"/>
      <c r="AB39" s="73"/>
      <c r="AC39" s="73"/>
      <c r="AD39" s="73"/>
      <c r="AE39" s="73"/>
      <c r="AF39" s="73"/>
      <c r="AG39" s="42"/>
      <c r="AI39" s="74"/>
    </row>
    <row r="40" spans="1:35" ht="15" customHeight="1">
      <c r="A40" s="71"/>
      <c r="B40" s="129"/>
      <c r="C40" s="129"/>
      <c r="D40" s="129"/>
      <c r="E40" s="103">
        <v>12</v>
      </c>
      <c r="F40" s="103"/>
      <c r="G40" s="175">
        <f>ROUNDDOWN(IF($B$30="電気",S40*〈炉〉マスタ!$F$27*$I$16,S40*$I$20*$I$16),0)</f>
        <v>811979</v>
      </c>
      <c r="H40" s="176"/>
      <c r="I40" s="176"/>
      <c r="J40" s="176"/>
      <c r="K40" s="176"/>
      <c r="L40" s="176"/>
      <c r="M40" s="177"/>
      <c r="N40" s="196">
        <v>500</v>
      </c>
      <c r="O40" s="197"/>
      <c r="P40" s="197"/>
      <c r="Q40" s="197"/>
      <c r="R40" s="197"/>
      <c r="S40" s="178">
        <f t="shared" si="0"/>
        <v>66665</v>
      </c>
      <c r="T40" s="179"/>
      <c r="U40" s="179"/>
      <c r="V40" s="179"/>
      <c r="W40" s="179"/>
      <c r="X40" s="179"/>
      <c r="Y40" s="180"/>
      <c r="Z40" s="112" t="s">
        <v>125</v>
      </c>
      <c r="AA40" s="112"/>
      <c r="AB40" s="112"/>
      <c r="AC40" s="112"/>
      <c r="AD40" s="112"/>
      <c r="AE40" s="112"/>
      <c r="AF40" s="112"/>
      <c r="AG40" s="42"/>
      <c r="AI40" s="74"/>
    </row>
    <row r="41" spans="1:35" ht="15" customHeight="1">
      <c r="A41" s="71"/>
      <c r="B41" s="129"/>
      <c r="C41" s="129"/>
      <c r="D41" s="129"/>
      <c r="E41" s="103">
        <v>1</v>
      </c>
      <c r="F41" s="103"/>
      <c r="G41" s="175">
        <f>ROUNDDOWN(IF($B$30="電気",S41*〈炉〉マスタ!$F$27*$I$16,S41*$I$20*$I$16),0)</f>
        <v>974375</v>
      </c>
      <c r="H41" s="176"/>
      <c r="I41" s="176"/>
      <c r="J41" s="176"/>
      <c r="K41" s="176"/>
      <c r="L41" s="176"/>
      <c r="M41" s="177"/>
      <c r="N41" s="196">
        <v>600</v>
      </c>
      <c r="O41" s="197"/>
      <c r="P41" s="197"/>
      <c r="Q41" s="197"/>
      <c r="R41" s="197"/>
      <c r="S41" s="178">
        <f t="shared" si="0"/>
        <v>79998</v>
      </c>
      <c r="T41" s="179"/>
      <c r="U41" s="179"/>
      <c r="V41" s="179"/>
      <c r="W41" s="179"/>
      <c r="X41" s="179"/>
      <c r="Y41" s="180"/>
      <c r="Z41" s="112"/>
      <c r="AA41" s="112"/>
      <c r="AB41" s="112"/>
      <c r="AC41" s="112"/>
      <c r="AD41" s="112"/>
      <c r="AE41" s="112"/>
      <c r="AF41" s="112"/>
      <c r="AG41" s="42"/>
      <c r="AI41" s="74"/>
    </row>
    <row r="42" spans="1:35" ht="15" customHeight="1">
      <c r="A42" s="71"/>
      <c r="B42" s="129"/>
      <c r="C42" s="129"/>
      <c r="D42" s="129"/>
      <c r="E42" s="103">
        <v>2</v>
      </c>
      <c r="F42" s="103"/>
      <c r="G42" s="175">
        <f>ROUNDDOWN(IF($B$30="電気",S42*〈炉〉マスタ!$F$27*$I$16,S42*$I$20*$I$16),0)</f>
        <v>1006854</v>
      </c>
      <c r="H42" s="176"/>
      <c r="I42" s="176"/>
      <c r="J42" s="176"/>
      <c r="K42" s="176"/>
      <c r="L42" s="176"/>
      <c r="M42" s="177"/>
      <c r="N42" s="196">
        <v>620</v>
      </c>
      <c r="O42" s="197"/>
      <c r="P42" s="197"/>
      <c r="Q42" s="197"/>
      <c r="R42" s="197"/>
      <c r="S42" s="178">
        <f t="shared" si="0"/>
        <v>82664.600000000006</v>
      </c>
      <c r="T42" s="179"/>
      <c r="U42" s="179"/>
      <c r="V42" s="179"/>
      <c r="W42" s="179"/>
      <c r="X42" s="179"/>
      <c r="Y42" s="180"/>
      <c r="Z42" s="112"/>
      <c r="AA42" s="112"/>
      <c r="AB42" s="112"/>
      <c r="AC42" s="112"/>
      <c r="AD42" s="112"/>
      <c r="AE42" s="112"/>
      <c r="AF42" s="112"/>
      <c r="AG42" s="42"/>
      <c r="AI42" s="74"/>
    </row>
    <row r="43" spans="1:35" ht="15" customHeight="1" thickBot="1">
      <c r="A43" s="71"/>
      <c r="B43" s="129"/>
      <c r="C43" s="129"/>
      <c r="D43" s="129"/>
      <c r="E43" s="201">
        <v>3</v>
      </c>
      <c r="F43" s="201"/>
      <c r="G43" s="202">
        <f>ROUNDDOWN(IF($B$30="電気",S43*〈炉〉マスタ!$F$27*$I$16,S43*$I$20*$I$16),0)</f>
        <v>1299167</v>
      </c>
      <c r="H43" s="203"/>
      <c r="I43" s="203"/>
      <c r="J43" s="203"/>
      <c r="K43" s="203"/>
      <c r="L43" s="203"/>
      <c r="M43" s="204"/>
      <c r="N43" s="218">
        <v>800</v>
      </c>
      <c r="O43" s="219"/>
      <c r="P43" s="219"/>
      <c r="Q43" s="219"/>
      <c r="R43" s="219"/>
      <c r="S43" s="205">
        <f t="shared" si="0"/>
        <v>106664</v>
      </c>
      <c r="T43" s="206"/>
      <c r="U43" s="206"/>
      <c r="V43" s="206"/>
      <c r="W43" s="206"/>
      <c r="X43" s="206"/>
      <c r="Y43" s="207"/>
      <c r="Z43" s="112"/>
      <c r="AA43" s="112"/>
      <c r="AB43" s="112"/>
      <c r="AC43" s="112"/>
      <c r="AD43" s="112"/>
      <c r="AE43" s="112"/>
      <c r="AF43" s="112"/>
      <c r="AG43" s="42"/>
      <c r="AI43" s="74"/>
    </row>
    <row r="44" spans="1:35" ht="15" customHeight="1" thickTop="1">
      <c r="A44" s="71"/>
      <c r="B44" s="129"/>
      <c r="C44" s="129"/>
      <c r="D44" s="129"/>
      <c r="E44" s="208" t="s">
        <v>0</v>
      </c>
      <c r="F44" s="208"/>
      <c r="G44" s="209">
        <f>SUM(G32:M43)</f>
        <v>12147209</v>
      </c>
      <c r="H44" s="210"/>
      <c r="I44" s="210"/>
      <c r="J44" s="210"/>
      <c r="K44" s="210"/>
      <c r="L44" s="210"/>
      <c r="M44" s="211"/>
      <c r="N44" s="187">
        <f>SUM(N32:R43)</f>
        <v>7480</v>
      </c>
      <c r="O44" s="188"/>
      <c r="P44" s="188"/>
      <c r="Q44" s="188"/>
      <c r="R44" s="189"/>
      <c r="S44" s="212">
        <f>SUM(S32:Y43)</f>
        <v>997308.4</v>
      </c>
      <c r="T44" s="212"/>
      <c r="U44" s="212"/>
      <c r="V44" s="212"/>
      <c r="W44" s="212"/>
      <c r="X44" s="212"/>
      <c r="Y44" s="212"/>
      <c r="Z44" s="112"/>
      <c r="AA44" s="112"/>
      <c r="AB44" s="112"/>
      <c r="AC44" s="112"/>
      <c r="AD44" s="112"/>
      <c r="AE44" s="112"/>
      <c r="AF44" s="112"/>
      <c r="AG44" s="42"/>
      <c r="AI44" s="74"/>
    </row>
    <row r="45" spans="1:35" ht="15" customHeight="1">
      <c r="A45" s="39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39"/>
      <c r="AI45" s="74"/>
    </row>
    <row r="46" spans="1:35" ht="15" customHeight="1">
      <c r="AH46" s="38"/>
      <c r="AI46" s="74"/>
    </row>
    <row r="47" spans="1:35" ht="15" customHeight="1">
      <c r="AH47" s="38"/>
      <c r="AI47" s="74"/>
    </row>
    <row r="48" spans="1:35" ht="15" customHeight="1">
      <c r="AI48" s="74"/>
    </row>
    <row r="49" spans="34:36" ht="15" customHeight="1">
      <c r="AJ49" s="40"/>
    </row>
    <row r="50" spans="34:36" ht="15" customHeight="1"/>
    <row r="51" spans="34:36" s="38" customFormat="1" ht="38.25" customHeight="1">
      <c r="AH51" s="37"/>
      <c r="AI51" s="77"/>
    </row>
    <row r="52" spans="34:36" ht="12" customHeight="1"/>
    <row r="53" spans="34:36" ht="3.75" customHeight="1"/>
    <row r="56" spans="34:36" ht="13.5" customHeight="1"/>
    <row r="78" ht="13.5" customHeight="1"/>
    <row r="104" spans="34:35">
      <c r="AH104" s="38"/>
    </row>
    <row r="109" spans="34:35" s="38" customFormat="1" ht="13.5" customHeight="1">
      <c r="AH109" s="37"/>
      <c r="AI109" s="77"/>
    </row>
    <row r="119" spans="34:35">
      <c r="AH119" s="38"/>
    </row>
    <row r="124" spans="34:35" s="38" customFormat="1" ht="13.5" customHeight="1">
      <c r="AH124" s="37"/>
      <c r="AI124" s="77"/>
    </row>
    <row r="139" spans="34:35">
      <c r="AH139" s="38"/>
    </row>
    <row r="141" spans="34:35">
      <c r="AH141" s="38"/>
    </row>
    <row r="144" spans="34:35" s="38" customFormat="1" ht="13.5" customHeight="1">
      <c r="AH144" s="37"/>
      <c r="AI144" s="77"/>
    </row>
    <row r="146" spans="34:35" s="38" customFormat="1" ht="13.5" customHeight="1">
      <c r="AH146" s="37"/>
      <c r="AI146" s="77"/>
    </row>
  </sheetData>
  <sheetProtection algorithmName="SHA-512" hashValue="3aadcKJOR3zV+tXPNeZSjUSUuPo7NLei3VIy3eEwRPZiYSX1vy8gYzzEYOK8JSwtqs1+SweuWPcrmYjwVLU1PA==" saltValue="hGg1LPIbWFFUwrdlga3w0A==" spinCount="100000" sheet="1" objects="1" scenarios="1" selectLockedCells="1"/>
  <mergeCells count="118"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</mergeCells>
  <phoneticPr fontId="10"/>
  <conditionalFormatting sqref="I19:O20">
    <cfRule type="expression" dxfId="1" priority="1">
      <formula>I19="手入力"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5" fitToWidth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〈炉〉マスタ!$F$8:$F$24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85" zoomScaleSheetLayoutView="100" workbookViewId="0">
      <selection activeCell="I7" sqref="I7:R7"/>
    </sheetView>
  </sheetViews>
  <sheetFormatPr defaultColWidth="9" defaultRowHeight="13"/>
  <cols>
    <col min="1" max="32" width="2.90625" style="38" customWidth="1"/>
    <col min="33" max="33" width="0.81640625" style="38" customWidth="1"/>
    <col min="34" max="34" width="3.453125" style="37" customWidth="1"/>
    <col min="35" max="35" width="4.36328125" style="37" bestFit="1" customWidth="1"/>
    <col min="36" max="36" width="9.1796875" style="37" bestFit="1" customWidth="1"/>
    <col min="37" max="41" width="9" style="37"/>
    <col min="42" max="42" width="13.6328125" style="37" customWidth="1"/>
    <col min="43" max="45" width="9" style="37"/>
    <col min="46" max="46" width="5.1796875" style="37" customWidth="1"/>
    <col min="47" max="49" width="9" style="37"/>
    <col min="50" max="50" width="2.90625" style="37" customWidth="1"/>
    <col min="51" max="16384" width="9" style="37"/>
  </cols>
  <sheetData>
    <row r="1" spans="1:46" ht="34.5" customHeight="1">
      <c r="A1" s="138" t="s">
        <v>127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35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</row>
    <row r="2" spans="1:46" ht="34.5" customHeight="1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</row>
    <row r="3" spans="1:46" ht="55.5" customHeight="1">
      <c r="A3" s="78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</row>
    <row r="4" spans="1:46" ht="15" customHeight="1">
      <c r="B4" s="139"/>
      <c r="C4" s="140"/>
      <c r="D4" s="140"/>
      <c r="E4" s="141"/>
      <c r="F4" s="142" t="s">
        <v>123</v>
      </c>
      <c r="G4" s="143"/>
      <c r="H4" s="143"/>
      <c r="I4" s="143"/>
      <c r="J4" s="143"/>
      <c r="K4" s="143"/>
      <c r="L4" s="39"/>
      <c r="M4" s="39"/>
      <c r="N4" s="39"/>
      <c r="O4" s="39"/>
      <c r="P4" s="39"/>
      <c r="Q4" s="39"/>
      <c r="R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I4" s="40"/>
    </row>
    <row r="5" spans="1:46" ht="15" customHeight="1">
      <c r="A5" s="38" t="s">
        <v>67</v>
      </c>
      <c r="I5" s="41"/>
      <c r="J5" s="41"/>
      <c r="K5" s="41"/>
      <c r="L5" s="41"/>
      <c r="M5" s="41"/>
      <c r="N5" s="41"/>
      <c r="O5" s="41"/>
      <c r="P5" s="41"/>
      <c r="Q5" s="41"/>
      <c r="R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39"/>
      <c r="AI5" s="40"/>
    </row>
    <row r="6" spans="1:46" ht="15" customHeight="1">
      <c r="B6" s="168" t="s">
        <v>69</v>
      </c>
      <c r="C6" s="169"/>
      <c r="D6" s="169"/>
      <c r="E6" s="169"/>
      <c r="F6" s="169"/>
      <c r="G6" s="169"/>
      <c r="H6" s="170"/>
      <c r="I6" s="171" t="s">
        <v>133</v>
      </c>
      <c r="J6" s="172"/>
      <c r="K6" s="172"/>
      <c r="L6" s="172"/>
      <c r="M6" s="172"/>
      <c r="N6" s="172"/>
      <c r="O6" s="172"/>
      <c r="P6" s="172"/>
      <c r="Q6" s="172"/>
      <c r="R6" s="173"/>
      <c r="S6" s="222"/>
      <c r="T6" s="223"/>
      <c r="U6" s="223"/>
      <c r="V6" s="223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42"/>
      <c r="AI6" s="40"/>
    </row>
    <row r="7" spans="1:46" ht="15" customHeight="1">
      <c r="B7" s="144" t="str">
        <f>IF(I6="導入予定設備","様式 c-2-2-1　NO.","様式 c-2-2-2　NO.")</f>
        <v>様式 c-2-2-1　NO.</v>
      </c>
      <c r="C7" s="145"/>
      <c r="D7" s="145"/>
      <c r="E7" s="145"/>
      <c r="F7" s="145"/>
      <c r="G7" s="145"/>
      <c r="H7" s="146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45"/>
      <c r="T7" s="105" t="s">
        <v>109</v>
      </c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I7" s="40"/>
    </row>
    <row r="8" spans="1:46" ht="3" customHeight="1">
      <c r="B8" s="46"/>
      <c r="C8" s="46"/>
      <c r="D8" s="46"/>
      <c r="E8" s="46"/>
      <c r="F8" s="46"/>
      <c r="G8" s="46"/>
      <c r="H8" s="46"/>
      <c r="I8" s="47"/>
      <c r="J8" s="47"/>
      <c r="K8" s="47"/>
      <c r="L8" s="47"/>
      <c r="M8" s="47"/>
      <c r="N8" s="47"/>
      <c r="O8" s="47"/>
      <c r="P8" s="47"/>
      <c r="Q8" s="47"/>
      <c r="R8" s="47"/>
      <c r="S8" s="44"/>
      <c r="T8" s="44"/>
      <c r="U8" s="44"/>
      <c r="V8" s="44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39"/>
      <c r="AI8" s="40"/>
    </row>
    <row r="9" spans="1:46" ht="15" customHeight="1">
      <c r="A9" s="38" t="s">
        <v>1</v>
      </c>
      <c r="B9" s="44"/>
      <c r="C9" s="44"/>
      <c r="D9" s="44"/>
      <c r="E9" s="44"/>
      <c r="F9" s="44"/>
      <c r="G9" s="44"/>
      <c r="H9" s="44"/>
      <c r="I9" s="49"/>
      <c r="J9" s="49"/>
      <c r="K9" s="49"/>
      <c r="L9" s="49"/>
      <c r="M9" s="49"/>
      <c r="N9" s="49"/>
      <c r="O9" s="49"/>
      <c r="P9" s="49"/>
      <c r="Q9" s="49"/>
      <c r="R9" s="49"/>
      <c r="S9" s="44"/>
      <c r="T9" s="44"/>
      <c r="U9" s="44"/>
      <c r="V9" s="44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39"/>
      <c r="AI9" s="40"/>
    </row>
    <row r="10" spans="1:46" ht="15" customHeight="1">
      <c r="B10" s="119" t="s">
        <v>128</v>
      </c>
      <c r="C10" s="119"/>
      <c r="D10" s="119"/>
      <c r="E10" s="119"/>
      <c r="F10" s="119"/>
      <c r="G10" s="119"/>
      <c r="H10" s="119"/>
      <c r="I10" s="134" t="s">
        <v>8</v>
      </c>
      <c r="J10" s="135"/>
      <c r="K10" s="135"/>
      <c r="L10" s="135"/>
      <c r="M10" s="135"/>
      <c r="N10" s="135"/>
      <c r="O10" s="135"/>
      <c r="P10" s="135"/>
      <c r="Q10" s="135"/>
      <c r="R10" s="135"/>
      <c r="S10" s="43"/>
      <c r="T10" s="105" t="s">
        <v>129</v>
      </c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I10" s="40"/>
    </row>
    <row r="11" spans="1:46" ht="30" customHeight="1">
      <c r="B11" s="119" t="s">
        <v>2</v>
      </c>
      <c r="C11" s="119"/>
      <c r="D11" s="119"/>
      <c r="E11" s="119"/>
      <c r="F11" s="119"/>
      <c r="G11" s="119"/>
      <c r="H11" s="119"/>
      <c r="I11" s="220" t="s">
        <v>35</v>
      </c>
      <c r="J11" s="221"/>
      <c r="K11" s="221"/>
      <c r="L11" s="221"/>
      <c r="M11" s="221"/>
      <c r="N11" s="221"/>
      <c r="O11" s="221"/>
      <c r="P11" s="221"/>
      <c r="Q11" s="221"/>
      <c r="R11" s="221"/>
      <c r="S11" s="50"/>
      <c r="T11" s="105" t="s">
        <v>110</v>
      </c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I11" s="40"/>
    </row>
    <row r="12" spans="1:46" ht="15" customHeight="1">
      <c r="B12" s="119" t="s">
        <v>72</v>
      </c>
      <c r="C12" s="119"/>
      <c r="D12" s="119"/>
      <c r="E12" s="119"/>
      <c r="F12" s="119"/>
      <c r="G12" s="119"/>
      <c r="H12" s="119"/>
      <c r="I12" s="134" t="s">
        <v>38</v>
      </c>
      <c r="J12" s="135"/>
      <c r="K12" s="135"/>
      <c r="L12" s="135"/>
      <c r="M12" s="135"/>
      <c r="N12" s="135"/>
      <c r="O12" s="135"/>
      <c r="P12" s="135"/>
      <c r="Q12" s="135"/>
      <c r="R12" s="135"/>
      <c r="S12" s="50"/>
      <c r="T12" s="105" t="s">
        <v>111</v>
      </c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I12" s="40"/>
    </row>
    <row r="13" spans="1:46" ht="15" customHeight="1">
      <c r="B13" s="66"/>
      <c r="C13" s="66"/>
      <c r="D13" s="66"/>
      <c r="E13" s="66"/>
      <c r="F13" s="66"/>
      <c r="G13" s="66"/>
      <c r="H13" s="66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82"/>
      <c r="AI13" s="40"/>
    </row>
    <row r="14" spans="1:46" ht="15" customHeight="1">
      <c r="A14" s="33"/>
      <c r="B14" s="137" t="s">
        <v>118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34"/>
      <c r="AI14" s="54"/>
      <c r="AJ14" s="54"/>
      <c r="AK14" s="54"/>
      <c r="AL14" s="54"/>
      <c r="AM14" s="56"/>
      <c r="AN14" s="56"/>
      <c r="AO14" s="56"/>
      <c r="AP14" s="34"/>
      <c r="AQ14" s="34"/>
      <c r="AR14" s="34"/>
      <c r="AS14" s="34"/>
      <c r="AT14" s="34"/>
    </row>
    <row r="15" spans="1:46" ht="15" customHeight="1">
      <c r="A15" s="33" t="s">
        <v>102</v>
      </c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44"/>
      <c r="AF15" s="44"/>
      <c r="AG15" s="42"/>
    </row>
    <row r="16" spans="1:46" ht="22" customHeight="1">
      <c r="B16" s="136" t="s">
        <v>9</v>
      </c>
      <c r="C16" s="136"/>
      <c r="D16" s="136"/>
      <c r="E16" s="136"/>
      <c r="F16" s="136"/>
      <c r="G16" s="136"/>
      <c r="H16" s="136"/>
      <c r="I16" s="147">
        <v>0.4</v>
      </c>
      <c r="J16" s="147"/>
      <c r="K16" s="147"/>
      <c r="L16" s="147"/>
      <c r="M16" s="147"/>
      <c r="N16" s="147"/>
      <c r="O16" s="147"/>
      <c r="P16" s="147"/>
      <c r="Q16" s="147"/>
      <c r="R16" s="147"/>
      <c r="S16" s="58"/>
      <c r="T16" s="104" t="s">
        <v>112</v>
      </c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</row>
    <row r="17" spans="1:36" ht="30" customHeight="1">
      <c r="B17" s="119" t="s">
        <v>32</v>
      </c>
      <c r="C17" s="119"/>
      <c r="D17" s="119"/>
      <c r="E17" s="119"/>
      <c r="F17" s="119"/>
      <c r="G17" s="119"/>
      <c r="H17" s="119"/>
      <c r="I17" s="149">
        <v>10</v>
      </c>
      <c r="J17" s="150"/>
      <c r="K17" s="150"/>
      <c r="L17" s="150"/>
      <c r="M17" s="150"/>
      <c r="N17" s="150"/>
      <c r="O17" s="151"/>
      <c r="P17" s="152" t="s">
        <v>15</v>
      </c>
      <c r="Q17" s="153"/>
      <c r="R17" s="154"/>
      <c r="S17" s="58"/>
      <c r="T17" s="104" t="s">
        <v>113</v>
      </c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</row>
    <row r="18" spans="1:36" ht="15" customHeight="1">
      <c r="B18" s="161" t="s">
        <v>103</v>
      </c>
      <c r="C18" s="119"/>
      <c r="D18" s="119"/>
      <c r="E18" s="119"/>
      <c r="F18" s="119"/>
      <c r="G18" s="119"/>
      <c r="H18" s="119"/>
      <c r="I18" s="148" t="s">
        <v>132</v>
      </c>
      <c r="J18" s="148"/>
      <c r="K18" s="148"/>
      <c r="L18" s="148"/>
      <c r="M18" s="148"/>
      <c r="N18" s="148"/>
      <c r="O18" s="148"/>
      <c r="P18" s="148"/>
      <c r="Q18" s="148"/>
      <c r="R18" s="148"/>
      <c r="S18" s="58"/>
      <c r="T18" s="105" t="s">
        <v>114</v>
      </c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</row>
    <row r="19" spans="1:36" ht="15" customHeight="1">
      <c r="B19" s="62"/>
      <c r="C19" s="162" t="s">
        <v>104</v>
      </c>
      <c r="D19" s="163"/>
      <c r="E19" s="163"/>
      <c r="F19" s="163"/>
      <c r="G19" s="163"/>
      <c r="H19" s="164"/>
      <c r="I19" s="155">
        <f>VLOOKUP($I$18,〈炉〉マスタ!$F$6:$K$24,2,FALSE)</f>
        <v>45</v>
      </c>
      <c r="J19" s="156"/>
      <c r="K19" s="156"/>
      <c r="L19" s="156"/>
      <c r="M19" s="156"/>
      <c r="N19" s="156"/>
      <c r="O19" s="157"/>
      <c r="P19" s="106" t="str">
        <f>VLOOKUP($I$18,〈炉〉マスタ!$F$6:$K$24,4,FALSE)</f>
        <v>MJ/㎥</v>
      </c>
      <c r="Q19" s="107"/>
      <c r="R19" s="108"/>
      <c r="S19" s="58"/>
      <c r="T19" s="105" t="s">
        <v>115</v>
      </c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</row>
    <row r="20" spans="1:36" ht="15" customHeight="1">
      <c r="B20" s="63"/>
      <c r="C20" s="162" t="s">
        <v>105</v>
      </c>
      <c r="D20" s="163"/>
      <c r="E20" s="163"/>
      <c r="F20" s="163"/>
      <c r="G20" s="163"/>
      <c r="H20" s="164"/>
      <c r="I20" s="155">
        <f>VLOOKUP($I$18,〈炉〉マスタ!$F$6:$K$24,3,FALSE)</f>
        <v>40.6</v>
      </c>
      <c r="J20" s="156"/>
      <c r="K20" s="156"/>
      <c r="L20" s="156"/>
      <c r="M20" s="156"/>
      <c r="N20" s="156"/>
      <c r="O20" s="157"/>
      <c r="P20" s="106" t="str">
        <f>VLOOKUP($I$18,〈炉〉マスタ!$F$6:$K$24,4,FALSE)</f>
        <v>MJ/㎥</v>
      </c>
      <c r="Q20" s="107"/>
      <c r="R20" s="108"/>
      <c r="S20" s="58"/>
      <c r="T20" s="105" t="s">
        <v>117</v>
      </c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</row>
    <row r="21" spans="1:36" ht="3" customHeight="1"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44"/>
      <c r="AF21" s="44"/>
      <c r="AG21" s="42"/>
    </row>
    <row r="22" spans="1:36" ht="15" customHeight="1">
      <c r="A22" s="33" t="s">
        <v>106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44"/>
      <c r="AF22" s="44"/>
      <c r="AG22" s="42"/>
    </row>
    <row r="23" spans="1:36" ht="15" customHeight="1">
      <c r="A23" s="71"/>
      <c r="B23" s="238" t="s">
        <v>31</v>
      </c>
      <c r="C23" s="239"/>
      <c r="D23" s="239"/>
      <c r="E23" s="239"/>
      <c r="F23" s="239"/>
      <c r="G23" s="239"/>
      <c r="H23" s="240"/>
      <c r="I23" s="241">
        <f>既存設備!I26</f>
        <v>7480</v>
      </c>
      <c r="J23" s="242"/>
      <c r="K23" s="242"/>
      <c r="L23" s="242"/>
      <c r="M23" s="242"/>
      <c r="N23" s="242"/>
      <c r="O23" s="242"/>
      <c r="P23" s="242"/>
      <c r="Q23" s="242"/>
      <c r="R23" s="2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42"/>
    </row>
    <row r="24" spans="1:36" ht="15" customHeight="1">
      <c r="A24" s="71"/>
      <c r="B24" s="119" t="s">
        <v>70</v>
      </c>
      <c r="C24" s="119"/>
      <c r="D24" s="119"/>
      <c r="E24" s="119"/>
      <c r="F24" s="119"/>
      <c r="G24" s="119"/>
      <c r="H24" s="119"/>
      <c r="I24" s="111">
        <v>1</v>
      </c>
      <c r="J24" s="111"/>
      <c r="K24" s="111"/>
      <c r="L24" s="111"/>
      <c r="M24" s="111"/>
      <c r="N24" s="111"/>
      <c r="O24" s="111"/>
      <c r="P24" s="109" t="s">
        <v>124</v>
      </c>
      <c r="Q24" s="109"/>
      <c r="R24" s="110"/>
      <c r="S24" s="43"/>
      <c r="T24" s="105" t="s">
        <v>116</v>
      </c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</row>
    <row r="25" spans="1:36" ht="3" customHeight="1">
      <c r="A25" s="39"/>
      <c r="B25" s="70"/>
      <c r="C25" s="70"/>
      <c r="D25" s="70"/>
      <c r="E25" s="70"/>
      <c r="F25" s="70"/>
      <c r="G25" s="70"/>
      <c r="H25" s="70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70"/>
      <c r="T25" s="70"/>
      <c r="U25" s="70"/>
      <c r="V25" s="70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39"/>
    </row>
    <row r="26" spans="1:36" ht="15" customHeight="1">
      <c r="A26" s="39" t="s">
        <v>122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83"/>
      <c r="AF26" s="83"/>
      <c r="AG26" s="39"/>
    </row>
    <row r="27" spans="1:36" ht="15" customHeight="1">
      <c r="A27" s="71"/>
      <c r="B27" s="129" t="str">
        <f>VLOOKUP($I$18,〈炉〉マスタ!$F$6:$K$24,6,FALSE)</f>
        <v>ガス</v>
      </c>
      <c r="C27" s="129"/>
      <c r="D27" s="129"/>
      <c r="E27" s="119" t="s">
        <v>3</v>
      </c>
      <c r="F27" s="168"/>
      <c r="G27" s="130" t="s">
        <v>14</v>
      </c>
      <c r="H27" s="131"/>
      <c r="I27" s="131"/>
      <c r="J27" s="131"/>
      <c r="K27" s="131"/>
      <c r="L27" s="131"/>
      <c r="M27" s="132"/>
      <c r="N27" s="130" t="s">
        <v>4</v>
      </c>
      <c r="O27" s="131"/>
      <c r="P27" s="131"/>
      <c r="Q27" s="131"/>
      <c r="R27" s="131"/>
      <c r="S27" s="131"/>
      <c r="T27" s="132"/>
      <c r="U27" s="37"/>
      <c r="V27" s="37"/>
      <c r="W27" s="37"/>
      <c r="X27" s="37"/>
      <c r="Y27" s="37"/>
      <c r="Z27" s="37"/>
      <c r="AA27" s="229"/>
      <c r="AB27" s="229"/>
      <c r="AC27" s="229"/>
      <c r="AD27" s="229"/>
      <c r="AE27" s="229"/>
      <c r="AF27" s="229"/>
      <c r="AG27" s="42"/>
      <c r="AI27" s="40"/>
    </row>
    <row r="28" spans="1:36" ht="15" customHeight="1" thickBot="1">
      <c r="A28" s="71"/>
      <c r="B28" s="129"/>
      <c r="C28" s="129"/>
      <c r="D28" s="129"/>
      <c r="E28" s="119"/>
      <c r="F28" s="168"/>
      <c r="G28" s="183" t="s">
        <v>13</v>
      </c>
      <c r="H28" s="184"/>
      <c r="I28" s="184"/>
      <c r="J28" s="184"/>
      <c r="K28" s="184"/>
      <c r="L28" s="184"/>
      <c r="M28" s="185"/>
      <c r="N28" s="234" t="str">
        <f>VLOOKUP($I$18,〈炉〉マスタ!$F$6:$K$24,5,FALSE)</f>
        <v>㎥</v>
      </c>
      <c r="O28" s="235"/>
      <c r="P28" s="235"/>
      <c r="Q28" s="235"/>
      <c r="R28" s="235"/>
      <c r="S28" s="235"/>
      <c r="T28" s="236"/>
      <c r="U28" s="37"/>
      <c r="V28" s="37"/>
      <c r="W28" s="37"/>
      <c r="X28" s="37"/>
      <c r="Y28" s="37"/>
      <c r="Z28" s="37"/>
      <c r="AA28" s="237"/>
      <c r="AB28" s="237"/>
      <c r="AC28" s="237"/>
      <c r="AD28" s="237"/>
      <c r="AE28" s="237"/>
      <c r="AF28" s="237"/>
      <c r="AG28" s="42"/>
      <c r="AI28" s="84"/>
      <c r="AJ28" s="85"/>
    </row>
    <row r="29" spans="1:36" ht="15" customHeight="1">
      <c r="A29" s="71"/>
      <c r="B29" s="129"/>
      <c r="C29" s="129"/>
      <c r="D29" s="129"/>
      <c r="E29" s="103">
        <v>4</v>
      </c>
      <c r="F29" s="103"/>
      <c r="G29" s="175">
        <f>既存設備!G32</f>
        <v>941896</v>
      </c>
      <c r="H29" s="176"/>
      <c r="I29" s="176"/>
      <c r="J29" s="176"/>
      <c r="K29" s="176"/>
      <c r="L29" s="176"/>
      <c r="M29" s="176"/>
      <c r="N29" s="231">
        <f>ROUNDDOWN(IF($B$27="電気",$G29/$I$16/〈炉〉マスタ!$F$27,$G29/$I$16/$I$20),1)</f>
        <v>57998.5</v>
      </c>
      <c r="O29" s="232"/>
      <c r="P29" s="232"/>
      <c r="Q29" s="232"/>
      <c r="R29" s="232"/>
      <c r="S29" s="232"/>
      <c r="T29" s="233"/>
      <c r="U29" s="37"/>
      <c r="V29" s="37"/>
      <c r="W29" s="37"/>
      <c r="X29" s="37"/>
      <c r="Y29" s="37"/>
      <c r="Z29" s="37"/>
      <c r="AA29" s="230"/>
      <c r="AB29" s="230"/>
      <c r="AC29" s="230"/>
      <c r="AD29" s="230"/>
      <c r="AE29" s="230"/>
      <c r="AF29" s="230"/>
      <c r="AG29" s="42"/>
      <c r="AI29" s="86"/>
      <c r="AJ29" s="87"/>
    </row>
    <row r="30" spans="1:36" ht="15" customHeight="1">
      <c r="A30" s="71"/>
      <c r="B30" s="129"/>
      <c r="C30" s="129"/>
      <c r="D30" s="129"/>
      <c r="E30" s="103">
        <v>5</v>
      </c>
      <c r="F30" s="103"/>
      <c r="G30" s="175">
        <f>既存設備!G33</f>
        <v>974375</v>
      </c>
      <c r="H30" s="176"/>
      <c r="I30" s="176"/>
      <c r="J30" s="176"/>
      <c r="K30" s="176"/>
      <c r="L30" s="176"/>
      <c r="M30" s="176"/>
      <c r="N30" s="178">
        <f>ROUNDDOWN(IF($B$27="電気",$G30/$I$16/〈炉〉マスタ!$F$27,$G30/$I$16/$I$20),1)</f>
        <v>59998.400000000001</v>
      </c>
      <c r="O30" s="179"/>
      <c r="P30" s="179"/>
      <c r="Q30" s="179"/>
      <c r="R30" s="179"/>
      <c r="S30" s="179"/>
      <c r="T30" s="180"/>
      <c r="U30" s="37"/>
      <c r="V30" s="37"/>
      <c r="W30" s="37"/>
      <c r="X30" s="37"/>
      <c r="Y30" s="37"/>
      <c r="Z30" s="37"/>
      <c r="AA30" s="230"/>
      <c r="AB30" s="230"/>
      <c r="AC30" s="230"/>
      <c r="AD30" s="230"/>
      <c r="AE30" s="230"/>
      <c r="AF30" s="230"/>
      <c r="AG30" s="42"/>
      <c r="AI30" s="86"/>
      <c r="AJ30" s="87"/>
    </row>
    <row r="31" spans="1:36" ht="15" customHeight="1">
      <c r="A31" s="71"/>
      <c r="B31" s="129"/>
      <c r="C31" s="129"/>
      <c r="D31" s="129"/>
      <c r="E31" s="103">
        <v>6</v>
      </c>
      <c r="F31" s="103"/>
      <c r="G31" s="175">
        <f>既存設備!G34</f>
        <v>1055573</v>
      </c>
      <c r="H31" s="176"/>
      <c r="I31" s="176"/>
      <c r="J31" s="176"/>
      <c r="K31" s="176"/>
      <c r="L31" s="176"/>
      <c r="M31" s="176"/>
      <c r="N31" s="178">
        <f>ROUNDDOWN(IF($B$27="電気",$G31/$I$16/〈炉〉マスタ!$F$27,$G31/$I$16/$I$20),1)</f>
        <v>64998.3</v>
      </c>
      <c r="O31" s="179"/>
      <c r="P31" s="179"/>
      <c r="Q31" s="179"/>
      <c r="R31" s="179"/>
      <c r="S31" s="179"/>
      <c r="T31" s="180"/>
      <c r="U31" s="37"/>
      <c r="V31" s="37"/>
      <c r="W31" s="37"/>
      <c r="X31" s="37"/>
      <c r="Y31" s="37"/>
      <c r="Z31" s="37"/>
      <c r="AA31" s="230"/>
      <c r="AB31" s="230"/>
      <c r="AC31" s="230"/>
      <c r="AD31" s="230"/>
      <c r="AE31" s="230"/>
      <c r="AF31" s="230"/>
      <c r="AG31" s="42"/>
      <c r="AI31" s="86"/>
      <c r="AJ31" s="87"/>
    </row>
    <row r="32" spans="1:36" ht="15" customHeight="1">
      <c r="A32" s="71"/>
      <c r="B32" s="129"/>
      <c r="C32" s="129"/>
      <c r="D32" s="129"/>
      <c r="E32" s="103">
        <v>7</v>
      </c>
      <c r="F32" s="103"/>
      <c r="G32" s="175">
        <f>既存設備!G35</f>
        <v>941896</v>
      </c>
      <c r="H32" s="176"/>
      <c r="I32" s="176"/>
      <c r="J32" s="176"/>
      <c r="K32" s="176"/>
      <c r="L32" s="176"/>
      <c r="M32" s="176"/>
      <c r="N32" s="178">
        <f>ROUNDDOWN(IF($B$27="電気",$G32/$I$16/〈炉〉マスタ!$F$27,$G32/$I$16/$I$20),1)</f>
        <v>57998.5</v>
      </c>
      <c r="O32" s="179"/>
      <c r="P32" s="179"/>
      <c r="Q32" s="179"/>
      <c r="R32" s="179"/>
      <c r="S32" s="179"/>
      <c r="T32" s="180"/>
      <c r="U32" s="37"/>
      <c r="V32" s="37"/>
      <c r="W32" s="37"/>
      <c r="X32" s="37"/>
      <c r="Y32" s="37"/>
      <c r="Z32" s="37"/>
      <c r="AA32" s="230"/>
      <c r="AB32" s="230"/>
      <c r="AC32" s="230"/>
      <c r="AD32" s="230"/>
      <c r="AE32" s="230"/>
      <c r="AF32" s="230"/>
      <c r="AG32" s="42"/>
      <c r="AI32" s="86"/>
      <c r="AJ32" s="87"/>
    </row>
    <row r="33" spans="1:36" ht="15" customHeight="1">
      <c r="A33" s="71"/>
      <c r="B33" s="129"/>
      <c r="C33" s="129"/>
      <c r="D33" s="129"/>
      <c r="E33" s="103">
        <v>8</v>
      </c>
      <c r="F33" s="103"/>
      <c r="G33" s="175">
        <f>既存設備!G36</f>
        <v>811979</v>
      </c>
      <c r="H33" s="176"/>
      <c r="I33" s="176"/>
      <c r="J33" s="176"/>
      <c r="K33" s="176"/>
      <c r="L33" s="176"/>
      <c r="M33" s="176"/>
      <c r="N33" s="178">
        <f>ROUNDDOWN(IF($B$27="電気",$G33/$I$16/〈炉〉マスタ!$F$27,$G33/$I$16/$I$20),1)</f>
        <v>49998.7</v>
      </c>
      <c r="O33" s="179"/>
      <c r="P33" s="179"/>
      <c r="Q33" s="179"/>
      <c r="R33" s="179"/>
      <c r="S33" s="179"/>
      <c r="T33" s="180"/>
      <c r="U33" s="37"/>
      <c r="V33" s="37"/>
      <c r="W33" s="37"/>
      <c r="X33" s="37"/>
      <c r="Y33" s="37"/>
      <c r="Z33" s="37"/>
      <c r="AA33" s="230"/>
      <c r="AB33" s="230"/>
      <c r="AC33" s="230"/>
      <c r="AD33" s="230"/>
      <c r="AE33" s="230"/>
      <c r="AF33" s="230"/>
      <c r="AG33" s="42"/>
      <c r="AI33" s="86"/>
      <c r="AJ33" s="87"/>
    </row>
    <row r="34" spans="1:36" ht="15" customHeight="1">
      <c r="A34" s="71"/>
      <c r="B34" s="129"/>
      <c r="C34" s="129"/>
      <c r="D34" s="129"/>
      <c r="E34" s="103">
        <v>9</v>
      </c>
      <c r="F34" s="103"/>
      <c r="G34" s="175">
        <f>既存設備!G37</f>
        <v>1136771</v>
      </c>
      <c r="H34" s="176"/>
      <c r="I34" s="176"/>
      <c r="J34" s="176"/>
      <c r="K34" s="176"/>
      <c r="L34" s="176"/>
      <c r="M34" s="176"/>
      <c r="N34" s="178">
        <f>ROUNDDOWN(IF($B$27="電気",$G34/$I$16/〈炉〉マスタ!$F$27,$G34/$I$16/$I$20),1)</f>
        <v>69998.2</v>
      </c>
      <c r="O34" s="179"/>
      <c r="P34" s="179"/>
      <c r="Q34" s="179"/>
      <c r="R34" s="179"/>
      <c r="S34" s="179"/>
      <c r="T34" s="180"/>
      <c r="U34" s="37"/>
      <c r="V34" s="37"/>
      <c r="W34" s="37"/>
      <c r="X34" s="37"/>
      <c r="Y34" s="37"/>
      <c r="Z34" s="37"/>
      <c r="AA34" s="230"/>
      <c r="AB34" s="230"/>
      <c r="AC34" s="230"/>
      <c r="AD34" s="230"/>
      <c r="AE34" s="230"/>
      <c r="AF34" s="230"/>
      <c r="AG34" s="42"/>
      <c r="AI34" s="86"/>
      <c r="AJ34" s="87"/>
    </row>
    <row r="35" spans="1:36" ht="15" customHeight="1">
      <c r="A35" s="71"/>
      <c r="B35" s="129"/>
      <c r="C35" s="129"/>
      <c r="D35" s="129"/>
      <c r="E35" s="103">
        <v>10</v>
      </c>
      <c r="F35" s="103"/>
      <c r="G35" s="175">
        <f>既存設備!G38</f>
        <v>1299167</v>
      </c>
      <c r="H35" s="176"/>
      <c r="I35" s="176"/>
      <c r="J35" s="176"/>
      <c r="K35" s="176"/>
      <c r="L35" s="176"/>
      <c r="M35" s="176"/>
      <c r="N35" s="178">
        <f>ROUNDDOWN(IF($B$27="電気",$G35/$I$16/〈炉〉マスタ!$F$27,$G35/$I$16/$I$20),1)</f>
        <v>79997.899999999994</v>
      </c>
      <c r="O35" s="179"/>
      <c r="P35" s="179"/>
      <c r="Q35" s="179"/>
      <c r="R35" s="179"/>
      <c r="S35" s="179"/>
      <c r="T35" s="180"/>
      <c r="U35" s="37"/>
      <c r="V35" s="37"/>
      <c r="W35" s="37"/>
      <c r="X35" s="37"/>
      <c r="Y35" s="37"/>
      <c r="Z35" s="37"/>
      <c r="AA35" s="73"/>
      <c r="AB35" s="73"/>
      <c r="AC35" s="73"/>
      <c r="AD35" s="73"/>
      <c r="AE35" s="73"/>
      <c r="AF35" s="73"/>
      <c r="AG35" s="42"/>
      <c r="AI35" s="86"/>
      <c r="AJ35" s="87"/>
    </row>
    <row r="36" spans="1:36" ht="15" customHeight="1">
      <c r="A36" s="71"/>
      <c r="B36" s="129"/>
      <c r="C36" s="129"/>
      <c r="D36" s="129"/>
      <c r="E36" s="103">
        <v>11</v>
      </c>
      <c r="F36" s="103"/>
      <c r="G36" s="175">
        <f>既存設備!G39</f>
        <v>893177</v>
      </c>
      <c r="H36" s="176"/>
      <c r="I36" s="176"/>
      <c r="J36" s="176"/>
      <c r="K36" s="176"/>
      <c r="L36" s="176"/>
      <c r="M36" s="176"/>
      <c r="N36" s="178">
        <f>ROUNDDOWN(IF($B$27="電気",$G36/$I$16/〈炉〉マスタ!$F$27,$G36/$I$16/$I$20),1)</f>
        <v>54998.5</v>
      </c>
      <c r="O36" s="179"/>
      <c r="P36" s="179"/>
      <c r="Q36" s="179"/>
      <c r="R36" s="179"/>
      <c r="S36" s="179"/>
      <c r="T36" s="180"/>
      <c r="U36" s="37"/>
      <c r="V36" s="37"/>
      <c r="W36" s="37"/>
      <c r="X36" s="37"/>
      <c r="Y36" s="37"/>
      <c r="Z36" s="37"/>
      <c r="AA36" s="73"/>
      <c r="AB36" s="73"/>
      <c r="AC36" s="73"/>
      <c r="AD36" s="73"/>
      <c r="AE36" s="73"/>
      <c r="AF36" s="73"/>
      <c r="AG36" s="42"/>
      <c r="AI36" s="86"/>
      <c r="AJ36" s="87"/>
    </row>
    <row r="37" spans="1:36" ht="15" customHeight="1">
      <c r="A37" s="71"/>
      <c r="B37" s="129"/>
      <c r="C37" s="129"/>
      <c r="D37" s="129"/>
      <c r="E37" s="103">
        <v>12</v>
      </c>
      <c r="F37" s="103"/>
      <c r="G37" s="175">
        <f>既存設備!G40</f>
        <v>811979</v>
      </c>
      <c r="H37" s="176"/>
      <c r="I37" s="176"/>
      <c r="J37" s="176"/>
      <c r="K37" s="176"/>
      <c r="L37" s="176"/>
      <c r="M37" s="176"/>
      <c r="N37" s="178">
        <f>ROUNDDOWN(IF($B$27="電気",$G37/$I$16/〈炉〉マスタ!$F$27,$G37/$I$16/$I$20),1)</f>
        <v>49998.7</v>
      </c>
      <c r="O37" s="179"/>
      <c r="P37" s="179"/>
      <c r="Q37" s="179"/>
      <c r="R37" s="179"/>
      <c r="S37" s="179"/>
      <c r="T37" s="180"/>
      <c r="U37" s="112" t="s">
        <v>125</v>
      </c>
      <c r="V37" s="112"/>
      <c r="W37" s="112"/>
      <c r="X37" s="112"/>
      <c r="Y37" s="112"/>
      <c r="Z37" s="112"/>
      <c r="AA37" s="112"/>
      <c r="AB37" s="73"/>
      <c r="AC37" s="73"/>
      <c r="AD37" s="73"/>
      <c r="AE37" s="73"/>
      <c r="AF37" s="73"/>
      <c r="AG37" s="42"/>
      <c r="AI37" s="86"/>
      <c r="AJ37" s="87"/>
    </row>
    <row r="38" spans="1:36" ht="15" customHeight="1">
      <c r="A38" s="71"/>
      <c r="B38" s="129"/>
      <c r="C38" s="129"/>
      <c r="D38" s="129"/>
      <c r="E38" s="103">
        <v>1</v>
      </c>
      <c r="F38" s="103"/>
      <c r="G38" s="175">
        <f>既存設備!G41</f>
        <v>974375</v>
      </c>
      <c r="H38" s="176"/>
      <c r="I38" s="176"/>
      <c r="J38" s="176"/>
      <c r="K38" s="176"/>
      <c r="L38" s="176"/>
      <c r="M38" s="176"/>
      <c r="N38" s="178">
        <f>ROUNDDOWN(IF($B$27="電気",$G38/$I$16/〈炉〉マスタ!$F$27,$G38/$I$16/$I$20),1)</f>
        <v>59998.400000000001</v>
      </c>
      <c r="O38" s="179"/>
      <c r="P38" s="179"/>
      <c r="Q38" s="179"/>
      <c r="R38" s="179"/>
      <c r="S38" s="179"/>
      <c r="T38" s="180"/>
      <c r="U38" s="112"/>
      <c r="V38" s="112"/>
      <c r="W38" s="112"/>
      <c r="X38" s="112"/>
      <c r="Y38" s="112"/>
      <c r="Z38" s="112"/>
      <c r="AA38" s="112"/>
      <c r="AB38" s="73"/>
      <c r="AC38" s="73"/>
      <c r="AD38" s="73"/>
      <c r="AE38" s="73"/>
      <c r="AF38" s="73"/>
      <c r="AG38" s="42"/>
      <c r="AI38" s="86"/>
      <c r="AJ38" s="87"/>
    </row>
    <row r="39" spans="1:36" ht="15" customHeight="1">
      <c r="A39" s="71"/>
      <c r="B39" s="129"/>
      <c r="C39" s="129"/>
      <c r="D39" s="129"/>
      <c r="E39" s="103">
        <v>2</v>
      </c>
      <c r="F39" s="103"/>
      <c r="G39" s="175">
        <f>既存設備!G42</f>
        <v>1006854</v>
      </c>
      <c r="H39" s="176"/>
      <c r="I39" s="176"/>
      <c r="J39" s="176"/>
      <c r="K39" s="176"/>
      <c r="L39" s="176"/>
      <c r="M39" s="176"/>
      <c r="N39" s="178">
        <f>ROUNDDOWN(IF($B$27="電気",$G39/$I$16/〈炉〉マスタ!$F$27,$G39/$I$16/$I$20),1)</f>
        <v>61998.3</v>
      </c>
      <c r="O39" s="179"/>
      <c r="P39" s="179"/>
      <c r="Q39" s="179"/>
      <c r="R39" s="179"/>
      <c r="S39" s="179"/>
      <c r="T39" s="180"/>
      <c r="U39" s="112"/>
      <c r="V39" s="112"/>
      <c r="W39" s="112"/>
      <c r="X39" s="112"/>
      <c r="Y39" s="112"/>
      <c r="Z39" s="112"/>
      <c r="AA39" s="112"/>
      <c r="AB39" s="73"/>
      <c r="AC39" s="73"/>
      <c r="AD39" s="73"/>
      <c r="AE39" s="73"/>
      <c r="AF39" s="73"/>
      <c r="AG39" s="42"/>
      <c r="AI39" s="86"/>
      <c r="AJ39" s="87"/>
    </row>
    <row r="40" spans="1:36" ht="15" customHeight="1" thickBot="1">
      <c r="A40" s="71"/>
      <c r="B40" s="129"/>
      <c r="C40" s="129"/>
      <c r="D40" s="129"/>
      <c r="E40" s="201">
        <v>3</v>
      </c>
      <c r="F40" s="201"/>
      <c r="G40" s="175">
        <f>既存設備!G43</f>
        <v>1299167</v>
      </c>
      <c r="H40" s="176"/>
      <c r="I40" s="176"/>
      <c r="J40" s="176"/>
      <c r="K40" s="176"/>
      <c r="L40" s="176"/>
      <c r="M40" s="176"/>
      <c r="N40" s="205">
        <f>ROUNDDOWN(IF($B$27="電気",$G40/$I$16/〈炉〉マスタ!$F$27,$G40/$I$16/$I$20),1)</f>
        <v>79997.899999999994</v>
      </c>
      <c r="O40" s="206"/>
      <c r="P40" s="206"/>
      <c r="Q40" s="206"/>
      <c r="R40" s="206"/>
      <c r="S40" s="206"/>
      <c r="T40" s="207"/>
      <c r="U40" s="112"/>
      <c r="V40" s="112"/>
      <c r="W40" s="112"/>
      <c r="X40" s="112"/>
      <c r="Y40" s="112"/>
      <c r="Z40" s="112"/>
      <c r="AA40" s="112"/>
      <c r="AB40" s="73"/>
      <c r="AC40" s="73"/>
      <c r="AD40" s="73"/>
      <c r="AE40" s="73"/>
      <c r="AF40" s="73"/>
      <c r="AG40" s="42"/>
      <c r="AI40" s="86"/>
      <c r="AJ40" s="87"/>
    </row>
    <row r="41" spans="1:36" ht="15" customHeight="1" thickTop="1">
      <c r="A41" s="71"/>
      <c r="B41" s="129"/>
      <c r="C41" s="129"/>
      <c r="D41" s="129"/>
      <c r="E41" s="208" t="s">
        <v>0</v>
      </c>
      <c r="F41" s="208"/>
      <c r="G41" s="209">
        <f>SUM(G29:M40)</f>
        <v>12147209</v>
      </c>
      <c r="H41" s="210"/>
      <c r="I41" s="210"/>
      <c r="J41" s="210"/>
      <c r="K41" s="210"/>
      <c r="L41" s="210"/>
      <c r="M41" s="211"/>
      <c r="N41" s="224">
        <f>SUM(N29:T40)</f>
        <v>747980.3</v>
      </c>
      <c r="O41" s="225"/>
      <c r="P41" s="225"/>
      <c r="Q41" s="225"/>
      <c r="R41" s="225"/>
      <c r="S41" s="225"/>
      <c r="T41" s="226"/>
      <c r="U41" s="112"/>
      <c r="V41" s="112"/>
      <c r="W41" s="112"/>
      <c r="X41" s="112"/>
      <c r="Y41" s="112"/>
      <c r="Z41" s="112"/>
      <c r="AA41" s="112"/>
      <c r="AB41" s="73"/>
      <c r="AC41" s="73"/>
      <c r="AD41" s="73"/>
      <c r="AE41" s="73"/>
      <c r="AF41" s="73"/>
      <c r="AG41" s="42"/>
    </row>
    <row r="42" spans="1:36" ht="15" customHeight="1">
      <c r="A42" s="39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39"/>
    </row>
    <row r="43" spans="1:36" s="38" customFormat="1" ht="15" customHeight="1">
      <c r="A43" s="39"/>
      <c r="B43" s="227"/>
      <c r="C43" s="227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71"/>
      <c r="S43" s="88"/>
      <c r="T43" s="88"/>
      <c r="U43" s="88"/>
      <c r="V43" s="88"/>
      <c r="W43" s="88"/>
      <c r="X43" s="88"/>
      <c r="Y43" s="88"/>
      <c r="Z43" s="228"/>
      <c r="AA43" s="228"/>
      <c r="AB43" s="228"/>
      <c r="AC43" s="228"/>
      <c r="AD43" s="228"/>
      <c r="AE43" s="228"/>
      <c r="AF43" s="228"/>
      <c r="AG43" s="42"/>
    </row>
    <row r="44" spans="1:36" ht="15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41"/>
    </row>
    <row r="45" spans="1:36" ht="15" customHeight="1"/>
    <row r="46" spans="1:36" ht="15" customHeight="1"/>
    <row r="47" spans="1:36" ht="15" customHeight="1"/>
    <row r="48" spans="1:36" ht="13.5" customHeight="1"/>
    <row r="70" ht="13.5" customHeight="1"/>
    <row r="101" s="38" customFormat="1" ht="13.5" customHeight="1"/>
    <row r="116" s="38" customFormat="1" ht="13.5" customHeight="1"/>
    <row r="136" s="38" customFormat="1" ht="13.5" customHeight="1"/>
    <row r="138" s="38" customFormat="1" ht="13.5" customHeight="1"/>
  </sheetData>
  <sheetProtection algorithmName="SHA-512" hashValue="xD/IeKB6sRRaTC8mrhhUfu77dq4kHWMRCMbJSxI8SC2ygN+zie+D99FR6pIpy18HRKYWoQKYxaFAg6CVPTLDng==" saltValue="+7j9S/uoG+up6m0H+7BCAg==" spinCount="100000" sheet="1" objects="1" scenarios="1" selectLockedCells="1"/>
  <mergeCells count="99">
    <mergeCell ref="C19:H19"/>
    <mergeCell ref="C20:H20"/>
    <mergeCell ref="B23:H23"/>
    <mergeCell ref="P19:R19"/>
    <mergeCell ref="I23:R23"/>
    <mergeCell ref="I20:O20"/>
    <mergeCell ref="P20:R20"/>
    <mergeCell ref="I19:O19"/>
    <mergeCell ref="I16:R16"/>
    <mergeCell ref="I18:R18"/>
    <mergeCell ref="I17:O17"/>
    <mergeCell ref="P17:R17"/>
    <mergeCell ref="B18:H18"/>
    <mergeCell ref="B16:H16"/>
    <mergeCell ref="B17:H17"/>
    <mergeCell ref="E30:F30"/>
    <mergeCell ref="G30:M30"/>
    <mergeCell ref="N30:T30"/>
    <mergeCell ref="AA30:AF30"/>
    <mergeCell ref="G28:M28"/>
    <mergeCell ref="N28:T28"/>
    <mergeCell ref="AA28:AF28"/>
    <mergeCell ref="B24:H24"/>
    <mergeCell ref="E29:F29"/>
    <mergeCell ref="G29:M29"/>
    <mergeCell ref="N29:T29"/>
    <mergeCell ref="AA29:AF29"/>
    <mergeCell ref="I24:O24"/>
    <mergeCell ref="P24:R24"/>
    <mergeCell ref="E31:F31"/>
    <mergeCell ref="G31:M31"/>
    <mergeCell ref="N31:T31"/>
    <mergeCell ref="AA31:AF31"/>
    <mergeCell ref="E32:F32"/>
    <mergeCell ref="G32:M32"/>
    <mergeCell ref="N32:T32"/>
    <mergeCell ref="AA32:AF32"/>
    <mergeCell ref="AA33:AF33"/>
    <mergeCell ref="E34:F34"/>
    <mergeCell ref="G34:M34"/>
    <mergeCell ref="N34:T34"/>
    <mergeCell ref="AA34:AF34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</mergeCells>
  <phoneticPr fontId="10"/>
  <conditionalFormatting sqref="I19:O20">
    <cfRule type="expression" dxfId="0" priority="1">
      <formula>I19="手入力"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1000000}">
          <x14:formula1>
            <xm:f>〈炉〉マスタ!$F$33:$F$42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Normal="100" workbookViewId="0"/>
  </sheetViews>
  <sheetFormatPr defaultRowHeight="13"/>
  <cols>
    <col min="1" max="1" width="4.08984375" customWidth="1"/>
    <col min="2" max="2" width="22.453125" bestFit="1" customWidth="1"/>
    <col min="3" max="3" width="2.90625" customWidth="1"/>
    <col min="4" max="4" width="18.6328125" bestFit="1" customWidth="1"/>
    <col min="10" max="10" width="18.81640625" bestFit="1" customWidth="1"/>
    <col min="11" max="11" width="19.1796875" bestFit="1" customWidth="1"/>
    <col min="13" max="13" width="19.08984375" customWidth="1"/>
    <col min="14" max="14" width="8.1796875" bestFit="1" customWidth="1"/>
  </cols>
  <sheetData>
    <row r="1" spans="2:16" ht="13.5" thickBot="1"/>
    <row r="2" spans="2:16" ht="14.5" thickBot="1">
      <c r="B2" s="1" t="s">
        <v>5</v>
      </c>
      <c r="C2" s="2"/>
      <c r="D2" s="2"/>
      <c r="E2" s="2"/>
      <c r="F2" s="2"/>
      <c r="G2" s="3"/>
      <c r="H2" s="10"/>
      <c r="I2" s="10"/>
    </row>
    <row r="4" spans="2:16">
      <c r="B4" t="s">
        <v>10</v>
      </c>
      <c r="F4" s="29" t="s">
        <v>66</v>
      </c>
      <c r="G4" s="4"/>
      <c r="H4" s="4"/>
      <c r="I4" s="4"/>
      <c r="J4" s="4"/>
      <c r="K4" s="4"/>
      <c r="M4" t="s">
        <v>19</v>
      </c>
    </row>
    <row r="5" spans="2:16" ht="22">
      <c r="B5" s="5" t="s">
        <v>12</v>
      </c>
      <c r="D5" s="32" t="s">
        <v>89</v>
      </c>
      <c r="E5" s="96" t="s">
        <v>144</v>
      </c>
      <c r="F5" s="97" t="s">
        <v>6</v>
      </c>
      <c r="G5" s="13" t="s">
        <v>39</v>
      </c>
      <c r="H5" s="13" t="s">
        <v>40</v>
      </c>
      <c r="I5" s="14" t="s">
        <v>41</v>
      </c>
      <c r="J5" s="15" t="s">
        <v>42</v>
      </c>
      <c r="K5" s="16" t="s">
        <v>43</v>
      </c>
      <c r="M5" s="5"/>
      <c r="N5" s="5"/>
      <c r="O5" s="5" t="s">
        <v>22</v>
      </c>
      <c r="P5" s="5" t="s">
        <v>30</v>
      </c>
    </row>
    <row r="6" spans="2:16">
      <c r="B6" s="5" t="s">
        <v>11</v>
      </c>
      <c r="D6" s="91" t="s">
        <v>90</v>
      </c>
      <c r="F6" s="98" t="s">
        <v>44</v>
      </c>
      <c r="G6" s="99">
        <v>8.64</v>
      </c>
      <c r="H6" s="99" t="s">
        <v>45</v>
      </c>
      <c r="I6" s="100" t="s">
        <v>87</v>
      </c>
      <c r="J6" s="101" t="s">
        <v>46</v>
      </c>
      <c r="K6" s="101" t="s">
        <v>47</v>
      </c>
      <c r="M6" s="8" t="s">
        <v>73</v>
      </c>
      <c r="N6" s="5" t="s">
        <v>20</v>
      </c>
      <c r="O6" s="11" t="str">
        <f>M6&amp;N6</f>
        <v>燃焼式 加熱炉連続式</v>
      </c>
      <c r="P6" s="12" t="s">
        <v>23</v>
      </c>
    </row>
    <row r="7" spans="2:16" ht="24">
      <c r="D7" s="92">
        <v>1950</v>
      </c>
      <c r="F7" s="98" t="s">
        <v>91</v>
      </c>
      <c r="G7" s="102" t="s">
        <v>48</v>
      </c>
      <c r="H7" s="102" t="s">
        <v>48</v>
      </c>
      <c r="I7" s="101" t="s">
        <v>88</v>
      </c>
      <c r="J7" s="101" t="s">
        <v>46</v>
      </c>
      <c r="K7" s="101" t="s">
        <v>47</v>
      </c>
      <c r="M7" s="8" t="s">
        <v>73</v>
      </c>
      <c r="N7" s="5" t="s">
        <v>21</v>
      </c>
      <c r="O7" s="11" t="str">
        <f t="shared" ref="O7:O19" si="0">M7&amp;N7</f>
        <v>燃焼式 加熱炉バッチ式</v>
      </c>
      <c r="P7" s="12" t="s">
        <v>24</v>
      </c>
    </row>
    <row r="8" spans="2:16">
      <c r="B8" t="s">
        <v>18</v>
      </c>
      <c r="D8" s="92">
        <v>1951</v>
      </c>
      <c r="F8" s="21" t="s">
        <v>92</v>
      </c>
      <c r="G8" s="22">
        <v>45</v>
      </c>
      <c r="H8" s="22">
        <v>40.6</v>
      </c>
      <c r="I8" s="18" t="s">
        <v>49</v>
      </c>
      <c r="J8" s="18" t="s">
        <v>50</v>
      </c>
      <c r="K8" s="18" t="s">
        <v>51</v>
      </c>
      <c r="M8" s="8" t="s">
        <v>74</v>
      </c>
      <c r="N8" s="5" t="s">
        <v>20</v>
      </c>
      <c r="O8" s="11" t="str">
        <f t="shared" si="0"/>
        <v>燃焼式 熱処理炉連続式</v>
      </c>
      <c r="P8" s="12" t="s">
        <v>25</v>
      </c>
    </row>
    <row r="9" spans="2:16">
      <c r="B9" s="8" t="s">
        <v>73</v>
      </c>
      <c r="D9" s="92">
        <v>1952</v>
      </c>
      <c r="F9" s="21" t="s">
        <v>93</v>
      </c>
      <c r="G9" s="22">
        <v>46</v>
      </c>
      <c r="H9" s="22">
        <v>41.5</v>
      </c>
      <c r="I9" s="18" t="s">
        <v>49</v>
      </c>
      <c r="J9" s="18" t="s">
        <v>50</v>
      </c>
      <c r="K9" s="18" t="s">
        <v>51</v>
      </c>
      <c r="M9" s="8" t="s">
        <v>74</v>
      </c>
      <c r="N9" s="5" t="s">
        <v>21</v>
      </c>
      <c r="O9" s="11" t="str">
        <f t="shared" si="0"/>
        <v>燃焼式 熱処理炉バッチ式</v>
      </c>
      <c r="P9" s="12" t="s">
        <v>24</v>
      </c>
    </row>
    <row r="10" spans="2:16">
      <c r="B10" s="8" t="s">
        <v>74</v>
      </c>
      <c r="D10" s="92">
        <v>1953</v>
      </c>
      <c r="F10" s="21" t="s">
        <v>94</v>
      </c>
      <c r="G10" s="22">
        <v>50.1</v>
      </c>
      <c r="H10" s="22">
        <v>46.4</v>
      </c>
      <c r="I10" s="18" t="s">
        <v>52</v>
      </c>
      <c r="J10" s="23" t="s">
        <v>53</v>
      </c>
      <c r="K10" s="18" t="s">
        <v>51</v>
      </c>
      <c r="L10" s="9"/>
      <c r="M10" s="8" t="s">
        <v>75</v>
      </c>
      <c r="N10" s="5" t="s">
        <v>21</v>
      </c>
      <c r="O10" s="11" t="str">
        <f t="shared" si="0"/>
        <v>燃焼式 溶解炉バッチ式</v>
      </c>
      <c r="P10" s="12" t="s">
        <v>26</v>
      </c>
    </row>
    <row r="11" spans="2:16">
      <c r="B11" s="8" t="s">
        <v>75</v>
      </c>
      <c r="D11" s="92">
        <v>1954</v>
      </c>
      <c r="F11" s="24" t="s">
        <v>95</v>
      </c>
      <c r="G11" s="25">
        <v>54.7</v>
      </c>
      <c r="H11" s="25">
        <v>49.8</v>
      </c>
      <c r="I11" s="26" t="s">
        <v>52</v>
      </c>
      <c r="J11" s="23" t="s">
        <v>53</v>
      </c>
      <c r="K11" s="18" t="s">
        <v>51</v>
      </c>
      <c r="M11" s="8" t="s">
        <v>76</v>
      </c>
      <c r="N11" s="5" t="s">
        <v>20</v>
      </c>
      <c r="O11" s="11" t="str">
        <f t="shared" si="0"/>
        <v>抵抗加熱式 加熱炉連続式</v>
      </c>
      <c r="P11" s="12" t="s">
        <v>27</v>
      </c>
    </row>
    <row r="12" spans="2:16">
      <c r="B12" s="8" t="s">
        <v>76</v>
      </c>
      <c r="C12" s="4"/>
      <c r="D12" s="92">
        <v>1955</v>
      </c>
      <c r="F12" s="21" t="s">
        <v>96</v>
      </c>
      <c r="G12" s="22">
        <v>38.4</v>
      </c>
      <c r="H12" s="22">
        <v>35</v>
      </c>
      <c r="I12" s="18" t="s">
        <v>49</v>
      </c>
      <c r="J12" s="18" t="s">
        <v>50</v>
      </c>
      <c r="K12" s="18" t="s">
        <v>51</v>
      </c>
      <c r="M12" s="8" t="s">
        <v>76</v>
      </c>
      <c r="N12" s="5" t="s">
        <v>21</v>
      </c>
      <c r="O12" s="11" t="str">
        <f t="shared" si="0"/>
        <v>抵抗加熱式 加熱炉バッチ式</v>
      </c>
      <c r="P12" s="12" t="s">
        <v>28</v>
      </c>
    </row>
    <row r="13" spans="2:16" ht="36">
      <c r="B13" s="8" t="s">
        <v>78</v>
      </c>
      <c r="D13" s="92">
        <v>1956</v>
      </c>
      <c r="F13" s="27" t="s">
        <v>97</v>
      </c>
      <c r="G13" s="20" t="s">
        <v>48</v>
      </c>
      <c r="H13" s="20" t="s">
        <v>48</v>
      </c>
      <c r="I13" s="18" t="s">
        <v>49</v>
      </c>
      <c r="J13" s="18" t="s">
        <v>50</v>
      </c>
      <c r="K13" s="18" t="s">
        <v>51</v>
      </c>
      <c r="M13" s="8" t="s">
        <v>77</v>
      </c>
      <c r="N13" s="5" t="s">
        <v>20</v>
      </c>
      <c r="O13" s="11" t="str">
        <f t="shared" si="0"/>
        <v>抵抗加熱式 熱処理炉連続式</v>
      </c>
      <c r="P13" s="12" t="s">
        <v>26</v>
      </c>
    </row>
    <row r="14" spans="2:16" ht="36">
      <c r="B14" s="8" t="s">
        <v>79</v>
      </c>
      <c r="D14" s="92">
        <v>1957</v>
      </c>
      <c r="F14" s="17" t="s">
        <v>98</v>
      </c>
      <c r="G14" s="20" t="s">
        <v>48</v>
      </c>
      <c r="H14" s="20" t="s">
        <v>48</v>
      </c>
      <c r="I14" s="18" t="s">
        <v>54</v>
      </c>
      <c r="J14" s="26" t="s">
        <v>53</v>
      </c>
      <c r="K14" s="18" t="s">
        <v>51</v>
      </c>
      <c r="M14" s="8" t="s">
        <v>78</v>
      </c>
      <c r="N14" s="5" t="s">
        <v>21</v>
      </c>
      <c r="O14" s="11" t="str">
        <f t="shared" si="0"/>
        <v>抵抗加熱式 熱処理炉バッチ式</v>
      </c>
      <c r="P14" s="12" t="s">
        <v>24</v>
      </c>
    </row>
    <row r="15" spans="2:16">
      <c r="B15" s="8" t="s">
        <v>81</v>
      </c>
      <c r="D15" s="92">
        <v>1958</v>
      </c>
      <c r="F15" s="21" t="s">
        <v>55</v>
      </c>
      <c r="G15" s="20">
        <v>36.5</v>
      </c>
      <c r="H15" s="20">
        <v>34.299999999999997</v>
      </c>
      <c r="I15" s="19" t="s">
        <v>56</v>
      </c>
      <c r="J15" s="18" t="s">
        <v>57</v>
      </c>
      <c r="K15" s="18" t="s">
        <v>58</v>
      </c>
      <c r="M15" s="8" t="s">
        <v>79</v>
      </c>
      <c r="N15" s="5" t="s">
        <v>21</v>
      </c>
      <c r="O15" s="11" t="str">
        <f t="shared" si="0"/>
        <v>抵抗加熱式 溶解炉バッチ式</v>
      </c>
      <c r="P15" s="12" t="s">
        <v>27</v>
      </c>
    </row>
    <row r="16" spans="2:16">
      <c r="B16" s="8" t="s">
        <v>82</v>
      </c>
      <c r="D16" s="92">
        <v>1959</v>
      </c>
      <c r="F16" s="21" t="s">
        <v>59</v>
      </c>
      <c r="G16" s="22">
        <v>38</v>
      </c>
      <c r="H16" s="22">
        <v>35.799999999999997</v>
      </c>
      <c r="I16" s="18" t="s">
        <v>56</v>
      </c>
      <c r="J16" s="18" t="s">
        <v>57</v>
      </c>
      <c r="K16" s="18" t="s">
        <v>58</v>
      </c>
      <c r="M16" s="8" t="s">
        <v>80</v>
      </c>
      <c r="N16" s="5" t="s">
        <v>20</v>
      </c>
      <c r="O16" s="11" t="str">
        <f t="shared" si="0"/>
        <v>誘導加熱式 加熱炉連続式</v>
      </c>
      <c r="P16" s="12" t="s">
        <v>27</v>
      </c>
    </row>
    <row r="17" spans="2:16">
      <c r="B17" s="8" t="s">
        <v>84</v>
      </c>
      <c r="D17" s="92">
        <v>1960</v>
      </c>
      <c r="F17" s="21" t="s">
        <v>60</v>
      </c>
      <c r="G17" s="22">
        <v>38.9</v>
      </c>
      <c r="H17" s="22">
        <v>36.700000000000003</v>
      </c>
      <c r="I17" s="18" t="s">
        <v>56</v>
      </c>
      <c r="J17" s="18" t="s">
        <v>57</v>
      </c>
      <c r="K17" s="18" t="s">
        <v>58</v>
      </c>
      <c r="M17" s="8" t="s">
        <v>81</v>
      </c>
      <c r="N17" s="5" t="s">
        <v>21</v>
      </c>
      <c r="O17" s="11" t="str">
        <f t="shared" si="0"/>
        <v>誘導加熱式 加熱炉バッチ式</v>
      </c>
      <c r="P17" s="12" t="s">
        <v>29</v>
      </c>
    </row>
    <row r="18" spans="2:16">
      <c r="B18" s="7"/>
      <c r="D18" s="92">
        <v>1961</v>
      </c>
      <c r="F18" s="21" t="s">
        <v>61</v>
      </c>
      <c r="G18" s="22">
        <v>41.8</v>
      </c>
      <c r="H18" s="22">
        <v>39.700000000000003</v>
      </c>
      <c r="I18" s="18" t="s">
        <v>56</v>
      </c>
      <c r="J18" s="18" t="s">
        <v>57</v>
      </c>
      <c r="K18" s="18" t="s">
        <v>58</v>
      </c>
      <c r="M18" s="8" t="s">
        <v>82</v>
      </c>
      <c r="N18" s="5" t="s">
        <v>21</v>
      </c>
      <c r="O18" s="11" t="str">
        <f t="shared" si="0"/>
        <v>誘導加熱式 熱処理炉バッチ式</v>
      </c>
      <c r="P18" s="12" t="s">
        <v>25</v>
      </c>
    </row>
    <row r="19" spans="2:16">
      <c r="B19" s="7"/>
      <c r="D19" s="92">
        <v>1962</v>
      </c>
      <c r="F19" s="21" t="s">
        <v>62</v>
      </c>
      <c r="G19" s="22">
        <v>41.8</v>
      </c>
      <c r="H19" s="22">
        <v>39.700000000000003</v>
      </c>
      <c r="I19" s="18" t="s">
        <v>56</v>
      </c>
      <c r="J19" s="18" t="s">
        <v>57</v>
      </c>
      <c r="K19" s="18" t="s">
        <v>58</v>
      </c>
      <c r="M19" s="8" t="s">
        <v>83</v>
      </c>
      <c r="N19" s="5" t="s">
        <v>21</v>
      </c>
      <c r="O19" s="11" t="str">
        <f t="shared" si="0"/>
        <v>誘導加熱式 溶解炉バッチ式</v>
      </c>
      <c r="P19" s="12" t="s">
        <v>27</v>
      </c>
    </row>
    <row r="20" spans="2:16" ht="24">
      <c r="B20" s="6"/>
      <c r="D20" s="92">
        <v>1963</v>
      </c>
      <c r="F20" s="17" t="s">
        <v>99</v>
      </c>
      <c r="G20" s="20" t="s">
        <v>48</v>
      </c>
      <c r="H20" s="20" t="s">
        <v>48</v>
      </c>
      <c r="I20" s="28" t="s">
        <v>56</v>
      </c>
      <c r="J20" s="19" t="s">
        <v>57</v>
      </c>
      <c r="K20" s="18" t="s">
        <v>58</v>
      </c>
    </row>
    <row r="21" spans="2:16">
      <c r="D21" s="92">
        <v>1964</v>
      </c>
      <c r="F21" s="21" t="s">
        <v>130</v>
      </c>
      <c r="G21" s="22">
        <v>26.1</v>
      </c>
      <c r="H21" s="22">
        <v>24.8</v>
      </c>
      <c r="I21" s="18" t="s">
        <v>54</v>
      </c>
      <c r="J21" s="18" t="s">
        <v>63</v>
      </c>
      <c r="K21" s="18" t="s">
        <v>64</v>
      </c>
    </row>
    <row r="22" spans="2:16">
      <c r="D22" s="92">
        <v>1965</v>
      </c>
      <c r="F22" s="89" t="s">
        <v>131</v>
      </c>
      <c r="G22" s="90">
        <v>24.2</v>
      </c>
      <c r="H22" s="22">
        <v>22.9</v>
      </c>
      <c r="I22" s="18" t="s">
        <v>54</v>
      </c>
      <c r="J22" s="18" t="s">
        <v>63</v>
      </c>
      <c r="K22" s="18" t="s">
        <v>64</v>
      </c>
    </row>
    <row r="23" spans="2:16">
      <c r="D23" s="92">
        <v>1966</v>
      </c>
      <c r="F23" s="21" t="s">
        <v>65</v>
      </c>
      <c r="G23" s="22">
        <v>29</v>
      </c>
      <c r="H23" s="22">
        <v>28.3</v>
      </c>
      <c r="I23" s="18" t="s">
        <v>54</v>
      </c>
      <c r="J23" s="18" t="s">
        <v>53</v>
      </c>
      <c r="K23" s="18" t="s">
        <v>64</v>
      </c>
    </row>
    <row r="24" spans="2:16">
      <c r="D24" s="92">
        <v>1967</v>
      </c>
      <c r="F24" s="21" t="s">
        <v>100</v>
      </c>
      <c r="G24" s="20" t="s">
        <v>48</v>
      </c>
      <c r="H24" s="20" t="s">
        <v>48</v>
      </c>
      <c r="I24" s="18" t="s">
        <v>54</v>
      </c>
      <c r="J24" s="18" t="s">
        <v>53</v>
      </c>
      <c r="K24" s="18" t="s">
        <v>64</v>
      </c>
    </row>
    <row r="25" spans="2:16">
      <c r="D25" s="92">
        <v>1968</v>
      </c>
    </row>
    <row r="26" spans="2:16">
      <c r="D26" s="92">
        <v>1969</v>
      </c>
      <c r="F26" s="29" t="s">
        <v>85</v>
      </c>
    </row>
    <row r="27" spans="2:16">
      <c r="D27" s="92">
        <v>1970</v>
      </c>
      <c r="F27" s="31">
        <v>3.6</v>
      </c>
    </row>
    <row r="28" spans="2:16">
      <c r="D28" s="92">
        <v>1971</v>
      </c>
    </row>
    <row r="29" spans="2:16">
      <c r="D29" s="92">
        <v>1972</v>
      </c>
      <c r="F29" s="4" t="s">
        <v>86</v>
      </c>
    </row>
    <row r="30" spans="2:16">
      <c r="D30" s="92">
        <v>1973</v>
      </c>
      <c r="F30" s="30">
        <v>2.58E-2</v>
      </c>
    </row>
    <row r="31" spans="2:16">
      <c r="D31" s="92">
        <v>1974</v>
      </c>
    </row>
    <row r="32" spans="2:16" ht="22">
      <c r="D32" s="92">
        <v>1975</v>
      </c>
      <c r="E32" s="96" t="s">
        <v>145</v>
      </c>
      <c r="F32" s="93" t="s">
        <v>6</v>
      </c>
      <c r="G32" s="93" t="s">
        <v>39</v>
      </c>
      <c r="H32" s="93" t="s">
        <v>40</v>
      </c>
      <c r="I32" s="93" t="s">
        <v>41</v>
      </c>
      <c r="J32" s="93" t="s">
        <v>42</v>
      </c>
      <c r="K32" s="93" t="s">
        <v>43</v>
      </c>
    </row>
    <row r="33" spans="4:11">
      <c r="D33" s="92">
        <v>1976</v>
      </c>
      <c r="F33" s="94" t="s">
        <v>44</v>
      </c>
      <c r="G33" s="5">
        <v>8.64</v>
      </c>
      <c r="H33" s="5" t="s">
        <v>134</v>
      </c>
      <c r="I33" s="5" t="s">
        <v>135</v>
      </c>
      <c r="J33" s="5" t="s">
        <v>136</v>
      </c>
      <c r="K33" s="5" t="s">
        <v>137</v>
      </c>
    </row>
    <row r="34" spans="4:11" ht="26">
      <c r="D34" s="92">
        <v>1977</v>
      </c>
      <c r="F34" s="94" t="s">
        <v>138</v>
      </c>
      <c r="G34" s="5" t="s">
        <v>48</v>
      </c>
      <c r="H34" s="5" t="s">
        <v>48</v>
      </c>
      <c r="I34" s="5" t="s">
        <v>135</v>
      </c>
      <c r="J34" s="5" t="s">
        <v>136</v>
      </c>
      <c r="K34" s="5" t="s">
        <v>137</v>
      </c>
    </row>
    <row r="35" spans="4:11">
      <c r="D35" s="92">
        <v>1978</v>
      </c>
      <c r="F35" s="95" t="s">
        <v>132</v>
      </c>
      <c r="G35" s="5">
        <v>45</v>
      </c>
      <c r="H35" s="5">
        <v>40.6</v>
      </c>
      <c r="I35" s="5" t="s">
        <v>139</v>
      </c>
      <c r="J35" s="5" t="s">
        <v>140</v>
      </c>
      <c r="K35" s="5" t="s">
        <v>51</v>
      </c>
    </row>
    <row r="36" spans="4:11">
      <c r="D36" s="92">
        <v>1979</v>
      </c>
      <c r="F36" s="95" t="s">
        <v>93</v>
      </c>
      <c r="G36" s="5">
        <v>46</v>
      </c>
      <c r="H36" s="5">
        <v>41.5</v>
      </c>
      <c r="I36" s="5" t="s">
        <v>139</v>
      </c>
      <c r="J36" s="5" t="s">
        <v>140</v>
      </c>
      <c r="K36" s="5" t="s">
        <v>51</v>
      </c>
    </row>
    <row r="37" spans="4:11">
      <c r="D37" s="92">
        <v>1980</v>
      </c>
      <c r="F37" s="95" t="s">
        <v>141</v>
      </c>
      <c r="G37" s="5">
        <v>50.1</v>
      </c>
      <c r="H37" s="5">
        <v>46.4</v>
      </c>
      <c r="I37" s="5" t="s">
        <v>52</v>
      </c>
      <c r="J37" s="5" t="s">
        <v>63</v>
      </c>
      <c r="K37" s="5" t="s">
        <v>51</v>
      </c>
    </row>
    <row r="38" spans="4:11">
      <c r="D38" s="92">
        <v>1981</v>
      </c>
      <c r="F38" s="95" t="s">
        <v>95</v>
      </c>
      <c r="G38" s="5">
        <v>54.7</v>
      </c>
      <c r="H38" s="5">
        <v>49.8</v>
      </c>
      <c r="I38" s="5" t="s">
        <v>52</v>
      </c>
      <c r="J38" s="5" t="s">
        <v>63</v>
      </c>
      <c r="K38" s="5" t="s">
        <v>51</v>
      </c>
    </row>
    <row r="39" spans="4:11">
      <c r="D39" s="92">
        <v>1982</v>
      </c>
      <c r="F39" s="95" t="s">
        <v>96</v>
      </c>
      <c r="G39" s="5">
        <v>38.4</v>
      </c>
      <c r="H39" s="5">
        <v>35</v>
      </c>
      <c r="I39" s="5" t="s">
        <v>139</v>
      </c>
      <c r="J39" s="5" t="s">
        <v>140</v>
      </c>
      <c r="K39" s="5" t="s">
        <v>51</v>
      </c>
    </row>
    <row r="40" spans="4:11" ht="39">
      <c r="D40" s="92">
        <v>1983</v>
      </c>
      <c r="F40" s="94" t="s">
        <v>97</v>
      </c>
      <c r="G40" s="5" t="s">
        <v>48</v>
      </c>
      <c r="H40" s="5" t="s">
        <v>48</v>
      </c>
      <c r="I40" s="5" t="s">
        <v>139</v>
      </c>
      <c r="J40" s="5" t="s">
        <v>140</v>
      </c>
      <c r="K40" s="5" t="s">
        <v>51</v>
      </c>
    </row>
    <row r="41" spans="4:11" ht="39">
      <c r="D41" s="92">
        <v>1984</v>
      </c>
      <c r="F41" s="94" t="s">
        <v>98</v>
      </c>
      <c r="G41" s="5" t="s">
        <v>48</v>
      </c>
      <c r="H41" s="5" t="s">
        <v>48</v>
      </c>
      <c r="I41" s="5" t="s">
        <v>52</v>
      </c>
      <c r="J41" s="5" t="s">
        <v>63</v>
      </c>
      <c r="K41" s="5" t="s">
        <v>51</v>
      </c>
    </row>
    <row r="42" spans="4:11">
      <c r="D42" s="92">
        <v>1985</v>
      </c>
      <c r="F42" s="94" t="s">
        <v>142</v>
      </c>
      <c r="G42" s="5" t="s">
        <v>143</v>
      </c>
      <c r="H42" s="5" t="s">
        <v>143</v>
      </c>
      <c r="I42" s="5" t="s">
        <v>52</v>
      </c>
      <c r="J42" s="5" t="s">
        <v>63</v>
      </c>
      <c r="K42" s="5" t="s">
        <v>142</v>
      </c>
    </row>
    <row r="43" spans="4:11">
      <c r="D43" s="92">
        <v>1986</v>
      </c>
    </row>
    <row r="44" spans="4:11">
      <c r="D44" s="92">
        <v>1987</v>
      </c>
    </row>
    <row r="45" spans="4:11">
      <c r="D45" s="92">
        <v>1988</v>
      </c>
    </row>
    <row r="46" spans="4:11">
      <c r="D46" s="92">
        <v>1989</v>
      </c>
    </row>
    <row r="47" spans="4:11">
      <c r="D47" s="92">
        <v>1990</v>
      </c>
    </row>
    <row r="48" spans="4:11">
      <c r="D48" s="92">
        <v>1991</v>
      </c>
    </row>
    <row r="49" spans="4:4">
      <c r="D49" s="92">
        <v>1992</v>
      </c>
    </row>
    <row r="50" spans="4:4">
      <c r="D50" s="92">
        <v>1993</v>
      </c>
    </row>
    <row r="51" spans="4:4">
      <c r="D51" s="92">
        <v>1994</v>
      </c>
    </row>
    <row r="52" spans="4:4">
      <c r="D52" s="92">
        <v>1995</v>
      </c>
    </row>
    <row r="53" spans="4:4">
      <c r="D53" s="92">
        <v>1996</v>
      </c>
    </row>
    <row r="54" spans="4:4">
      <c r="D54" s="92">
        <v>1997</v>
      </c>
    </row>
    <row r="55" spans="4:4">
      <c r="D55" s="92">
        <v>1998</v>
      </c>
    </row>
    <row r="56" spans="4:4">
      <c r="D56" s="92">
        <v>1999</v>
      </c>
    </row>
    <row r="57" spans="4:4">
      <c r="D57" s="92">
        <v>2000</v>
      </c>
    </row>
    <row r="58" spans="4:4">
      <c r="D58" s="92">
        <v>2001</v>
      </c>
    </row>
    <row r="59" spans="4:4">
      <c r="D59" s="92">
        <v>2002</v>
      </c>
    </row>
    <row r="60" spans="4:4">
      <c r="D60" s="92">
        <v>2003</v>
      </c>
    </row>
    <row r="61" spans="4:4">
      <c r="D61" s="92">
        <v>2004</v>
      </c>
    </row>
    <row r="62" spans="4:4">
      <c r="D62" s="92">
        <v>2005</v>
      </c>
    </row>
    <row r="63" spans="4:4">
      <c r="D63" s="92">
        <v>2006</v>
      </c>
    </row>
    <row r="64" spans="4:4">
      <c r="D64" s="92">
        <v>2007</v>
      </c>
    </row>
    <row r="65" spans="4:4">
      <c r="D65" s="92">
        <v>2008</v>
      </c>
    </row>
    <row r="66" spans="4:4">
      <c r="D66" s="92">
        <v>2009</v>
      </c>
    </row>
    <row r="67" spans="4:4">
      <c r="D67" s="92">
        <v>2010</v>
      </c>
    </row>
    <row r="68" spans="4:4">
      <c r="D68" s="92">
        <v>2011</v>
      </c>
    </row>
    <row r="69" spans="4:4">
      <c r="D69" s="92">
        <v>2012</v>
      </c>
    </row>
    <row r="70" spans="4:4">
      <c r="D70" s="92">
        <v>2013</v>
      </c>
    </row>
    <row r="71" spans="4:4">
      <c r="D71" s="92">
        <v>2014</v>
      </c>
    </row>
    <row r="72" spans="4:4">
      <c r="D72" s="92">
        <v>2015</v>
      </c>
    </row>
    <row r="73" spans="4:4">
      <c r="D73" s="92">
        <v>2016</v>
      </c>
    </row>
  </sheetData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〈炉〉マスタ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2025-03-26T09:15:04Z</dcterms:modified>
</cp:coreProperties>
</file>