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1_超高層ZEH-M実証事業（METI）\04.交付申請書様式\02.新規\"/>
    </mc:Choice>
  </mc:AlternateContent>
  <xr:revisionPtr revIDLastSave="0" documentId="13_ncr:1_{E9750430-CC22-42DF-8682-29A00466EC8F}" xr6:coauthVersionLast="47" xr6:coauthVersionMax="47" xr10:uidLastSave="{00000000-0000-0000-0000-000000000000}"/>
  <bookViews>
    <workbookView xWindow="-120" yWindow="16080" windowWidth="29040" windowHeight="15840" tabRatio="878" xr2:uid="{353C3061-D23D-49DC-BBCF-35086E61DBA1}"/>
  </bookViews>
  <sheets>
    <sheet name="入力シート" sheetId="35" r:id="rId1"/>
    <sheet name="申請書類リスト" sheetId="84" r:id="rId2"/>
    <sheet name="定型様式1_交付申請書" sheetId="4" r:id="rId3"/>
    <sheet name="誓約書" sheetId="98" r:id="rId4"/>
    <sheet name="1.申請者の詳細" sheetId="6" r:id="rId5"/>
    <sheet name="2.全体概要" sheetId="7" r:id="rId6"/>
    <sheet name="3.補助事業概要図" sheetId="99" r:id="rId7"/>
    <sheet name="4.住戸情報入力" sheetId="18" r:id="rId8"/>
    <sheet name="5.補助対象経費総括表（まとめ）" sheetId="96" r:id="rId9"/>
    <sheet name="6-1.補助対象経費総括表（1年目） " sheetId="55" r:id="rId10"/>
    <sheet name="6-2.補助対象経費総括表（2年目）" sheetId="93" r:id="rId11"/>
    <sheet name="6-3.補助対象経費総括表（3年目）" sheetId="94" r:id="rId12"/>
    <sheet name="6-4.補助対象経費総括表（4年目）" sheetId="95" r:id="rId13"/>
    <sheet name="6-5.補助対象経費総括表（5年目）" sheetId="100" r:id="rId14"/>
    <sheet name="7.共用部定額単価算出シート" sheetId="101" r:id="rId15"/>
    <sheet name="8.共用部空調設備費用算出シート" sheetId="86" r:id="rId16"/>
    <sheet name="9.費用明細書（共用部）" sheetId="102" r:id="rId17"/>
    <sheet name="10.蓄電システム補助対象経費算出シート（共用部）" sheetId="89" r:id="rId18"/>
    <sheet name="11.MEMS補助対象経費算出シート " sheetId="90" r:id="rId19"/>
    <sheet name="12.パネルラジエーター設備費用算出シート" sheetId="83" r:id="rId20"/>
    <sheet name="13.工程表" sheetId="103" r:id="rId21"/>
    <sheet name="個人情報の取得と利用について" sheetId="97" r:id="rId22"/>
  </sheets>
  <externalReferences>
    <externalReference r:id="rId23"/>
    <externalReference r:id="rId24"/>
    <externalReference r:id="rId25"/>
    <externalReference r:id="rId26"/>
  </externalReferences>
  <definedNames>
    <definedName name="_xlnm._FilterDatabase" localSheetId="5" hidden="1">'2.全体概要'!$A$1:$Y$59</definedName>
    <definedName name="_Key1" localSheetId="17" hidden="1">#REF!</definedName>
    <definedName name="_Key1" localSheetId="20" hidden="1">#REF!</definedName>
    <definedName name="_Key1" localSheetId="6" hidden="1">#REF!</definedName>
    <definedName name="_Key1" localSheetId="7" hidden="1">#REF!</definedName>
    <definedName name="_Key1" localSheetId="14" hidden="1">#REF!</definedName>
    <definedName name="_Key1" localSheetId="16" hidden="1">#REF!</definedName>
    <definedName name="_Key1" localSheetId="21" hidden="1">#REF!</definedName>
    <definedName name="_Key1" localSheetId="3" hidden="1">#REF!</definedName>
    <definedName name="_Key1" hidden="1">#REF!</definedName>
    <definedName name="_Key2" localSheetId="17" hidden="1">#REF!</definedName>
    <definedName name="_Key2" localSheetId="20" hidden="1">#REF!</definedName>
    <definedName name="_Key2" localSheetId="6" hidden="1">#REF!</definedName>
    <definedName name="_Key2" localSheetId="7" hidden="1">#REF!</definedName>
    <definedName name="_Key2" localSheetId="14" hidden="1">#REF!</definedName>
    <definedName name="_Key2" localSheetId="16" hidden="1">#REF!</definedName>
    <definedName name="_Key2" localSheetId="21" hidden="1">#REF!</definedName>
    <definedName name="_Key2" localSheetId="3" hidden="1">#REF!</definedName>
    <definedName name="_Key2" hidden="1">#REF!</definedName>
    <definedName name="_Order1" hidden="1">255</definedName>
    <definedName name="_Order2" hidden="1">255</definedName>
    <definedName name="_Sort" localSheetId="17" hidden="1">#REF!</definedName>
    <definedName name="_Sort" localSheetId="18" hidden="1">#REF!</definedName>
    <definedName name="_Sort" localSheetId="20" hidden="1">#REF!</definedName>
    <definedName name="_Sort" localSheetId="6" hidden="1">#REF!</definedName>
    <definedName name="_Sort" localSheetId="7" hidden="1">#REF!</definedName>
    <definedName name="_Sort" localSheetId="14" hidden="1">#REF!</definedName>
    <definedName name="_Sort" localSheetId="16" hidden="1">#REF!</definedName>
    <definedName name="_Sort" localSheetId="21" hidden="1">#REF!</definedName>
    <definedName name="_Sort" localSheetId="3" hidden="1">#REF!</definedName>
    <definedName name="_Sort" hidden="1">#REF!</definedName>
    <definedName name="○×">[1]選択肢!$G$59:$G$60</definedName>
    <definedName name="⑩BEMS_制御実施内容" localSheetId="6">#REF!</definedName>
    <definedName name="⑩BEMS_制御実施内容" localSheetId="3">#REF!</definedName>
    <definedName name="⑩BEMS_制御実施内容">#REF!</definedName>
    <definedName name="a" localSheetId="6" hidden="1">#REF!</definedName>
    <definedName name="a" localSheetId="3" hidden="1">#REF!</definedName>
    <definedName name="a" hidden="1">#REF!</definedName>
    <definedName name="Ａ．居室シーリングライト" localSheetId="17">#REF!</definedName>
    <definedName name="Ａ．居室シーリングライト" localSheetId="18">#REF!</definedName>
    <definedName name="Ａ．居室シーリングライト" localSheetId="20">#REF!</definedName>
    <definedName name="Ａ．居室シーリングライト" localSheetId="6">#REF!</definedName>
    <definedName name="Ａ．居室シーリングライト" localSheetId="14">#REF!</definedName>
    <definedName name="Ａ．居室シーリングライト" localSheetId="16">#REF!</definedName>
    <definedName name="Ａ．居室シーリングライト" localSheetId="21">#REF!</definedName>
    <definedName name="Ａ．居室シーリングライト" localSheetId="3">#REF!</definedName>
    <definedName name="Ａ．居室シーリングライト">#REF!</definedName>
    <definedName name="A_1" localSheetId="8">#REF!</definedName>
    <definedName name="Ｂ．ダウンライト" localSheetId="20">#REF!</definedName>
    <definedName name="Ｂ．ダウンライト" localSheetId="6">#REF!</definedName>
    <definedName name="Ｂ．ダウンライト" localSheetId="14">#REF!</definedName>
    <definedName name="Ｂ．ダウンライト" localSheetId="16">#REF!</definedName>
    <definedName name="Ｂ．ダウンライト" localSheetId="21">#REF!</definedName>
    <definedName name="Ｂ．ダウンライト" localSheetId="3">#REF!</definedName>
    <definedName name="Ｂ．ダウンライト">#REF!</definedName>
    <definedName name="B_1" localSheetId="8">#REF!</definedName>
    <definedName name="Ｃ．ペンダント" localSheetId="20">#REF!</definedName>
    <definedName name="Ｃ．ペンダント" localSheetId="6">#REF!</definedName>
    <definedName name="Ｃ．ペンダント" localSheetId="14">#REF!</definedName>
    <definedName name="Ｃ．ペンダント" localSheetId="16">#REF!</definedName>
    <definedName name="Ｃ．ペンダント" localSheetId="3">#REF!</definedName>
    <definedName name="Ｃ．ペンダント">#REF!</definedName>
    <definedName name="C_1" localSheetId="8">#REF!</definedName>
    <definedName name="CLT使用部位">[2]d!$U$3:$U$8</definedName>
    <definedName name="Ｄ．室内用スポットライト" localSheetId="17">#REF!</definedName>
    <definedName name="Ｄ．室内用スポットライト" localSheetId="20">#REF!</definedName>
    <definedName name="Ｄ．室内用スポットライト" localSheetId="6">#REF!</definedName>
    <definedName name="Ｄ．室内用スポットライト" localSheetId="8">#REF!</definedName>
    <definedName name="Ｄ．室内用スポットライト" localSheetId="14">#REF!</definedName>
    <definedName name="Ｄ．室内用スポットライト" localSheetId="16">#REF!</definedName>
    <definedName name="Ｄ．室内用スポットライト" localSheetId="3">#REF!</definedName>
    <definedName name="Ｄ．室内用スポットライト">#REF!</definedName>
    <definedName name="D_1" localSheetId="8">#REF!</definedName>
    <definedName name="Ｅ．ブラケット" localSheetId="17">#REF!</definedName>
    <definedName name="Ｅ．ブラケット" localSheetId="20">#REF!</definedName>
    <definedName name="Ｅ．ブラケット" localSheetId="6">#REF!</definedName>
    <definedName name="Ｅ．ブラケット" localSheetId="14">#REF!</definedName>
    <definedName name="Ｅ．ブラケット" localSheetId="16">#REF!</definedName>
    <definedName name="Ｅ．ブラケット" localSheetId="3">#REF!</definedName>
    <definedName name="Ｅ．ブラケット">#REF!</definedName>
    <definedName name="E_1" localSheetId="8">#REF!</definedName>
    <definedName name="Esub一覧" localSheetId="20" hidden="1">#REF!</definedName>
    <definedName name="Esub一覧" localSheetId="6" hidden="1">#REF!</definedName>
    <definedName name="Esub一覧" localSheetId="7" hidden="1">#REF!</definedName>
    <definedName name="Esub一覧" localSheetId="14" hidden="1">#REF!</definedName>
    <definedName name="Esub一覧" localSheetId="16" hidden="1">#REF!</definedName>
    <definedName name="Esub一覧" localSheetId="3" hidden="1">#REF!</definedName>
    <definedName name="Esub一覧" hidden="1">#REF!</definedName>
    <definedName name="Ｆ．非居室のシーリングライト" localSheetId="20">#REF!</definedName>
    <definedName name="Ｆ．非居室のシーリングライト" localSheetId="6">#REF!</definedName>
    <definedName name="Ｆ．非居室のシーリングライト" localSheetId="14">#REF!</definedName>
    <definedName name="Ｆ．非居室のシーリングライト" localSheetId="16">#REF!</definedName>
    <definedName name="Ｆ．非居室のシーリングライト" localSheetId="3">#REF!</definedName>
    <definedName name="Ｆ．非居室のシーリングライト">#REF!</definedName>
    <definedName name="ｆだあｓｄ" localSheetId="20">#REF!</definedName>
    <definedName name="ｆだあｓｄ" localSheetId="6">#REF!</definedName>
    <definedName name="ｆだあｓｄ" localSheetId="14">#REF!</definedName>
    <definedName name="ｆだあｓｄ" localSheetId="16">#REF!</definedName>
    <definedName name="ｆだあｓｄ" localSheetId="3">#REF!</definedName>
    <definedName name="ｆだあｓｄ">#REF!</definedName>
    <definedName name="Ｇ．足元灯" localSheetId="20">#REF!</definedName>
    <definedName name="Ｇ．足元灯" localSheetId="6">#REF!</definedName>
    <definedName name="Ｇ．足元灯" localSheetId="14">#REF!</definedName>
    <definedName name="Ｇ．足元灯" localSheetId="16">#REF!</definedName>
    <definedName name="Ｇ．足元灯" localSheetId="3">#REF!</definedName>
    <definedName name="Ｇ．足元灯">#REF!</definedName>
    <definedName name="ＨＵＵ" localSheetId="20" hidden="1">#REF!</definedName>
    <definedName name="ＨＵＵ" localSheetId="6" hidden="1">#REF!</definedName>
    <definedName name="ＨＵＵ" localSheetId="7" hidden="1">#REF!</definedName>
    <definedName name="ＨＵＵ" localSheetId="14" hidden="1">#REF!</definedName>
    <definedName name="ＨＵＵ" localSheetId="16" hidden="1">#REF!</definedName>
    <definedName name="ＨＵＵ" localSheetId="3" hidden="1">#REF!</definedName>
    <definedName name="ＨＵＵ" hidden="1">#REF!</definedName>
    <definedName name="J_1" localSheetId="8">#REF!</definedName>
    <definedName name="_xlnm.Print_Area" localSheetId="4">'1.申請者の詳細'!$A$3:$J$124</definedName>
    <definedName name="_xlnm.Print_Area" localSheetId="17">'10.蓄電システム補助対象経費算出シート（共用部）'!$B$4:$AI$43</definedName>
    <definedName name="_xlnm.Print_Area" localSheetId="18">'11.MEMS補助対象経費算出シート '!$B$4:$AI$64</definedName>
    <definedName name="_xlnm.Print_Area" localSheetId="19">'12.パネルラジエーター設備費用算出シート'!$B$3:$O$56</definedName>
    <definedName name="_xlnm.Print_Area" localSheetId="20">'13.工程表'!$A$3:$AI$58</definedName>
    <definedName name="_xlnm.Print_Area" localSheetId="5">'2.全体概要'!$A$4:$AJ$67</definedName>
    <definedName name="_xlnm.Print_Area" localSheetId="6">'3.補助事業概要図'!$A$3:$O$57</definedName>
    <definedName name="_xlnm.Print_Area" localSheetId="7">'4.住戸情報入力'!$A$4:$BB$512</definedName>
    <definedName name="_xlnm.Print_Area" localSheetId="8">'5.補助対象経費総括表（まとめ）'!$A$3:$H$36</definedName>
    <definedName name="_xlnm.Print_Area" localSheetId="9">'6-1.補助対象経費総括表（1年目） '!$A$2:$S$53</definedName>
    <definedName name="_xlnm.Print_Area" localSheetId="10">'6-2.補助対象経費総括表（2年目）'!$A$2:$S$53</definedName>
    <definedName name="_xlnm.Print_Area" localSheetId="11">'6-3.補助対象経費総括表（3年目）'!$A$2:$S$53</definedName>
    <definedName name="_xlnm.Print_Area" localSheetId="12">'6-4.補助対象経費総括表（4年目）'!$A$2:$S$53</definedName>
    <definedName name="_xlnm.Print_Area" localSheetId="13">'6-5.補助対象経費総括表（5年目）'!$A$2:$S$53</definedName>
    <definedName name="_xlnm.Print_Area" localSheetId="14">'7.共用部定額単価算出シート'!$A$2:$AD$50</definedName>
    <definedName name="_xlnm.Print_Area" localSheetId="15">'8.共用部空調設備費用算出シート'!$A$3:$L$49</definedName>
    <definedName name="_xlnm.Print_Area" localSheetId="16">'9.費用明細書（共用部）'!$A$5:$BH$75</definedName>
    <definedName name="_xlnm.Print_Area" localSheetId="21">個人情報の取得と利用について!$B$3:$AV$119</definedName>
    <definedName name="_xlnm.Print_Area" localSheetId="1">申請書類リスト!$B$3:$G$37</definedName>
    <definedName name="_xlnm.Print_Area" localSheetId="3">誓約書!$B$2:$AR$77</definedName>
    <definedName name="_xlnm.Print_Area" localSheetId="2">定型様式1_交付申請書!$A$2:$P$333</definedName>
    <definedName name="_xlnm.Print_Area" localSheetId="0">入力シート!$A$1:$M$164</definedName>
    <definedName name="_xlnm.Print_Titles" localSheetId="7">'4.住戸情報入力'!$8:$12</definedName>
    <definedName name="PV">[2]d!$V$3:$V$6</definedName>
    <definedName name="WEBプログラム" localSheetId="17">#REF!</definedName>
    <definedName name="WEBプログラム" localSheetId="18">#REF!</definedName>
    <definedName name="WEBプログラム" localSheetId="20">#REF!</definedName>
    <definedName name="WEBプログラム" localSheetId="6">#REF!</definedName>
    <definedName name="WEBプログラム" localSheetId="14">#REF!</definedName>
    <definedName name="WEBプログラム" localSheetId="16">#REF!</definedName>
    <definedName name="WEBプログラム" localSheetId="21">#REF!</definedName>
    <definedName name="WEBプログラム" localSheetId="3">#REF!</definedName>
    <definedName name="WEBプログラム">#REF!</definedName>
    <definedName name="あ" localSheetId="17" hidden="1">#REF!</definedName>
    <definedName name="あ" localSheetId="18" hidden="1">#REF!</definedName>
    <definedName name="あ" localSheetId="20" hidden="1">#REF!</definedName>
    <definedName name="あ" localSheetId="6" hidden="1">#REF!</definedName>
    <definedName name="あ" localSheetId="7" hidden="1">#REF!</definedName>
    <definedName name="あ" localSheetId="14" hidden="1">#REF!</definedName>
    <definedName name="あ" localSheetId="16" hidden="1">#REF!</definedName>
    <definedName name="あ" localSheetId="21" hidden="1">#REF!</definedName>
    <definedName name="あ" localSheetId="3" hidden="1">#REF!</definedName>
    <definedName name="あ" hidden="1">#REF!</definedName>
    <definedName name="あｆｇｄｆｇ" localSheetId="6" hidden="1">#REF!</definedName>
    <definedName name="あｆｇｄｆｇ" localSheetId="3" hidden="1">#REF!</definedName>
    <definedName name="あｆｇｄｆｇ" hidden="1">#REF!</definedName>
    <definedName name="い" localSheetId="6" hidden="1">#REF!</definedName>
    <definedName name="い" localSheetId="3" hidden="1">#REF!</definedName>
    <definedName name="い" hidden="1">#REF!</definedName>
    <definedName name="おｋ" localSheetId="6" hidden="1">#REF!</definedName>
    <definedName name="おｋ" localSheetId="3" hidden="1">#REF!</definedName>
    <definedName name="おｋ" hidden="1">#REF!</definedName>
    <definedName name="シーリングライト" localSheetId="6">#REF!</definedName>
    <definedName name="シーリングライト" localSheetId="3">#REF!</definedName>
    <definedName name="シーリングライト">#REF!</definedName>
    <definedName name="スポットライト" localSheetId="17">#REF!</definedName>
    <definedName name="スポットライト" localSheetId="18">#REF!</definedName>
    <definedName name="スポットライト" localSheetId="20">#REF!</definedName>
    <definedName name="スポットライト" localSheetId="6">#REF!</definedName>
    <definedName name="スポットライト" localSheetId="14">#REF!</definedName>
    <definedName name="スポットライト" localSheetId="16">#REF!</definedName>
    <definedName name="スポットライト" localSheetId="21">#REF!</definedName>
    <definedName name="スポットライト" localSheetId="3">#REF!</definedName>
    <definedName name="スポットライト">#REF!</definedName>
    <definedName name="せつび" localSheetId="6" hidden="1">#REF!</definedName>
    <definedName name="せつび" localSheetId="3" hidden="1">#REF!</definedName>
    <definedName name="せつび" hidden="1">#REF!</definedName>
    <definedName name="ダウンライト" localSheetId="20">#REF!</definedName>
    <definedName name="ダウンライト" localSheetId="6">#REF!</definedName>
    <definedName name="ダウンライト" localSheetId="14">#REF!</definedName>
    <definedName name="ダウンライト" localSheetId="16">#REF!</definedName>
    <definedName name="ダウンライト" localSheetId="3">#REF!</definedName>
    <definedName name="ダウンライト">#REF!</definedName>
    <definedName name="なし">[2]d!$L$3:$L$3</definedName>
    <definedName name="フットライト" localSheetId="17">#REF!</definedName>
    <definedName name="フットライト" localSheetId="20">#REF!</definedName>
    <definedName name="フットライト" localSheetId="6">#REF!</definedName>
    <definedName name="フットライト" localSheetId="8">#REF!</definedName>
    <definedName name="フットライト" localSheetId="14">#REF!</definedName>
    <definedName name="フットライト" localSheetId="16">#REF!</definedName>
    <definedName name="フットライト" localSheetId="3">#REF!</definedName>
    <definedName name="フットライト">#REF!</definedName>
    <definedName name="ブラケット" localSheetId="17">#REF!</definedName>
    <definedName name="ブラケット" localSheetId="20">#REF!</definedName>
    <definedName name="ブラケット" localSheetId="6">#REF!</definedName>
    <definedName name="ブラケット" localSheetId="14">#REF!</definedName>
    <definedName name="ブラケット" localSheetId="16">#REF!</definedName>
    <definedName name="ブラケット" localSheetId="3">#REF!</definedName>
    <definedName name="ブラケット">#REF!</definedName>
    <definedName name="ペンダント" localSheetId="17">#REF!</definedName>
    <definedName name="ペンダント" localSheetId="20">#REF!</definedName>
    <definedName name="ペンダント" localSheetId="6">#REF!</definedName>
    <definedName name="ペンダント" localSheetId="14">#REF!</definedName>
    <definedName name="ペンダント" localSheetId="16">#REF!</definedName>
    <definedName name="ペンダント" localSheetId="3">#REF!</definedName>
    <definedName name="ペンダント">#REF!</definedName>
    <definedName name="画像" localSheetId="17">_xludf.XLOOKUP('[3]様式第1_ZEH+_交付申請書'!#REF!,'[3]様式第1_ZEH+_交付申請書'!#REF!,2,0)</definedName>
    <definedName name="画像" localSheetId="6">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2">_xludf.XLOOKUP('[3]様式第1_ZEH+_交付申請書'!#REF!,'[3]様式第1_ZEH+_交付申請書'!#REF!,2,0)</definedName>
    <definedName name="画像" localSheetId="13">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17">#REF!</definedName>
    <definedName name="開始月" localSheetId="20">#REF!</definedName>
    <definedName name="開始月" localSheetId="6">#REF!</definedName>
    <definedName name="開始月" localSheetId="8">#REF!</definedName>
    <definedName name="開始月" localSheetId="14">#REF!</definedName>
    <definedName name="開始月" localSheetId="16">#REF!</definedName>
    <definedName name="開始月" localSheetId="3">#REF!</definedName>
    <definedName name="開始月">#REF!</definedName>
    <definedName name="開始日" localSheetId="17">#REF!</definedName>
    <definedName name="開始日" localSheetId="20">#REF!</definedName>
    <definedName name="開始日" localSheetId="6">#REF!</definedName>
    <definedName name="開始日" localSheetId="14">#REF!</definedName>
    <definedName name="開始日" localSheetId="16">#REF!</definedName>
    <definedName name="開始日" localSheetId="3">#REF!</definedName>
    <definedName name="開始日">#REF!</definedName>
    <definedName name="開始年" localSheetId="17">#REF!</definedName>
    <definedName name="開始年" localSheetId="20">#REF!</definedName>
    <definedName name="開始年" localSheetId="6">#REF!</definedName>
    <definedName name="開始年" localSheetId="14">#REF!</definedName>
    <definedName name="開始年" localSheetId="16">#REF!</definedName>
    <definedName name="開始年" localSheetId="3">#REF!</definedName>
    <definedName name="開始年">#REF!</definedName>
    <definedName name="該否">[1]選択肢!$G$30:$G$31</definedName>
    <definedName name="居室シーリングライト" localSheetId="17">#REF!</definedName>
    <definedName name="居室シーリングライト" localSheetId="20">#REF!</definedName>
    <definedName name="居室シーリングライト" localSheetId="6">#REF!</definedName>
    <definedName name="居室シーリングライト" localSheetId="8">#REF!</definedName>
    <definedName name="居室シーリングライト" localSheetId="14">#REF!</definedName>
    <definedName name="居室シーリングライト" localSheetId="16">#REF!</definedName>
    <definedName name="居室シーリングライト" localSheetId="3">#REF!</definedName>
    <definedName name="居室シーリングライト">#REF!</definedName>
    <definedName name="経産省ZEH画像" localSheetId="17">_xludf.XLOOKUP('[3]様式第1_ZEH+_交付申請書'!#REF!,'[3]様式第1_ZEH+_交付申請書'!#REF!,2,0)</definedName>
    <definedName name="経産省ZEH画像" localSheetId="6">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2">_xludf.XLOOKUP('[3]様式第1_ZEH+_交付申請書'!#REF!,'[3]様式第1_ZEH+_交付申請書'!#REF!,2,0)</definedName>
    <definedName name="経産省ZEH画像" localSheetId="13">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6">#REF!</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7">#REF!</definedName>
    <definedName name="照明器具" localSheetId="20">#REF!</definedName>
    <definedName name="照明器具" localSheetId="6">#REF!</definedName>
    <definedName name="照明器具" localSheetId="8">#REF!</definedName>
    <definedName name="照明器具" localSheetId="14">#REF!</definedName>
    <definedName name="照明器具" localSheetId="16">#REF!</definedName>
    <definedName name="照明器具" localSheetId="3">#REF!</definedName>
    <definedName name="照明器具">#REF!</definedName>
    <definedName name="照明設備">[1]選択肢!$G$27:$G$28</definedName>
    <definedName name="新既">[2]d!$B$100:$B$101</definedName>
    <definedName name="設備タイプ別設備仕様書" localSheetId="6" hidden="1">#REF!</definedName>
    <definedName name="設備タイプ別設備仕様書" localSheetId="3" hidden="1">#REF!</definedName>
    <definedName name="設備タイプ別設備仕様書" hidden="1">#REF!</definedName>
    <definedName name="設備タイプ別設備仕様書ｃ" localSheetId="6"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17">#REF!</definedName>
    <definedName name="締切月" localSheetId="20">#REF!</definedName>
    <definedName name="締切月" localSheetId="6">#REF!</definedName>
    <definedName name="締切月" localSheetId="8">#REF!</definedName>
    <definedName name="締切月" localSheetId="14">#REF!</definedName>
    <definedName name="締切月" localSheetId="16">#REF!</definedName>
    <definedName name="締切月" localSheetId="3">#REF!</definedName>
    <definedName name="締切月">#REF!</definedName>
    <definedName name="締切日" localSheetId="17">#REF!</definedName>
    <definedName name="締切日" localSheetId="20">#REF!</definedName>
    <definedName name="締切日" localSheetId="6">#REF!</definedName>
    <definedName name="締切日" localSheetId="14">#REF!</definedName>
    <definedName name="締切日" localSheetId="16">#REF!</definedName>
    <definedName name="締切日" localSheetId="3">#REF!</definedName>
    <definedName name="締切日">#REF!</definedName>
    <definedName name="締切年" localSheetId="17">#REF!</definedName>
    <definedName name="締切年" localSheetId="20">#REF!</definedName>
    <definedName name="締切年" localSheetId="6">#REF!</definedName>
    <definedName name="締切年" localSheetId="14">#REF!</definedName>
    <definedName name="締切年" localSheetId="1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17">#REF!</definedName>
    <definedName name="補助対象経費1" localSheetId="20">#REF!</definedName>
    <definedName name="補助対象経費1" localSheetId="6">#REF!</definedName>
    <definedName name="補助対象経費1" localSheetId="8">#REF!</definedName>
    <definedName name="補助対象経費1" localSheetId="14">#REF!</definedName>
    <definedName name="補助対象経費1" localSheetId="16">#REF!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8" i="101" l="1"/>
  <c r="W48" i="101"/>
  <c r="Q48" i="101"/>
  <c r="K48" i="101"/>
  <c r="E48" i="101"/>
  <c r="E35" i="96"/>
  <c r="E31" i="96"/>
  <c r="E27" i="96"/>
  <c r="E23" i="96"/>
  <c r="E18" i="96"/>
  <c r="BF73" i="102"/>
  <c r="BE73" i="102"/>
  <c r="BC73" i="102"/>
  <c r="BG73" i="102" s="1"/>
  <c r="AT73" i="102"/>
  <c r="AS73" i="102"/>
  <c r="AQ73" i="102"/>
  <c r="AU73" i="102" s="1"/>
  <c r="AH73" i="102"/>
  <c r="AG73" i="102"/>
  <c r="AE73" i="102"/>
  <c r="AI73" i="102" s="1"/>
  <c r="V73" i="102"/>
  <c r="U73" i="102"/>
  <c r="S73" i="102"/>
  <c r="W73" i="102" s="1"/>
  <c r="J73" i="102"/>
  <c r="I73" i="102"/>
  <c r="G73" i="102"/>
  <c r="K73" i="102" s="1"/>
  <c r="BF72" i="102"/>
  <c r="BE72" i="102"/>
  <c r="BC72" i="102"/>
  <c r="BG72" i="102" s="1"/>
  <c r="AT72" i="102"/>
  <c r="AS72" i="102"/>
  <c r="AQ72" i="102"/>
  <c r="AU72" i="102" s="1"/>
  <c r="AH72" i="102"/>
  <c r="AG72" i="102"/>
  <c r="AE72" i="102"/>
  <c r="AI72" i="102" s="1"/>
  <c r="V72" i="102"/>
  <c r="U72" i="102"/>
  <c r="S72" i="102"/>
  <c r="W72" i="102" s="1"/>
  <c r="J72" i="102"/>
  <c r="I72" i="102"/>
  <c r="G72" i="102"/>
  <c r="K72" i="102" s="1"/>
  <c r="BF71" i="102"/>
  <c r="BE71" i="102"/>
  <c r="BC71" i="102"/>
  <c r="BG71" i="102" s="1"/>
  <c r="AT71" i="102"/>
  <c r="AS71" i="102"/>
  <c r="AQ71" i="102"/>
  <c r="AU71" i="102" s="1"/>
  <c r="AH71" i="102"/>
  <c r="AG71" i="102"/>
  <c r="AE71" i="102"/>
  <c r="AI71" i="102" s="1"/>
  <c r="V71" i="102"/>
  <c r="U71" i="102"/>
  <c r="S71" i="102"/>
  <c r="W71" i="102" s="1"/>
  <c r="J71" i="102"/>
  <c r="I71" i="102"/>
  <c r="G71" i="102"/>
  <c r="K71" i="102" s="1"/>
  <c r="BF70" i="102"/>
  <c r="BE70" i="102"/>
  <c r="BC70" i="102"/>
  <c r="BG70" i="102" s="1"/>
  <c r="AT70" i="102"/>
  <c r="AS70" i="102"/>
  <c r="AQ70" i="102"/>
  <c r="AU70" i="102" s="1"/>
  <c r="AH70" i="102"/>
  <c r="AG70" i="102"/>
  <c r="AE70" i="102"/>
  <c r="AI70" i="102" s="1"/>
  <c r="V70" i="102"/>
  <c r="U70" i="102"/>
  <c r="S70" i="102"/>
  <c r="W70" i="102" s="1"/>
  <c r="J70" i="102"/>
  <c r="I70" i="102"/>
  <c r="G70" i="102"/>
  <c r="K70" i="102" s="1"/>
  <c r="BF69" i="102"/>
  <c r="BE69" i="102"/>
  <c r="BC69" i="102"/>
  <c r="BG69" i="102" s="1"/>
  <c r="AT69" i="102"/>
  <c r="AS69" i="102"/>
  <c r="AQ69" i="102"/>
  <c r="AU69" i="102" s="1"/>
  <c r="AH69" i="102"/>
  <c r="AG69" i="102"/>
  <c r="AE69" i="102"/>
  <c r="AI69" i="102" s="1"/>
  <c r="V69" i="102"/>
  <c r="U69" i="102"/>
  <c r="S69" i="102"/>
  <c r="W69" i="102" s="1"/>
  <c r="J69" i="102"/>
  <c r="I69" i="102"/>
  <c r="G69" i="102"/>
  <c r="K69" i="102" s="1"/>
  <c r="BF68" i="102"/>
  <c r="BE68" i="102"/>
  <c r="BC68" i="102"/>
  <c r="BG68" i="102" s="1"/>
  <c r="AT68" i="102"/>
  <c r="AS68" i="102"/>
  <c r="AQ68" i="102"/>
  <c r="AU68" i="102" s="1"/>
  <c r="AH68" i="102"/>
  <c r="AG68" i="102"/>
  <c r="AE68" i="102"/>
  <c r="AI68" i="102" s="1"/>
  <c r="V68" i="102"/>
  <c r="U68" i="102"/>
  <c r="S68" i="102"/>
  <c r="W68" i="102" s="1"/>
  <c r="J68" i="102"/>
  <c r="I68" i="102"/>
  <c r="G68" i="102"/>
  <c r="K68" i="102" s="1"/>
  <c r="BF67" i="102"/>
  <c r="BE67" i="102"/>
  <c r="BC67" i="102"/>
  <c r="BG67" i="102" s="1"/>
  <c r="AT67" i="102"/>
  <c r="AS67" i="102"/>
  <c r="AQ67" i="102"/>
  <c r="AU67" i="102" s="1"/>
  <c r="AH67" i="102"/>
  <c r="AG67" i="102"/>
  <c r="AE67" i="102"/>
  <c r="AI67" i="102" s="1"/>
  <c r="V67" i="102"/>
  <c r="U67" i="102"/>
  <c r="S67" i="102"/>
  <c r="W67" i="102" s="1"/>
  <c r="J67" i="102"/>
  <c r="I67" i="102"/>
  <c r="G67" i="102"/>
  <c r="K67" i="102" s="1"/>
  <c r="BF66" i="102"/>
  <c r="BE66" i="102"/>
  <c r="BC66" i="102"/>
  <c r="BG66" i="102" s="1"/>
  <c r="AT66" i="102"/>
  <c r="AS66" i="102"/>
  <c r="AQ66" i="102"/>
  <c r="AU66" i="102" s="1"/>
  <c r="AH66" i="102"/>
  <c r="AG66" i="102"/>
  <c r="AE66" i="102"/>
  <c r="AI66" i="102" s="1"/>
  <c r="V66" i="102"/>
  <c r="U66" i="102"/>
  <c r="S66" i="102"/>
  <c r="W66" i="102" s="1"/>
  <c r="J66" i="102"/>
  <c r="I66" i="102"/>
  <c r="G66" i="102"/>
  <c r="K66" i="102" s="1"/>
  <c r="BF65" i="102"/>
  <c r="BE65" i="102"/>
  <c r="BC65" i="102"/>
  <c r="BG65" i="102" s="1"/>
  <c r="AT65" i="102"/>
  <c r="AS65" i="102"/>
  <c r="AQ65" i="102"/>
  <c r="AU65" i="102" s="1"/>
  <c r="AH65" i="102"/>
  <c r="AG65" i="102"/>
  <c r="AE65" i="102"/>
  <c r="AI65" i="102" s="1"/>
  <c r="V65" i="102"/>
  <c r="U65" i="102"/>
  <c r="S65" i="102"/>
  <c r="W65" i="102" s="1"/>
  <c r="J65" i="102"/>
  <c r="I65" i="102"/>
  <c r="G65" i="102"/>
  <c r="K65" i="102" s="1"/>
  <c r="BF64" i="102"/>
  <c r="BE64" i="102"/>
  <c r="BE74" i="102" s="1"/>
  <c r="BC64" i="102"/>
  <c r="BC74" i="102" s="1"/>
  <c r="AT64" i="102"/>
  <c r="AS64" i="102"/>
  <c r="AS74" i="102" s="1"/>
  <c r="AQ64" i="102"/>
  <c r="AQ74" i="102" s="1"/>
  <c r="AH64" i="102"/>
  <c r="AG64" i="102"/>
  <c r="AG74" i="102" s="1"/>
  <c r="AE64" i="102"/>
  <c r="AI64" i="102" s="1"/>
  <c r="AI74" i="102" s="1"/>
  <c r="V64" i="102"/>
  <c r="U64" i="102"/>
  <c r="U74" i="102" s="1"/>
  <c r="S64" i="102"/>
  <c r="S74" i="102" s="1"/>
  <c r="J64" i="102"/>
  <c r="I64" i="102"/>
  <c r="I74" i="102" s="1"/>
  <c r="G64" i="102"/>
  <c r="K64" i="102" s="1"/>
  <c r="AG63" i="102"/>
  <c r="S63" i="102"/>
  <c r="BG62" i="102"/>
  <c r="BF62" i="102"/>
  <c r="BE62" i="102"/>
  <c r="BC62" i="102"/>
  <c r="AU62" i="102"/>
  <c r="AT62" i="102"/>
  <c r="AS62" i="102"/>
  <c r="AQ62" i="102"/>
  <c r="AI62" i="102"/>
  <c r="AH62" i="102"/>
  <c r="AG62" i="102"/>
  <c r="AE62" i="102"/>
  <c r="W62" i="102"/>
  <c r="V62" i="102"/>
  <c r="U62" i="102"/>
  <c r="S62" i="102"/>
  <c r="K62" i="102"/>
  <c r="J62" i="102"/>
  <c r="I62" i="102"/>
  <c r="G62" i="102"/>
  <c r="BG61" i="102"/>
  <c r="BF61" i="102"/>
  <c r="BE61" i="102"/>
  <c r="BC61" i="102"/>
  <c r="AU61" i="102"/>
  <c r="AT61" i="102"/>
  <c r="AS61" i="102"/>
  <c r="AQ61" i="102"/>
  <c r="AI61" i="102"/>
  <c r="AH61" i="102"/>
  <c r="AG61" i="102"/>
  <c r="AE61" i="102"/>
  <c r="W61" i="102"/>
  <c r="V61" i="102"/>
  <c r="U61" i="102"/>
  <c r="S61" i="102"/>
  <c r="K61" i="102"/>
  <c r="J61" i="102"/>
  <c r="I61" i="102"/>
  <c r="G61" i="102"/>
  <c r="BG60" i="102"/>
  <c r="BF60" i="102"/>
  <c r="BE60" i="102"/>
  <c r="BC60" i="102"/>
  <c r="AU60" i="102"/>
  <c r="AT60" i="102"/>
  <c r="AS60" i="102"/>
  <c r="AQ60" i="102"/>
  <c r="AI60" i="102"/>
  <c r="AH60" i="102"/>
  <c r="AG60" i="102"/>
  <c r="AE60" i="102"/>
  <c r="W60" i="102"/>
  <c r="V60" i="102"/>
  <c r="U60" i="102"/>
  <c r="S60" i="102"/>
  <c r="K60" i="102"/>
  <c r="J60" i="102"/>
  <c r="I60" i="102"/>
  <c r="G60" i="102"/>
  <c r="BG59" i="102"/>
  <c r="BF59" i="102"/>
  <c r="BE59" i="102"/>
  <c r="BC59" i="102"/>
  <c r="AU59" i="102"/>
  <c r="AT59" i="102"/>
  <c r="AS59" i="102"/>
  <c r="AQ59" i="102"/>
  <c r="AI59" i="102"/>
  <c r="AH59" i="102"/>
  <c r="AG59" i="102"/>
  <c r="AE59" i="102"/>
  <c r="W59" i="102"/>
  <c r="V59" i="102"/>
  <c r="U59" i="102"/>
  <c r="S59" i="102"/>
  <c r="K59" i="102"/>
  <c r="J59" i="102"/>
  <c r="I59" i="102"/>
  <c r="G59" i="102"/>
  <c r="BG58" i="102"/>
  <c r="BF58" i="102"/>
  <c r="BE58" i="102"/>
  <c r="BC58" i="102"/>
  <c r="AU58" i="102"/>
  <c r="AT58" i="102"/>
  <c r="AS58" i="102"/>
  <c r="AQ58" i="102"/>
  <c r="AI58" i="102"/>
  <c r="AH58" i="102"/>
  <c r="AG58" i="102"/>
  <c r="AE58" i="102"/>
  <c r="W58" i="102"/>
  <c r="V58" i="102"/>
  <c r="U58" i="102"/>
  <c r="S58" i="102"/>
  <c r="K58" i="102"/>
  <c r="J58" i="102"/>
  <c r="I58" i="102"/>
  <c r="G58" i="102"/>
  <c r="BG57" i="102"/>
  <c r="BF57" i="102"/>
  <c r="BE57" i="102"/>
  <c r="BC57" i="102"/>
  <c r="AU57" i="102"/>
  <c r="AT57" i="102"/>
  <c r="AS57" i="102"/>
  <c r="AQ57" i="102"/>
  <c r="AI57" i="102"/>
  <c r="AH57" i="102"/>
  <c r="AG57" i="102"/>
  <c r="AE57" i="102"/>
  <c r="W57" i="102"/>
  <c r="V57" i="102"/>
  <c r="U57" i="102"/>
  <c r="S57" i="102"/>
  <c r="K57" i="102"/>
  <c r="J57" i="102"/>
  <c r="I57" i="102"/>
  <c r="G57" i="102"/>
  <c r="BG56" i="102"/>
  <c r="BF56" i="102"/>
  <c r="BE56" i="102"/>
  <c r="BC56" i="102"/>
  <c r="AU56" i="102"/>
  <c r="AT56" i="102"/>
  <c r="AS56" i="102"/>
  <c r="AQ56" i="102"/>
  <c r="AI56" i="102"/>
  <c r="AH56" i="102"/>
  <c r="AG56" i="102"/>
  <c r="AE56" i="102"/>
  <c r="W56" i="102"/>
  <c r="V56" i="102"/>
  <c r="U56" i="102"/>
  <c r="S56" i="102"/>
  <c r="K56" i="102"/>
  <c r="J56" i="102"/>
  <c r="I56" i="102"/>
  <c r="G56" i="102"/>
  <c r="BG55" i="102"/>
  <c r="BF55" i="102"/>
  <c r="BE55" i="102"/>
  <c r="BC55" i="102"/>
  <c r="AT55" i="102"/>
  <c r="AS55" i="102"/>
  <c r="AQ55" i="102"/>
  <c r="AU55" i="102" s="1"/>
  <c r="AI55" i="102"/>
  <c r="AH55" i="102"/>
  <c r="AG55" i="102"/>
  <c r="AE55" i="102"/>
  <c r="V55" i="102"/>
  <c r="U55" i="102"/>
  <c r="S55" i="102"/>
  <c r="W55" i="102" s="1"/>
  <c r="K55" i="102"/>
  <c r="J55" i="102"/>
  <c r="I55" i="102"/>
  <c r="G55" i="102"/>
  <c r="BF54" i="102"/>
  <c r="BE54" i="102"/>
  <c r="BC54" i="102"/>
  <c r="BG54" i="102" s="1"/>
  <c r="AU54" i="102"/>
  <c r="AT54" i="102"/>
  <c r="AS54" i="102"/>
  <c r="AQ54" i="102"/>
  <c r="AH54" i="102"/>
  <c r="AG54" i="102"/>
  <c r="AE54" i="102"/>
  <c r="AI54" i="102" s="1"/>
  <c r="W54" i="102"/>
  <c r="V54" i="102"/>
  <c r="U54" i="102"/>
  <c r="S54" i="102"/>
  <c r="J54" i="102"/>
  <c r="I54" i="102"/>
  <c r="G54" i="102"/>
  <c r="K54" i="102" s="1"/>
  <c r="BG53" i="102"/>
  <c r="BG63" i="102" s="1"/>
  <c r="BF53" i="102"/>
  <c r="BE53" i="102"/>
  <c r="BE63" i="102" s="1"/>
  <c r="BC53" i="102"/>
  <c r="BC63" i="102" s="1"/>
  <c r="AT53" i="102"/>
  <c r="AS53" i="102"/>
  <c r="AS63" i="102" s="1"/>
  <c r="AQ53" i="102"/>
  <c r="AQ63" i="102" s="1"/>
  <c r="AI53" i="102"/>
  <c r="AH53" i="102"/>
  <c r="AG53" i="102"/>
  <c r="AE53" i="102"/>
  <c r="AE63" i="102" s="1"/>
  <c r="V53" i="102"/>
  <c r="U53" i="102"/>
  <c r="U63" i="102" s="1"/>
  <c r="S53" i="102"/>
  <c r="W53" i="102" s="1"/>
  <c r="W63" i="102" s="1"/>
  <c r="K53" i="102"/>
  <c r="K63" i="102" s="1"/>
  <c r="J53" i="102"/>
  <c r="I53" i="102"/>
  <c r="I63" i="102" s="1"/>
  <c r="G53" i="102"/>
  <c r="G63" i="102" s="1"/>
  <c r="AS52" i="102"/>
  <c r="AG52" i="102"/>
  <c r="U52" i="102"/>
  <c r="K52" i="102"/>
  <c r="BG51" i="102"/>
  <c r="BF51" i="102"/>
  <c r="BE51" i="102"/>
  <c r="BC51" i="102"/>
  <c r="AU51" i="102"/>
  <c r="AT51" i="102"/>
  <c r="AS51" i="102"/>
  <c r="AQ51" i="102"/>
  <c r="AI51" i="102"/>
  <c r="AH51" i="102"/>
  <c r="AG51" i="102"/>
  <c r="AE51" i="102"/>
  <c r="W51" i="102"/>
  <c r="V51" i="102"/>
  <c r="U51" i="102"/>
  <c r="S51" i="102"/>
  <c r="K51" i="102"/>
  <c r="J51" i="102"/>
  <c r="I51" i="102"/>
  <c r="G51" i="102"/>
  <c r="BG50" i="102"/>
  <c r="BF50" i="102"/>
  <c r="BE50" i="102"/>
  <c r="BC50" i="102"/>
  <c r="AU50" i="102"/>
  <c r="AT50" i="102"/>
  <c r="AS50" i="102"/>
  <c r="AQ50" i="102"/>
  <c r="AI50" i="102"/>
  <c r="AH50" i="102"/>
  <c r="AG50" i="102"/>
  <c r="AE50" i="102"/>
  <c r="W50" i="102"/>
  <c r="V50" i="102"/>
  <c r="U50" i="102"/>
  <c r="S50" i="102"/>
  <c r="K50" i="102"/>
  <c r="J50" i="102"/>
  <c r="I50" i="102"/>
  <c r="G50" i="102"/>
  <c r="BG49" i="102"/>
  <c r="BF49" i="102"/>
  <c r="BE49" i="102"/>
  <c r="BC49" i="102"/>
  <c r="AU49" i="102"/>
  <c r="AT49" i="102"/>
  <c r="AS49" i="102"/>
  <c r="AQ49" i="102"/>
  <c r="AI49" i="102"/>
  <c r="AH49" i="102"/>
  <c r="AG49" i="102"/>
  <c r="AE49" i="102"/>
  <c r="W49" i="102"/>
  <c r="V49" i="102"/>
  <c r="U49" i="102"/>
  <c r="S49" i="102"/>
  <c r="K49" i="102"/>
  <c r="J49" i="102"/>
  <c r="I49" i="102"/>
  <c r="G49" i="102"/>
  <c r="BG48" i="102"/>
  <c r="BF48" i="102"/>
  <c r="BE48" i="102"/>
  <c r="BC48" i="102"/>
  <c r="AU48" i="102"/>
  <c r="AT48" i="102"/>
  <c r="AS48" i="102"/>
  <c r="AQ48" i="102"/>
  <c r="AI48" i="102"/>
  <c r="AH48" i="102"/>
  <c r="AG48" i="102"/>
  <c r="AE48" i="102"/>
  <c r="W48" i="102"/>
  <c r="V48" i="102"/>
  <c r="U48" i="102"/>
  <c r="S48" i="102"/>
  <c r="K48" i="102"/>
  <c r="J48" i="102"/>
  <c r="I48" i="102"/>
  <c r="G48" i="102"/>
  <c r="BG47" i="102"/>
  <c r="BF47" i="102"/>
  <c r="BE47" i="102"/>
  <c r="BC47" i="102"/>
  <c r="AU47" i="102"/>
  <c r="AT47" i="102"/>
  <c r="AS47" i="102"/>
  <c r="AQ47" i="102"/>
  <c r="AI47" i="102"/>
  <c r="AH47" i="102"/>
  <c r="AG47" i="102"/>
  <c r="AE47" i="102"/>
  <c r="W47" i="102"/>
  <c r="V47" i="102"/>
  <c r="U47" i="102"/>
  <c r="S47" i="102"/>
  <c r="K47" i="102"/>
  <c r="J47" i="102"/>
  <c r="I47" i="102"/>
  <c r="G47" i="102"/>
  <c r="BG46" i="102"/>
  <c r="BF46" i="102"/>
  <c r="BE46" i="102"/>
  <c r="BC46" i="102"/>
  <c r="AU46" i="102"/>
  <c r="AT46" i="102"/>
  <c r="AS46" i="102"/>
  <c r="AQ46" i="102"/>
  <c r="AI46" i="102"/>
  <c r="AH46" i="102"/>
  <c r="AG46" i="102"/>
  <c r="AE46" i="102"/>
  <c r="W46" i="102"/>
  <c r="V46" i="102"/>
  <c r="U46" i="102"/>
  <c r="S46" i="102"/>
  <c r="K46" i="102"/>
  <c r="J46" i="102"/>
  <c r="I46" i="102"/>
  <c r="G46" i="102"/>
  <c r="BG45" i="102"/>
  <c r="BF45" i="102"/>
  <c r="BE45" i="102"/>
  <c r="BC45" i="102"/>
  <c r="AU45" i="102"/>
  <c r="AT45" i="102"/>
  <c r="AS45" i="102"/>
  <c r="AQ45" i="102"/>
  <c r="AI45" i="102"/>
  <c r="AH45" i="102"/>
  <c r="AG45" i="102"/>
  <c r="AE45" i="102"/>
  <c r="W45" i="102"/>
  <c r="V45" i="102"/>
  <c r="U45" i="102"/>
  <c r="S45" i="102"/>
  <c r="K45" i="102"/>
  <c r="J45" i="102"/>
  <c r="I45" i="102"/>
  <c r="G45" i="102"/>
  <c r="BG44" i="102"/>
  <c r="BF44" i="102"/>
  <c r="BE44" i="102"/>
  <c r="BC44" i="102"/>
  <c r="AU44" i="102"/>
  <c r="AT44" i="102"/>
  <c r="AS44" i="102"/>
  <c r="AQ44" i="102"/>
  <c r="AI44" i="102"/>
  <c r="AH44" i="102"/>
  <c r="AG44" i="102"/>
  <c r="AE44" i="102"/>
  <c r="W44" i="102"/>
  <c r="V44" i="102"/>
  <c r="U44" i="102"/>
  <c r="S44" i="102"/>
  <c r="K44" i="102"/>
  <c r="J44" i="102"/>
  <c r="I44" i="102"/>
  <c r="G44" i="102"/>
  <c r="BG43" i="102"/>
  <c r="BF43" i="102"/>
  <c r="BE43" i="102"/>
  <c r="BC43" i="102"/>
  <c r="AU43" i="102"/>
  <c r="AT43" i="102"/>
  <c r="AS43" i="102"/>
  <c r="AQ43" i="102"/>
  <c r="AI43" i="102"/>
  <c r="AH43" i="102"/>
  <c r="AG43" i="102"/>
  <c r="AE43" i="102"/>
  <c r="AE52" i="102" s="1"/>
  <c r="W43" i="102"/>
  <c r="V43" i="102"/>
  <c r="U43" i="102"/>
  <c r="S43" i="102"/>
  <c r="K43" i="102"/>
  <c r="J43" i="102"/>
  <c r="I43" i="102"/>
  <c r="G43" i="102"/>
  <c r="BG42" i="102"/>
  <c r="BG52" i="102" s="1"/>
  <c r="BF42" i="102"/>
  <c r="BE42" i="102"/>
  <c r="BE52" i="102" s="1"/>
  <c r="BC42" i="102"/>
  <c r="BC52" i="102" s="1"/>
  <c r="AU42" i="102"/>
  <c r="AU52" i="102" s="1"/>
  <c r="AT42" i="102"/>
  <c r="AS42" i="102"/>
  <c r="AQ42" i="102"/>
  <c r="AQ52" i="102" s="1"/>
  <c r="AI42" i="102"/>
  <c r="AI52" i="102" s="1"/>
  <c r="AH42" i="102"/>
  <c r="AG42" i="102"/>
  <c r="AE42" i="102"/>
  <c r="W42" i="102"/>
  <c r="W52" i="102" s="1"/>
  <c r="V42" i="102"/>
  <c r="U42" i="102"/>
  <c r="S42" i="102"/>
  <c r="S52" i="102" s="1"/>
  <c r="K42" i="102"/>
  <c r="J42" i="102"/>
  <c r="I42" i="102"/>
  <c r="I52" i="102" s="1"/>
  <c r="G42" i="102"/>
  <c r="G52" i="102" s="1"/>
  <c r="AQ41" i="102"/>
  <c r="AE41" i="102"/>
  <c r="BF40" i="102"/>
  <c r="BE40" i="102"/>
  <c r="BG40" i="102" s="1"/>
  <c r="BC40" i="102"/>
  <c r="AT40" i="102"/>
  <c r="AS40" i="102"/>
  <c r="AU40" i="102" s="1"/>
  <c r="AQ40" i="102"/>
  <c r="AH40" i="102"/>
  <c r="AG40" i="102"/>
  <c r="AI40" i="102" s="1"/>
  <c r="AE40" i="102"/>
  <c r="V40" i="102"/>
  <c r="U40" i="102"/>
  <c r="W40" i="102" s="1"/>
  <c r="S40" i="102"/>
  <c r="J40" i="102"/>
  <c r="I40" i="102"/>
  <c r="K40" i="102" s="1"/>
  <c r="G40" i="102"/>
  <c r="BF39" i="102"/>
  <c r="BE39" i="102"/>
  <c r="BG39" i="102" s="1"/>
  <c r="BC39" i="102"/>
  <c r="AT39" i="102"/>
  <c r="AS39" i="102"/>
  <c r="AU39" i="102" s="1"/>
  <c r="AQ39" i="102"/>
  <c r="AH39" i="102"/>
  <c r="AG39" i="102"/>
  <c r="AI39" i="102" s="1"/>
  <c r="AE39" i="102"/>
  <c r="V39" i="102"/>
  <c r="U39" i="102"/>
  <c r="W39" i="102" s="1"/>
  <c r="S39" i="102"/>
  <c r="J39" i="102"/>
  <c r="I39" i="102"/>
  <c r="K39" i="102" s="1"/>
  <c r="G39" i="102"/>
  <c r="BF38" i="102"/>
  <c r="BE38" i="102"/>
  <c r="BG38" i="102" s="1"/>
  <c r="BC38" i="102"/>
  <c r="AT38" i="102"/>
  <c r="AS38" i="102"/>
  <c r="AU38" i="102" s="1"/>
  <c r="AQ38" i="102"/>
  <c r="AH38" i="102"/>
  <c r="AG38" i="102"/>
  <c r="AI38" i="102" s="1"/>
  <c r="AE38" i="102"/>
  <c r="V38" i="102"/>
  <c r="U38" i="102"/>
  <c r="W38" i="102" s="1"/>
  <c r="S38" i="102"/>
  <c r="J38" i="102"/>
  <c r="I38" i="102"/>
  <c r="K38" i="102" s="1"/>
  <c r="G38" i="102"/>
  <c r="BF37" i="102"/>
  <c r="BE37" i="102"/>
  <c r="BG37" i="102" s="1"/>
  <c r="BC37" i="102"/>
  <c r="AT37" i="102"/>
  <c r="AS37" i="102"/>
  <c r="AU37" i="102" s="1"/>
  <c r="AQ37" i="102"/>
  <c r="AH37" i="102"/>
  <c r="AG37" i="102"/>
  <c r="AI37" i="102" s="1"/>
  <c r="AE37" i="102"/>
  <c r="V37" i="102"/>
  <c r="U37" i="102"/>
  <c r="W37" i="102" s="1"/>
  <c r="S37" i="102"/>
  <c r="J37" i="102"/>
  <c r="I37" i="102"/>
  <c r="K37" i="102" s="1"/>
  <c r="G37" i="102"/>
  <c r="BF36" i="102"/>
  <c r="BE36" i="102"/>
  <c r="BG36" i="102" s="1"/>
  <c r="BC36" i="102"/>
  <c r="AT36" i="102"/>
  <c r="AS36" i="102"/>
  <c r="AU36" i="102" s="1"/>
  <c r="AQ36" i="102"/>
  <c r="AH36" i="102"/>
  <c r="AG36" i="102"/>
  <c r="AI36" i="102" s="1"/>
  <c r="AE36" i="102"/>
  <c r="V36" i="102"/>
  <c r="U36" i="102"/>
  <c r="W36" i="102" s="1"/>
  <c r="S36" i="102"/>
  <c r="J36" i="102"/>
  <c r="I36" i="102"/>
  <c r="K36" i="102" s="1"/>
  <c r="G36" i="102"/>
  <c r="BF35" i="102"/>
  <c r="BE35" i="102"/>
  <c r="BG35" i="102" s="1"/>
  <c r="BC35" i="102"/>
  <c r="AT35" i="102"/>
  <c r="AS35" i="102"/>
  <c r="AU35" i="102" s="1"/>
  <c r="AQ35" i="102"/>
  <c r="AH35" i="102"/>
  <c r="AG35" i="102"/>
  <c r="AI35" i="102" s="1"/>
  <c r="AE35" i="102"/>
  <c r="V35" i="102"/>
  <c r="U35" i="102"/>
  <c r="W35" i="102" s="1"/>
  <c r="S35" i="102"/>
  <c r="J35" i="102"/>
  <c r="I35" i="102"/>
  <c r="K35" i="102" s="1"/>
  <c r="G35" i="102"/>
  <c r="BF34" i="102"/>
  <c r="BE34" i="102"/>
  <c r="BG34" i="102" s="1"/>
  <c r="BC34" i="102"/>
  <c r="AT34" i="102"/>
  <c r="AS34" i="102"/>
  <c r="AU34" i="102" s="1"/>
  <c r="AQ34" i="102"/>
  <c r="AH34" i="102"/>
  <c r="AG34" i="102"/>
  <c r="AI34" i="102" s="1"/>
  <c r="AE34" i="102"/>
  <c r="V34" i="102"/>
  <c r="U34" i="102"/>
  <c r="W34" i="102" s="1"/>
  <c r="S34" i="102"/>
  <c r="J34" i="102"/>
  <c r="I34" i="102"/>
  <c r="K34" i="102" s="1"/>
  <c r="G34" i="102"/>
  <c r="BF33" i="102"/>
  <c r="BE33" i="102"/>
  <c r="BG33" i="102" s="1"/>
  <c r="BC33" i="102"/>
  <c r="AT33" i="102"/>
  <c r="AS33" i="102"/>
  <c r="AU33" i="102" s="1"/>
  <c r="AQ33" i="102"/>
  <c r="AH33" i="102"/>
  <c r="AG33" i="102"/>
  <c r="AI33" i="102" s="1"/>
  <c r="AE33" i="102"/>
  <c r="V33" i="102"/>
  <c r="U33" i="102"/>
  <c r="W33" i="102" s="1"/>
  <c r="S33" i="102"/>
  <c r="J33" i="102"/>
  <c r="I33" i="102"/>
  <c r="K33" i="102" s="1"/>
  <c r="G33" i="102"/>
  <c r="BF32" i="102"/>
  <c r="BE32" i="102"/>
  <c r="BG32" i="102" s="1"/>
  <c r="BC32" i="102"/>
  <c r="AT32" i="102"/>
  <c r="AS32" i="102"/>
  <c r="AU32" i="102" s="1"/>
  <c r="AQ32" i="102"/>
  <c r="AH32" i="102"/>
  <c r="AG32" i="102"/>
  <c r="AE32" i="102"/>
  <c r="AI32" i="102" s="1"/>
  <c r="V32" i="102"/>
  <c r="U32" i="102"/>
  <c r="W32" i="102" s="1"/>
  <c r="S32" i="102"/>
  <c r="J32" i="102"/>
  <c r="I32" i="102"/>
  <c r="G32" i="102"/>
  <c r="K32" i="102" s="1"/>
  <c r="BF31" i="102"/>
  <c r="BE31" i="102"/>
  <c r="BE41" i="102" s="1"/>
  <c r="BC31" i="102"/>
  <c r="BC41" i="102" s="1"/>
  <c r="AT31" i="102"/>
  <c r="AS31" i="102"/>
  <c r="AS41" i="102" s="1"/>
  <c r="AQ31" i="102"/>
  <c r="AU31" i="102" s="1"/>
  <c r="AH31" i="102"/>
  <c r="AG31" i="102"/>
  <c r="AG41" i="102" s="1"/>
  <c r="AE31" i="102"/>
  <c r="V31" i="102"/>
  <c r="U31" i="102"/>
  <c r="U41" i="102" s="1"/>
  <c r="S31" i="102"/>
  <c r="W31" i="102" s="1"/>
  <c r="J31" i="102"/>
  <c r="I31" i="102"/>
  <c r="I41" i="102" s="1"/>
  <c r="G31" i="102"/>
  <c r="G41" i="102" s="1"/>
  <c r="BF29" i="102"/>
  <c r="BE29" i="102"/>
  <c r="BC29" i="102"/>
  <c r="BG29" i="102" s="1"/>
  <c r="AT29" i="102"/>
  <c r="AS29" i="102"/>
  <c r="AQ29" i="102"/>
  <c r="AU29" i="102" s="1"/>
  <c r="AH29" i="102"/>
  <c r="AG29" i="102"/>
  <c r="AE29" i="102"/>
  <c r="AI29" i="102" s="1"/>
  <c r="V29" i="102"/>
  <c r="U29" i="102"/>
  <c r="S29" i="102"/>
  <c r="W29" i="102" s="1"/>
  <c r="J29" i="102"/>
  <c r="I29" i="102"/>
  <c r="G29" i="102"/>
  <c r="K29" i="102" s="1"/>
  <c r="BF28" i="102"/>
  <c r="BE28" i="102"/>
  <c r="BC28" i="102"/>
  <c r="BG28" i="102" s="1"/>
  <c r="AT28" i="102"/>
  <c r="AS28" i="102"/>
  <c r="AQ28" i="102"/>
  <c r="AU28" i="102" s="1"/>
  <c r="AH28" i="102"/>
  <c r="AG28" i="102"/>
  <c r="AE28" i="102"/>
  <c r="AI28" i="102" s="1"/>
  <c r="V28" i="102"/>
  <c r="U28" i="102"/>
  <c r="S28" i="102"/>
  <c r="W28" i="102" s="1"/>
  <c r="J28" i="102"/>
  <c r="I28" i="102"/>
  <c r="G28" i="102"/>
  <c r="K28" i="102" s="1"/>
  <c r="BF27" i="102"/>
  <c r="BE27" i="102"/>
  <c r="BC27" i="102"/>
  <c r="BG27" i="102" s="1"/>
  <c r="AT27" i="102"/>
  <c r="AS27" i="102"/>
  <c r="AQ27" i="102"/>
  <c r="AU27" i="102" s="1"/>
  <c r="AH27" i="102"/>
  <c r="AG27" i="102"/>
  <c r="AE27" i="102"/>
  <c r="AI27" i="102" s="1"/>
  <c r="V27" i="102"/>
  <c r="U27" i="102"/>
  <c r="S27" i="102"/>
  <c r="W27" i="102" s="1"/>
  <c r="J27" i="102"/>
  <c r="I27" i="102"/>
  <c r="G27" i="102"/>
  <c r="K27" i="102" s="1"/>
  <c r="BF26" i="102"/>
  <c r="BE26" i="102"/>
  <c r="BC26" i="102"/>
  <c r="BG26" i="102" s="1"/>
  <c r="AT26" i="102"/>
  <c r="AS26" i="102"/>
  <c r="AQ26" i="102"/>
  <c r="AU26" i="102" s="1"/>
  <c r="AH26" i="102"/>
  <c r="AG26" i="102"/>
  <c r="AE26" i="102"/>
  <c r="AI26" i="102" s="1"/>
  <c r="V26" i="102"/>
  <c r="U26" i="102"/>
  <c r="S26" i="102"/>
  <c r="W26" i="102" s="1"/>
  <c r="J26" i="102"/>
  <c r="I26" i="102"/>
  <c r="G26" i="102"/>
  <c r="K26" i="102" s="1"/>
  <c r="BF25" i="102"/>
  <c r="BE25" i="102"/>
  <c r="BC25" i="102"/>
  <c r="BG25" i="102" s="1"/>
  <c r="AT25" i="102"/>
  <c r="AS25" i="102"/>
  <c r="AQ25" i="102"/>
  <c r="AU25" i="102" s="1"/>
  <c r="AH25" i="102"/>
  <c r="AG25" i="102"/>
  <c r="AE25" i="102"/>
  <c r="AI25" i="102" s="1"/>
  <c r="V25" i="102"/>
  <c r="U25" i="102"/>
  <c r="S25" i="102"/>
  <c r="W25" i="102" s="1"/>
  <c r="J25" i="102"/>
  <c r="I25" i="102"/>
  <c r="G25" i="102"/>
  <c r="K25" i="102" s="1"/>
  <c r="BF24" i="102"/>
  <c r="BE24" i="102"/>
  <c r="BC24" i="102"/>
  <c r="BG24" i="102" s="1"/>
  <c r="AT24" i="102"/>
  <c r="AS24" i="102"/>
  <c r="AQ24" i="102"/>
  <c r="AU24" i="102" s="1"/>
  <c r="AH24" i="102"/>
  <c r="AG24" i="102"/>
  <c r="AE24" i="102"/>
  <c r="AI24" i="102" s="1"/>
  <c r="V24" i="102"/>
  <c r="U24" i="102"/>
  <c r="S24" i="102"/>
  <c r="W24" i="102" s="1"/>
  <c r="J24" i="102"/>
  <c r="I24" i="102"/>
  <c r="G24" i="102"/>
  <c r="K24" i="102" s="1"/>
  <c r="BF23" i="102"/>
  <c r="BE23" i="102"/>
  <c r="BC23" i="102"/>
  <c r="BG23" i="102" s="1"/>
  <c r="AT23" i="102"/>
  <c r="AS23" i="102"/>
  <c r="AQ23" i="102"/>
  <c r="AU23" i="102" s="1"/>
  <c r="AH23" i="102"/>
  <c r="AG23" i="102"/>
  <c r="AE23" i="102"/>
  <c r="AI23" i="102" s="1"/>
  <c r="V23" i="102"/>
  <c r="U23" i="102"/>
  <c r="S23" i="102"/>
  <c r="W23" i="102" s="1"/>
  <c r="J23" i="102"/>
  <c r="I23" i="102"/>
  <c r="G23" i="102"/>
  <c r="K23" i="102" s="1"/>
  <c r="BF22" i="102"/>
  <c r="BE22" i="102"/>
  <c r="BC22" i="102"/>
  <c r="BG22" i="102" s="1"/>
  <c r="AT22" i="102"/>
  <c r="AS22" i="102"/>
  <c r="AQ22" i="102"/>
  <c r="AU22" i="102" s="1"/>
  <c r="AH22" i="102"/>
  <c r="AG22" i="102"/>
  <c r="AE22" i="102"/>
  <c r="AI22" i="102" s="1"/>
  <c r="V22" i="102"/>
  <c r="U22" i="102"/>
  <c r="S22" i="102"/>
  <c r="W22" i="102" s="1"/>
  <c r="J22" i="102"/>
  <c r="I22" i="102"/>
  <c r="G22" i="102"/>
  <c r="K22" i="102" s="1"/>
  <c r="BF21" i="102"/>
  <c r="BE21" i="102"/>
  <c r="BC21" i="102"/>
  <c r="BG21" i="102" s="1"/>
  <c r="AT21" i="102"/>
  <c r="AS21" i="102"/>
  <c r="AQ21" i="102"/>
  <c r="AU21" i="102" s="1"/>
  <c r="AH21" i="102"/>
  <c r="AG21" i="102"/>
  <c r="AE21" i="102"/>
  <c r="AI21" i="102" s="1"/>
  <c r="V21" i="102"/>
  <c r="U21" i="102"/>
  <c r="S21" i="102"/>
  <c r="W21" i="102" s="1"/>
  <c r="J21" i="102"/>
  <c r="I21" i="102"/>
  <c r="G21" i="102"/>
  <c r="K21" i="102" s="1"/>
  <c r="BF20" i="102"/>
  <c r="BE20" i="102"/>
  <c r="BC20" i="102"/>
  <c r="BG20" i="102" s="1"/>
  <c r="AT20" i="102"/>
  <c r="AS20" i="102"/>
  <c r="AQ20" i="102"/>
  <c r="AU20" i="102" s="1"/>
  <c r="AH20" i="102"/>
  <c r="AG20" i="102"/>
  <c r="AE20" i="102"/>
  <c r="AI20" i="102" s="1"/>
  <c r="V20" i="102"/>
  <c r="U20" i="102"/>
  <c r="S20" i="102"/>
  <c r="W20" i="102" s="1"/>
  <c r="J20" i="102"/>
  <c r="I20" i="102"/>
  <c r="G20" i="102"/>
  <c r="K20" i="102" s="1"/>
  <c r="BF19" i="102"/>
  <c r="BE19" i="102"/>
  <c r="BC19" i="102"/>
  <c r="BG19" i="102" s="1"/>
  <c r="AT19" i="102"/>
  <c r="AS19" i="102"/>
  <c r="AQ19" i="102"/>
  <c r="AU19" i="102" s="1"/>
  <c r="AH19" i="102"/>
  <c r="AG19" i="102"/>
  <c r="AE19" i="102"/>
  <c r="AI19" i="102" s="1"/>
  <c r="V19" i="102"/>
  <c r="U19" i="102"/>
  <c r="S19" i="102"/>
  <c r="W19" i="102" s="1"/>
  <c r="J19" i="102"/>
  <c r="I19" i="102"/>
  <c r="G19" i="102"/>
  <c r="K19" i="102" s="1"/>
  <c r="BF18" i="102"/>
  <c r="BE18" i="102"/>
  <c r="BC18" i="102"/>
  <c r="BG18" i="102" s="1"/>
  <c r="AT18" i="102"/>
  <c r="AS18" i="102"/>
  <c r="AQ18" i="102"/>
  <c r="AU18" i="102" s="1"/>
  <c r="AH18" i="102"/>
  <c r="AG18" i="102"/>
  <c r="AE18" i="102"/>
  <c r="AI18" i="102" s="1"/>
  <c r="V18" i="102"/>
  <c r="U18" i="102"/>
  <c r="S18" i="102"/>
  <c r="W18" i="102" s="1"/>
  <c r="J18" i="102"/>
  <c r="I18" i="102"/>
  <c r="G18" i="102"/>
  <c r="K18" i="102" s="1"/>
  <c r="BF17" i="102"/>
  <c r="BE17" i="102"/>
  <c r="BC17" i="102"/>
  <c r="BG17" i="102" s="1"/>
  <c r="AT17" i="102"/>
  <c r="AS17" i="102"/>
  <c r="AQ17" i="102"/>
  <c r="AU17" i="102" s="1"/>
  <c r="AH17" i="102"/>
  <c r="AG17" i="102"/>
  <c r="AE17" i="102"/>
  <c r="AI17" i="102" s="1"/>
  <c r="V17" i="102"/>
  <c r="U17" i="102"/>
  <c r="S17" i="102"/>
  <c r="W17" i="102" s="1"/>
  <c r="J17" i="102"/>
  <c r="I17" i="102"/>
  <c r="G17" i="102"/>
  <c r="K17" i="102" s="1"/>
  <c r="BF16" i="102"/>
  <c r="BE16" i="102"/>
  <c r="BC16" i="102"/>
  <c r="BG16" i="102" s="1"/>
  <c r="AT16" i="102"/>
  <c r="AS16" i="102"/>
  <c r="AQ16" i="102"/>
  <c r="AU16" i="102" s="1"/>
  <c r="AH16" i="102"/>
  <c r="AG16" i="102"/>
  <c r="AE16" i="102"/>
  <c r="AI16" i="102" s="1"/>
  <c r="V16" i="102"/>
  <c r="U16" i="102"/>
  <c r="S16" i="102"/>
  <c r="W16" i="102" s="1"/>
  <c r="J16" i="102"/>
  <c r="I16" i="102"/>
  <c r="G16" i="102"/>
  <c r="K16" i="102" s="1"/>
  <c r="BF15" i="102"/>
  <c r="BE15" i="102"/>
  <c r="BE30" i="102" s="1"/>
  <c r="BC15" i="102"/>
  <c r="BG15" i="102" s="1"/>
  <c r="AT15" i="102"/>
  <c r="AS15" i="102"/>
  <c r="AS30" i="102" s="1"/>
  <c r="AS75" i="102" s="1"/>
  <c r="AQ15" i="102"/>
  <c r="AQ30" i="102" s="1"/>
  <c r="AQ75" i="102" s="1"/>
  <c r="AH15" i="102"/>
  <c r="AG15" i="102"/>
  <c r="AG30" i="102" s="1"/>
  <c r="AG75" i="102" s="1"/>
  <c r="AE15" i="102"/>
  <c r="AI15" i="102" s="1"/>
  <c r="AI30" i="102" s="1"/>
  <c r="V15" i="102"/>
  <c r="U15" i="102"/>
  <c r="U30" i="102" s="1"/>
  <c r="U75" i="102" s="1"/>
  <c r="S15" i="102"/>
  <c r="S30" i="102" s="1"/>
  <c r="J15" i="102"/>
  <c r="I15" i="102"/>
  <c r="I30" i="102" s="1"/>
  <c r="G15" i="102"/>
  <c r="K15" i="102" s="1"/>
  <c r="AC49" i="101"/>
  <c r="Q50" i="100" s="1"/>
  <c r="W49" i="101"/>
  <c r="Q50" i="95" s="1"/>
  <c r="Q49" i="101"/>
  <c r="Q50" i="94" s="1"/>
  <c r="K49" i="101"/>
  <c r="Q50" i="93" s="1"/>
  <c r="E49" i="101"/>
  <c r="Q50" i="55" s="1"/>
  <c r="AC19" i="101"/>
  <c r="AC18" i="101"/>
  <c r="AC17" i="101"/>
  <c r="AC16" i="101"/>
  <c r="AC15" i="101"/>
  <c r="AC14" i="101"/>
  <c r="AC13" i="101"/>
  <c r="AC12" i="101"/>
  <c r="AC11" i="101"/>
  <c r="AC10" i="101"/>
  <c r="W19" i="101"/>
  <c r="W18" i="101"/>
  <c r="W17" i="101"/>
  <c r="W16" i="101"/>
  <c r="W15" i="101"/>
  <c r="W14" i="101"/>
  <c r="W13" i="101"/>
  <c r="W12" i="101"/>
  <c r="W11" i="101"/>
  <c r="W10" i="101"/>
  <c r="Q19" i="101"/>
  <c r="Q18" i="101"/>
  <c r="Q17" i="101"/>
  <c r="Q16" i="101"/>
  <c r="Q15" i="101"/>
  <c r="Q14" i="101"/>
  <c r="Q13" i="101"/>
  <c r="Q12" i="101"/>
  <c r="Q11" i="101"/>
  <c r="Q10" i="101"/>
  <c r="K19" i="101"/>
  <c r="K18" i="101"/>
  <c r="K17" i="101"/>
  <c r="K16" i="101"/>
  <c r="K15" i="101"/>
  <c r="K14" i="101"/>
  <c r="K13" i="101"/>
  <c r="K12" i="101"/>
  <c r="K11" i="101"/>
  <c r="K10" i="101"/>
  <c r="E19" i="101"/>
  <c r="E18" i="101"/>
  <c r="E17" i="101"/>
  <c r="E16" i="101"/>
  <c r="E15" i="101"/>
  <c r="E14" i="101"/>
  <c r="E13" i="101"/>
  <c r="E12" i="101"/>
  <c r="E11" i="101"/>
  <c r="E10" i="101"/>
  <c r="AC38" i="101"/>
  <c r="W38" i="101"/>
  <c r="Q38" i="101"/>
  <c r="K38" i="101"/>
  <c r="E38" i="101"/>
  <c r="AC37" i="101"/>
  <c r="W37" i="101"/>
  <c r="Q37" i="101"/>
  <c r="K37" i="101"/>
  <c r="E37" i="101"/>
  <c r="AC36" i="101"/>
  <c r="W36" i="101"/>
  <c r="Q36" i="101"/>
  <c r="K36" i="101"/>
  <c r="E36" i="101"/>
  <c r="AC35" i="101"/>
  <c r="W35" i="101"/>
  <c r="Q35" i="101"/>
  <c r="K35" i="101"/>
  <c r="E35" i="101"/>
  <c r="AC34" i="101"/>
  <c r="W34" i="101"/>
  <c r="Q34" i="101"/>
  <c r="K34" i="101"/>
  <c r="E34" i="101"/>
  <c r="AC33" i="101"/>
  <c r="W33" i="101"/>
  <c r="W39" i="101" s="1"/>
  <c r="W45" i="101" s="1"/>
  <c r="Q33" i="101"/>
  <c r="K33" i="101"/>
  <c r="E33" i="101"/>
  <c r="AC28" i="101"/>
  <c r="W28" i="101"/>
  <c r="Q28" i="101"/>
  <c r="K28" i="101"/>
  <c r="E28" i="101"/>
  <c r="AC27" i="101"/>
  <c r="W27" i="101"/>
  <c r="Q27" i="101"/>
  <c r="K27" i="101"/>
  <c r="E27" i="101"/>
  <c r="AC26" i="101"/>
  <c r="W26" i="101"/>
  <c r="Q26" i="101"/>
  <c r="K26" i="101"/>
  <c r="E26" i="101"/>
  <c r="AC25" i="101"/>
  <c r="W25" i="101"/>
  <c r="Q25" i="101"/>
  <c r="K25" i="101"/>
  <c r="E25" i="101"/>
  <c r="AC24" i="101"/>
  <c r="W24" i="101"/>
  <c r="Q24" i="101"/>
  <c r="K24" i="101"/>
  <c r="E24" i="101"/>
  <c r="E9" i="96"/>
  <c r="O47" i="100"/>
  <c r="Q47" i="100" s="1"/>
  <c r="O46" i="100"/>
  <c r="Q46" i="100" s="1"/>
  <c r="Q45" i="100"/>
  <c r="Q44" i="100"/>
  <c r="O42" i="100"/>
  <c r="Q42" i="100" s="1"/>
  <c r="O41" i="100"/>
  <c r="Q41" i="100" s="1"/>
  <c r="O40" i="100"/>
  <c r="Q40" i="100" s="1"/>
  <c r="O39" i="100"/>
  <c r="Q39" i="100" s="1"/>
  <c r="O38" i="100"/>
  <c r="Q38" i="100" s="1"/>
  <c r="O37" i="100"/>
  <c r="Q37" i="100" s="1"/>
  <c r="O36" i="100"/>
  <c r="Q36" i="100" s="1"/>
  <c r="Q35" i="100"/>
  <c r="Q34" i="100"/>
  <c r="O32" i="100"/>
  <c r="K32" i="100"/>
  <c r="Q32" i="100" s="1"/>
  <c r="O31" i="100"/>
  <c r="K31" i="100"/>
  <c r="Q31" i="100" s="1"/>
  <c r="O29" i="100"/>
  <c r="Q29" i="100" s="1"/>
  <c r="O28" i="100"/>
  <c r="Q28" i="100" s="1"/>
  <c r="O26" i="100"/>
  <c r="Q26" i="100" s="1"/>
  <c r="O25" i="100"/>
  <c r="Q25" i="100" s="1"/>
  <c r="O24" i="100"/>
  <c r="Q24" i="100" s="1"/>
  <c r="O23" i="100"/>
  <c r="Q23" i="100" s="1"/>
  <c r="O21" i="100"/>
  <c r="K21" i="100"/>
  <c r="O20" i="100"/>
  <c r="K20" i="100"/>
  <c r="O19" i="100"/>
  <c r="K19" i="100"/>
  <c r="O18" i="100"/>
  <c r="K18" i="100"/>
  <c r="O17" i="100"/>
  <c r="K17" i="100"/>
  <c r="O16" i="100"/>
  <c r="K16" i="100"/>
  <c r="O15" i="100"/>
  <c r="K15" i="100"/>
  <c r="O14" i="100"/>
  <c r="K14" i="100"/>
  <c r="Q12" i="100"/>
  <c r="Q11" i="100"/>
  <c r="Q45" i="95"/>
  <c r="Q45" i="94"/>
  <c r="Q45" i="93"/>
  <c r="Q9" i="93"/>
  <c r="Q45" i="55"/>
  <c r="Q43" i="55"/>
  <c r="Q27" i="55"/>
  <c r="E36" i="96"/>
  <c r="Q16" i="100" l="1"/>
  <c r="Q17" i="100"/>
  <c r="Q21" i="100"/>
  <c r="Q15" i="100"/>
  <c r="Q19" i="100"/>
  <c r="AI63" i="102"/>
  <c r="AI75" i="102" s="1"/>
  <c r="K30" i="102"/>
  <c r="K74" i="102"/>
  <c r="I75" i="102"/>
  <c r="AU41" i="102"/>
  <c r="S75" i="102"/>
  <c r="BG30" i="102"/>
  <c r="W41" i="102"/>
  <c r="BE75" i="102"/>
  <c r="K31" i="102"/>
  <c r="K41" i="102" s="1"/>
  <c r="AI31" i="102"/>
  <c r="AI41" i="102" s="1"/>
  <c r="BG31" i="102"/>
  <c r="BG41" i="102" s="1"/>
  <c r="S41" i="102"/>
  <c r="AE74" i="102"/>
  <c r="G30" i="102"/>
  <c r="G75" i="102" s="1"/>
  <c r="W15" i="102"/>
  <c r="W30" i="102" s="1"/>
  <c r="W75" i="102" s="1"/>
  <c r="AU15" i="102"/>
  <c r="AU30" i="102" s="1"/>
  <c r="AU75" i="102" s="1"/>
  <c r="W64" i="102"/>
  <c r="W74" i="102" s="1"/>
  <c r="AU64" i="102"/>
  <c r="AU74" i="102" s="1"/>
  <c r="BC30" i="102"/>
  <c r="BC75" i="102" s="1"/>
  <c r="AU53" i="102"/>
  <c r="AU63" i="102" s="1"/>
  <c r="G74" i="102"/>
  <c r="AE30" i="102"/>
  <c r="AE75" i="102" s="1"/>
  <c r="BG64" i="102"/>
  <c r="BG74" i="102" s="1"/>
  <c r="K29" i="101"/>
  <c r="K44" i="101" s="1"/>
  <c r="E20" i="101"/>
  <c r="E43" i="101" s="1"/>
  <c r="AC39" i="101"/>
  <c r="AC45" i="101" s="1"/>
  <c r="E39" i="101"/>
  <c r="E45" i="101" s="1"/>
  <c r="Q20" i="101"/>
  <c r="Q43" i="101" s="1"/>
  <c r="E29" i="101"/>
  <c r="E44" i="101" s="1"/>
  <c r="W20" i="101"/>
  <c r="W43" i="101" s="1"/>
  <c r="K20" i="101"/>
  <c r="K43" i="101" s="1"/>
  <c r="AC20" i="101"/>
  <c r="AC43" i="101" s="1"/>
  <c r="Q29" i="101"/>
  <c r="Q44" i="101" s="1"/>
  <c r="W29" i="101"/>
  <c r="W44" i="101" s="1"/>
  <c r="K39" i="101"/>
  <c r="K45" i="101" s="1"/>
  <c r="AC29" i="101"/>
  <c r="AC44" i="101" s="1"/>
  <c r="Q39" i="101"/>
  <c r="Q45" i="101" s="1"/>
  <c r="Q20" i="100"/>
  <c r="Q33" i="100"/>
  <c r="Q48" i="100"/>
  <c r="Q14" i="100"/>
  <c r="Q22" i="100" s="1"/>
  <c r="Q49" i="100" s="1"/>
  <c r="Q18" i="100"/>
  <c r="Q43" i="100"/>
  <c r="Q27" i="100"/>
  <c r="BG75" i="102" l="1"/>
  <c r="K75" i="102"/>
  <c r="L14" i="18" l="1"/>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13" i="18"/>
  <c r="AX14" i="18" l="1"/>
  <c r="AX15" i="18"/>
  <c r="AX16" i="18"/>
  <c r="AX17" i="18"/>
  <c r="AX18" i="18"/>
  <c r="AX19" i="18"/>
  <c r="AX20" i="18"/>
  <c r="AX21" i="18"/>
  <c r="AX22" i="18"/>
  <c r="AX23" i="18"/>
  <c r="AX24" i="18"/>
  <c r="AX25" i="18"/>
  <c r="AX26" i="18"/>
  <c r="AX27" i="18"/>
  <c r="AX28" i="18"/>
  <c r="AX29" i="18"/>
  <c r="AX30" i="18"/>
  <c r="AX31" i="18"/>
  <c r="AX32" i="18"/>
  <c r="AX33" i="18"/>
  <c r="AX34" i="18"/>
  <c r="AX35" i="18"/>
  <c r="AX36" i="18"/>
  <c r="AX37" i="18"/>
  <c r="AX38" i="18"/>
  <c r="AX39" i="18"/>
  <c r="AX40" i="18"/>
  <c r="AX41" i="18"/>
  <c r="AX42" i="18"/>
  <c r="AX43" i="18"/>
  <c r="AX44" i="18"/>
  <c r="AX45" i="18"/>
  <c r="AX46" i="18"/>
  <c r="AX47" i="18"/>
  <c r="AX48" i="18"/>
  <c r="AX49" i="18"/>
  <c r="AX50" i="18"/>
  <c r="AX51" i="18"/>
  <c r="AX52" i="18"/>
  <c r="AX53" i="18"/>
  <c r="AX54" i="18"/>
  <c r="AX55" i="18"/>
  <c r="AX56" i="18"/>
  <c r="AX57" i="18"/>
  <c r="AX58" i="18"/>
  <c r="AX59" i="18"/>
  <c r="AX60" i="18"/>
  <c r="AX61" i="18"/>
  <c r="AX62" i="18"/>
  <c r="AX63" i="18"/>
  <c r="AX64" i="18"/>
  <c r="AX65" i="18"/>
  <c r="AX66" i="18"/>
  <c r="AX67" i="18"/>
  <c r="AX68" i="18"/>
  <c r="AX69" i="18"/>
  <c r="AX70" i="18"/>
  <c r="AX71" i="18"/>
  <c r="AX72" i="18"/>
  <c r="AX73" i="18"/>
  <c r="AX74" i="18"/>
  <c r="AX75" i="18"/>
  <c r="AX76" i="18"/>
  <c r="AX77" i="18"/>
  <c r="AX78" i="18"/>
  <c r="AX79" i="18"/>
  <c r="AX80" i="18"/>
  <c r="AX81" i="18"/>
  <c r="AX82" i="18"/>
  <c r="AX83" i="18"/>
  <c r="AX84" i="18"/>
  <c r="AX85" i="18"/>
  <c r="AX86" i="18"/>
  <c r="AX87" i="18"/>
  <c r="AX88" i="18"/>
  <c r="AX89" i="18"/>
  <c r="AX90" i="18"/>
  <c r="AX91" i="18"/>
  <c r="AX92" i="18"/>
  <c r="AX93" i="18"/>
  <c r="AX94" i="18"/>
  <c r="AX95" i="18"/>
  <c r="AX96" i="18"/>
  <c r="AX97" i="18"/>
  <c r="AX98" i="18"/>
  <c r="AX99" i="18"/>
  <c r="AX100" i="18"/>
  <c r="AX101" i="18"/>
  <c r="AX102" i="18"/>
  <c r="AX103" i="18"/>
  <c r="AX104" i="18"/>
  <c r="AX105" i="18"/>
  <c r="AX106" i="18"/>
  <c r="AX107" i="18"/>
  <c r="AX108" i="18"/>
  <c r="AX109" i="18"/>
  <c r="AX110" i="18"/>
  <c r="AX111" i="18"/>
  <c r="AX112" i="18"/>
  <c r="AX113" i="18"/>
  <c r="AX114" i="18"/>
  <c r="AX115" i="18"/>
  <c r="AX116" i="18"/>
  <c r="AX117" i="18"/>
  <c r="AX118" i="18"/>
  <c r="AX119" i="18"/>
  <c r="AX120" i="18"/>
  <c r="AX121" i="18"/>
  <c r="AX122" i="18"/>
  <c r="AX123" i="18"/>
  <c r="AX124" i="18"/>
  <c r="AX125" i="18"/>
  <c r="AX126" i="18"/>
  <c r="AX127" i="18"/>
  <c r="AX128" i="18"/>
  <c r="AX129" i="18"/>
  <c r="AX130" i="18"/>
  <c r="AX131" i="18"/>
  <c r="AX132" i="18"/>
  <c r="AX133" i="18"/>
  <c r="AX134" i="18"/>
  <c r="AX135" i="18"/>
  <c r="AX136" i="18"/>
  <c r="AX137" i="18"/>
  <c r="AX138" i="18"/>
  <c r="AX139" i="18"/>
  <c r="AX140" i="18"/>
  <c r="AX141" i="18"/>
  <c r="AX142" i="18"/>
  <c r="AX143" i="18"/>
  <c r="AX144" i="18"/>
  <c r="AX145" i="18"/>
  <c r="AX146" i="18"/>
  <c r="AX147" i="18"/>
  <c r="AX148" i="18"/>
  <c r="AX149" i="18"/>
  <c r="AX150" i="18"/>
  <c r="AX151" i="18"/>
  <c r="AX152" i="18"/>
  <c r="AX153" i="18"/>
  <c r="AX154" i="18"/>
  <c r="AX155" i="18"/>
  <c r="AX156" i="18"/>
  <c r="AX157" i="18"/>
  <c r="AX158" i="18"/>
  <c r="AX159" i="18"/>
  <c r="AX160" i="18"/>
  <c r="AX161" i="18"/>
  <c r="AX162" i="18"/>
  <c r="AX163" i="18"/>
  <c r="AX164" i="18"/>
  <c r="AX165" i="18"/>
  <c r="AX166" i="18"/>
  <c r="AX167" i="18"/>
  <c r="AX168" i="18"/>
  <c r="AX169" i="18"/>
  <c r="AX170" i="18"/>
  <c r="AX171" i="18"/>
  <c r="AX172" i="18"/>
  <c r="AX173" i="18"/>
  <c r="AX174" i="18"/>
  <c r="AX175" i="18"/>
  <c r="AX176" i="18"/>
  <c r="AX177" i="18"/>
  <c r="AX178" i="18"/>
  <c r="AX179" i="18"/>
  <c r="AX180" i="18"/>
  <c r="AX181" i="18"/>
  <c r="AX182" i="18"/>
  <c r="AX183" i="18"/>
  <c r="AX184" i="18"/>
  <c r="AX185" i="18"/>
  <c r="AX186" i="18"/>
  <c r="AX187" i="18"/>
  <c r="AX188" i="18"/>
  <c r="AX189" i="18"/>
  <c r="AX190" i="18"/>
  <c r="AX191" i="18"/>
  <c r="AX192" i="18"/>
  <c r="AX193" i="18"/>
  <c r="AX194" i="18"/>
  <c r="AX195" i="18"/>
  <c r="AX196" i="18"/>
  <c r="AX197" i="18"/>
  <c r="AX198" i="18"/>
  <c r="AX199" i="18"/>
  <c r="AX200" i="18"/>
  <c r="AX201" i="18"/>
  <c r="AX202" i="18"/>
  <c r="AX203" i="18"/>
  <c r="AX204" i="18"/>
  <c r="AX205" i="18"/>
  <c r="AX206" i="18"/>
  <c r="AX207" i="18"/>
  <c r="AX208" i="18"/>
  <c r="AX209" i="18"/>
  <c r="AX210" i="18"/>
  <c r="AX211" i="18"/>
  <c r="AX212" i="18"/>
  <c r="AX213" i="18"/>
  <c r="AX214" i="18"/>
  <c r="AX215" i="18"/>
  <c r="AX216" i="18"/>
  <c r="AX217" i="18"/>
  <c r="AX218" i="18"/>
  <c r="AX219" i="18"/>
  <c r="AX220" i="18"/>
  <c r="AX221" i="18"/>
  <c r="AX222" i="18"/>
  <c r="AX223" i="18"/>
  <c r="AX224" i="18"/>
  <c r="AX225" i="18"/>
  <c r="AX226" i="18"/>
  <c r="AX227" i="18"/>
  <c r="AX228" i="18"/>
  <c r="AX229" i="18"/>
  <c r="AX230" i="18"/>
  <c r="AX231" i="18"/>
  <c r="AX232" i="18"/>
  <c r="AX233" i="18"/>
  <c r="AX234" i="18"/>
  <c r="AX235" i="18"/>
  <c r="AX236" i="18"/>
  <c r="AX237" i="18"/>
  <c r="AX238" i="18"/>
  <c r="AX239" i="18"/>
  <c r="AX240" i="18"/>
  <c r="AX241" i="18"/>
  <c r="AX242" i="18"/>
  <c r="AX243" i="18"/>
  <c r="AX244" i="18"/>
  <c r="AX245" i="18"/>
  <c r="AX246" i="18"/>
  <c r="AX247" i="18"/>
  <c r="AX248" i="18"/>
  <c r="AX249" i="18"/>
  <c r="AX250" i="18"/>
  <c r="AX251" i="18"/>
  <c r="AX252" i="18"/>
  <c r="AX253" i="18"/>
  <c r="AX254" i="18"/>
  <c r="AX255" i="18"/>
  <c r="AX256" i="18"/>
  <c r="AX257" i="18"/>
  <c r="AX258" i="18"/>
  <c r="AX259" i="18"/>
  <c r="AX260" i="18"/>
  <c r="AX261" i="18"/>
  <c r="AX262" i="18"/>
  <c r="AX263" i="18"/>
  <c r="AX264" i="18"/>
  <c r="AX265" i="18"/>
  <c r="AX266" i="18"/>
  <c r="AX267" i="18"/>
  <c r="AX268" i="18"/>
  <c r="AX269" i="18"/>
  <c r="AX270" i="18"/>
  <c r="AX271" i="18"/>
  <c r="AX272" i="18"/>
  <c r="AX273" i="18"/>
  <c r="AX274" i="18"/>
  <c r="AX275" i="18"/>
  <c r="AX276" i="18"/>
  <c r="AX277" i="18"/>
  <c r="AX278" i="18"/>
  <c r="AX279" i="18"/>
  <c r="AX280" i="18"/>
  <c r="AX281" i="18"/>
  <c r="AX282" i="18"/>
  <c r="AX283" i="18"/>
  <c r="AX284" i="18"/>
  <c r="AX285" i="18"/>
  <c r="AX286" i="18"/>
  <c r="AX287" i="18"/>
  <c r="AX288" i="18"/>
  <c r="AX289" i="18"/>
  <c r="AX290" i="18"/>
  <c r="AX291" i="18"/>
  <c r="AX292" i="18"/>
  <c r="AX293" i="18"/>
  <c r="AX294" i="18"/>
  <c r="AX295" i="18"/>
  <c r="AX296" i="18"/>
  <c r="AX297" i="18"/>
  <c r="AX298" i="18"/>
  <c r="AX299" i="18"/>
  <c r="AX300" i="18"/>
  <c r="AX301" i="18"/>
  <c r="AX302" i="18"/>
  <c r="AX303" i="18"/>
  <c r="AX304" i="18"/>
  <c r="AX305" i="18"/>
  <c r="AX306" i="18"/>
  <c r="AX307" i="18"/>
  <c r="AX308" i="18"/>
  <c r="AX309" i="18"/>
  <c r="AX310" i="18"/>
  <c r="AX311" i="18"/>
  <c r="AX312" i="18"/>
  <c r="AX313" i="18"/>
  <c r="AX314" i="18"/>
  <c r="AX315" i="18"/>
  <c r="AX316" i="18"/>
  <c r="AX317" i="18"/>
  <c r="AX318" i="18"/>
  <c r="AX319" i="18"/>
  <c r="AX320" i="18"/>
  <c r="AX321" i="18"/>
  <c r="AX322" i="18"/>
  <c r="AX323" i="18"/>
  <c r="AX324" i="18"/>
  <c r="AX325" i="18"/>
  <c r="AX326" i="18"/>
  <c r="AX327" i="18"/>
  <c r="AX328" i="18"/>
  <c r="AX329" i="18"/>
  <c r="AX330" i="18"/>
  <c r="AX331" i="18"/>
  <c r="AX332" i="18"/>
  <c r="AX333" i="18"/>
  <c r="AX334" i="18"/>
  <c r="AX335" i="18"/>
  <c r="AX336" i="18"/>
  <c r="AX337" i="18"/>
  <c r="AX338" i="18"/>
  <c r="AX339" i="18"/>
  <c r="AX340" i="18"/>
  <c r="AX341" i="18"/>
  <c r="AX342" i="18"/>
  <c r="AX343" i="18"/>
  <c r="AX344" i="18"/>
  <c r="AX345" i="18"/>
  <c r="AX346" i="18"/>
  <c r="AX347" i="18"/>
  <c r="AX348" i="18"/>
  <c r="AX349" i="18"/>
  <c r="AX350" i="18"/>
  <c r="AX351" i="18"/>
  <c r="AX352" i="18"/>
  <c r="AX353" i="18"/>
  <c r="AX354" i="18"/>
  <c r="AX355" i="18"/>
  <c r="AX356" i="18"/>
  <c r="AX357" i="18"/>
  <c r="AX358" i="18"/>
  <c r="AX359" i="18"/>
  <c r="AX360" i="18"/>
  <c r="AX361" i="18"/>
  <c r="AX362" i="18"/>
  <c r="AX363" i="18"/>
  <c r="AX364" i="18"/>
  <c r="AX365" i="18"/>
  <c r="AX366" i="18"/>
  <c r="AX367" i="18"/>
  <c r="AX368" i="18"/>
  <c r="AX369" i="18"/>
  <c r="AX370" i="18"/>
  <c r="AX371" i="18"/>
  <c r="AX372" i="18"/>
  <c r="AX373" i="18"/>
  <c r="AX374" i="18"/>
  <c r="AX375" i="18"/>
  <c r="AX376" i="18"/>
  <c r="AX377" i="18"/>
  <c r="AX378" i="18"/>
  <c r="AX379" i="18"/>
  <c r="AX380" i="18"/>
  <c r="AX381" i="18"/>
  <c r="AX382" i="18"/>
  <c r="AX383" i="18"/>
  <c r="AX384" i="18"/>
  <c r="AX385" i="18"/>
  <c r="AX386" i="18"/>
  <c r="AX387" i="18"/>
  <c r="AX388" i="18"/>
  <c r="AX389" i="18"/>
  <c r="AX390" i="18"/>
  <c r="AX391" i="18"/>
  <c r="AX392" i="18"/>
  <c r="AX393" i="18"/>
  <c r="AX394" i="18"/>
  <c r="AX395" i="18"/>
  <c r="AX396" i="18"/>
  <c r="AX397" i="18"/>
  <c r="AX398" i="18"/>
  <c r="AX399" i="18"/>
  <c r="AX400" i="18"/>
  <c r="AX401" i="18"/>
  <c r="AX402" i="18"/>
  <c r="AX403" i="18"/>
  <c r="AX404" i="18"/>
  <c r="AX405" i="18"/>
  <c r="AX406" i="18"/>
  <c r="AX407" i="18"/>
  <c r="AX408" i="18"/>
  <c r="AX409" i="18"/>
  <c r="AX410" i="18"/>
  <c r="AX411" i="18"/>
  <c r="AX412" i="18"/>
  <c r="AX413" i="18"/>
  <c r="AX414" i="18"/>
  <c r="AX415" i="18"/>
  <c r="AX416" i="18"/>
  <c r="AX417" i="18"/>
  <c r="AX418" i="18"/>
  <c r="AX419" i="18"/>
  <c r="AX420" i="18"/>
  <c r="AX421" i="18"/>
  <c r="AX422" i="18"/>
  <c r="AX423" i="18"/>
  <c r="AX424" i="18"/>
  <c r="AX425" i="18"/>
  <c r="AX426" i="18"/>
  <c r="AX427" i="18"/>
  <c r="AX428" i="18"/>
  <c r="AX429" i="18"/>
  <c r="AX430" i="18"/>
  <c r="AX431" i="18"/>
  <c r="AX432" i="18"/>
  <c r="AX433" i="18"/>
  <c r="AX434" i="18"/>
  <c r="AX435" i="18"/>
  <c r="AX436" i="18"/>
  <c r="AX437" i="18"/>
  <c r="AX438" i="18"/>
  <c r="AX439" i="18"/>
  <c r="AX440" i="18"/>
  <c r="AX441" i="18"/>
  <c r="AX442" i="18"/>
  <c r="AX443" i="18"/>
  <c r="AX444" i="18"/>
  <c r="AX445" i="18"/>
  <c r="AX446" i="18"/>
  <c r="AX447" i="18"/>
  <c r="AX448" i="18"/>
  <c r="AX449" i="18"/>
  <c r="AX450" i="18"/>
  <c r="AX451" i="18"/>
  <c r="AX452" i="18"/>
  <c r="AX453" i="18"/>
  <c r="AX454" i="18"/>
  <c r="AX455" i="18"/>
  <c r="AX456" i="18"/>
  <c r="AX457" i="18"/>
  <c r="AX458" i="18"/>
  <c r="AX459" i="18"/>
  <c r="AX460" i="18"/>
  <c r="AX461" i="18"/>
  <c r="AX462" i="18"/>
  <c r="AX463" i="18"/>
  <c r="AX464" i="18"/>
  <c r="AX465" i="18"/>
  <c r="AX466" i="18"/>
  <c r="AX467" i="18"/>
  <c r="AX468" i="18"/>
  <c r="AX469" i="18"/>
  <c r="AX470" i="18"/>
  <c r="AX471" i="18"/>
  <c r="AX472" i="18"/>
  <c r="AX473" i="18"/>
  <c r="AX474" i="18"/>
  <c r="AX475" i="18"/>
  <c r="AX476" i="18"/>
  <c r="AX477" i="18"/>
  <c r="AX478" i="18"/>
  <c r="AX479" i="18"/>
  <c r="AX480" i="18"/>
  <c r="AX481" i="18"/>
  <c r="AX482" i="18"/>
  <c r="AX483" i="18"/>
  <c r="AX484" i="18"/>
  <c r="AX485" i="18"/>
  <c r="AX486" i="18"/>
  <c r="AX487" i="18"/>
  <c r="AX488" i="18"/>
  <c r="AX489" i="18"/>
  <c r="AX490" i="18"/>
  <c r="AX491" i="18"/>
  <c r="AX492" i="18"/>
  <c r="AX493" i="18"/>
  <c r="AX494" i="18"/>
  <c r="AX495" i="18"/>
  <c r="AX496" i="18"/>
  <c r="AX497" i="18"/>
  <c r="AX498" i="18"/>
  <c r="AX499" i="18"/>
  <c r="AX500" i="18"/>
  <c r="AX501" i="18"/>
  <c r="AX502" i="18"/>
  <c r="AX503" i="18"/>
  <c r="AX504" i="18"/>
  <c r="AX505" i="18"/>
  <c r="AX506" i="18"/>
  <c r="AX507" i="18"/>
  <c r="AX508" i="18"/>
  <c r="AX509" i="18"/>
  <c r="AX510" i="18"/>
  <c r="AX511" i="18"/>
  <c r="AX512"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M273" i="18"/>
  <c r="M274" i="18"/>
  <c r="M275" i="18"/>
  <c r="M276" i="18"/>
  <c r="M277" i="18"/>
  <c r="M278" i="18"/>
  <c r="M279" i="18"/>
  <c r="M280" i="18"/>
  <c r="M281" i="18"/>
  <c r="M282" i="18"/>
  <c r="M283" i="18"/>
  <c r="M284" i="18"/>
  <c r="M285" i="18"/>
  <c r="M286" i="18"/>
  <c r="M287" i="18"/>
  <c r="M288" i="18"/>
  <c r="M289" i="18"/>
  <c r="M290" i="18"/>
  <c r="M291" i="18"/>
  <c r="M292" i="18"/>
  <c r="M293" i="18"/>
  <c r="M294" i="18"/>
  <c r="M295" i="18"/>
  <c r="M296" i="18"/>
  <c r="M297" i="18"/>
  <c r="M298" i="18"/>
  <c r="M299" i="18"/>
  <c r="M300" i="18"/>
  <c r="M301" i="18"/>
  <c r="M302" i="18"/>
  <c r="M303" i="18"/>
  <c r="M304" i="18"/>
  <c r="M305" i="18"/>
  <c r="M306" i="18"/>
  <c r="M307" i="18"/>
  <c r="M308" i="18"/>
  <c r="M309" i="18"/>
  <c r="M310" i="18"/>
  <c r="M311" i="18"/>
  <c r="M312" i="18"/>
  <c r="M313" i="18"/>
  <c r="M314" i="18"/>
  <c r="M315" i="18"/>
  <c r="M316" i="18"/>
  <c r="M317" i="18"/>
  <c r="M318" i="18"/>
  <c r="M319" i="18"/>
  <c r="M320" i="18"/>
  <c r="M321" i="18"/>
  <c r="M322" i="18"/>
  <c r="M323" i="18"/>
  <c r="M324" i="18"/>
  <c r="M325" i="18"/>
  <c r="M326" i="18"/>
  <c r="M327" i="18"/>
  <c r="M328" i="18"/>
  <c r="M329" i="18"/>
  <c r="M330" i="18"/>
  <c r="M331" i="18"/>
  <c r="M332" i="18"/>
  <c r="M333" i="18"/>
  <c r="M334" i="18"/>
  <c r="M335" i="18"/>
  <c r="M336" i="18"/>
  <c r="M337" i="18"/>
  <c r="M338" i="18"/>
  <c r="M339" i="18"/>
  <c r="M340" i="18"/>
  <c r="M341" i="18"/>
  <c r="M342" i="18"/>
  <c r="M343" i="18"/>
  <c r="M344" i="18"/>
  <c r="M345" i="18"/>
  <c r="M346" i="18"/>
  <c r="M347" i="18"/>
  <c r="M348" i="18"/>
  <c r="M349" i="18"/>
  <c r="M350" i="18"/>
  <c r="M351" i="18"/>
  <c r="M352" i="18"/>
  <c r="M353" i="18"/>
  <c r="M354" i="18"/>
  <c r="M355" i="18"/>
  <c r="M356" i="18"/>
  <c r="M357" i="18"/>
  <c r="M358" i="18"/>
  <c r="M359" i="18"/>
  <c r="M360" i="18"/>
  <c r="M361" i="18"/>
  <c r="M362" i="18"/>
  <c r="M363" i="18"/>
  <c r="M364" i="18"/>
  <c r="M365" i="18"/>
  <c r="M366" i="18"/>
  <c r="M367" i="18"/>
  <c r="M368" i="18"/>
  <c r="M369" i="18"/>
  <c r="M370" i="18"/>
  <c r="M371" i="18"/>
  <c r="M372" i="18"/>
  <c r="M373" i="18"/>
  <c r="M374" i="18"/>
  <c r="M375" i="18"/>
  <c r="M376" i="18"/>
  <c r="M377" i="18"/>
  <c r="M378" i="18"/>
  <c r="M379" i="18"/>
  <c r="M380" i="18"/>
  <c r="M381" i="18"/>
  <c r="M382" i="18"/>
  <c r="M383" i="18"/>
  <c r="M384" i="18"/>
  <c r="M385" i="18"/>
  <c r="M386" i="18"/>
  <c r="M387" i="18"/>
  <c r="M388" i="18"/>
  <c r="M389" i="18"/>
  <c r="M390" i="18"/>
  <c r="M391" i="18"/>
  <c r="M392" i="18"/>
  <c r="M393" i="18"/>
  <c r="M394" i="18"/>
  <c r="M395" i="18"/>
  <c r="M396" i="18"/>
  <c r="M397" i="18"/>
  <c r="M398" i="18"/>
  <c r="M399" i="18"/>
  <c r="M400" i="18"/>
  <c r="M401" i="18"/>
  <c r="M402" i="18"/>
  <c r="M403" i="18"/>
  <c r="M404" i="18"/>
  <c r="M405" i="18"/>
  <c r="M406" i="18"/>
  <c r="M407" i="18"/>
  <c r="M408" i="18"/>
  <c r="M409" i="18"/>
  <c r="M410" i="18"/>
  <c r="M411" i="18"/>
  <c r="M412" i="18"/>
  <c r="M413" i="18"/>
  <c r="M414" i="18"/>
  <c r="M415" i="18"/>
  <c r="M416" i="18"/>
  <c r="M417" i="18"/>
  <c r="M418" i="18"/>
  <c r="M419" i="18"/>
  <c r="M420" i="18"/>
  <c r="M421" i="18"/>
  <c r="M422" i="18"/>
  <c r="M423" i="18"/>
  <c r="M424" i="18"/>
  <c r="M425" i="18"/>
  <c r="M426" i="18"/>
  <c r="M427" i="18"/>
  <c r="M428" i="18"/>
  <c r="M429" i="18"/>
  <c r="M430" i="18"/>
  <c r="M431" i="18"/>
  <c r="M432" i="18"/>
  <c r="M433" i="18"/>
  <c r="M434" i="18"/>
  <c r="M435" i="18"/>
  <c r="M436" i="18"/>
  <c r="M437" i="18"/>
  <c r="M438" i="18"/>
  <c r="M439" i="18"/>
  <c r="M440" i="18"/>
  <c r="M441" i="18"/>
  <c r="M442" i="18"/>
  <c r="M443" i="18"/>
  <c r="M444" i="18"/>
  <c r="M445" i="18"/>
  <c r="M446" i="18"/>
  <c r="M447" i="18"/>
  <c r="M448" i="18"/>
  <c r="M449" i="18"/>
  <c r="M450" i="18"/>
  <c r="M451" i="18"/>
  <c r="M452" i="18"/>
  <c r="M453" i="18"/>
  <c r="M454" i="18"/>
  <c r="M455" i="18"/>
  <c r="M456" i="18"/>
  <c r="M457" i="18"/>
  <c r="M458" i="18"/>
  <c r="M459" i="18"/>
  <c r="M460" i="18"/>
  <c r="M461" i="18"/>
  <c r="M462" i="18"/>
  <c r="M463" i="18"/>
  <c r="M464" i="18"/>
  <c r="M465" i="18"/>
  <c r="M466" i="18"/>
  <c r="M467" i="18"/>
  <c r="M468" i="18"/>
  <c r="M469" i="18"/>
  <c r="M470" i="18"/>
  <c r="M471" i="18"/>
  <c r="M472" i="18"/>
  <c r="M473" i="18"/>
  <c r="M474" i="18"/>
  <c r="M475" i="18"/>
  <c r="M476" i="18"/>
  <c r="M477" i="18"/>
  <c r="M478" i="18"/>
  <c r="M479" i="18"/>
  <c r="M480" i="18"/>
  <c r="M481" i="18"/>
  <c r="M482" i="18"/>
  <c r="M483" i="18"/>
  <c r="M484" i="18"/>
  <c r="M485" i="18"/>
  <c r="M486" i="18"/>
  <c r="M487" i="18"/>
  <c r="M488" i="18"/>
  <c r="M489" i="18"/>
  <c r="M490" i="18"/>
  <c r="M491" i="18"/>
  <c r="M492" i="18"/>
  <c r="M493" i="18"/>
  <c r="M494" i="18"/>
  <c r="M495" i="18"/>
  <c r="M496" i="18"/>
  <c r="M497" i="18"/>
  <c r="M498" i="18"/>
  <c r="M499" i="18"/>
  <c r="M500" i="18"/>
  <c r="M501" i="18"/>
  <c r="M502" i="18"/>
  <c r="M503" i="18"/>
  <c r="M504" i="18"/>
  <c r="M505" i="18"/>
  <c r="M506" i="18"/>
  <c r="M507" i="18"/>
  <c r="M508" i="18"/>
  <c r="M509" i="18"/>
  <c r="M510" i="18"/>
  <c r="M511" i="18"/>
  <c r="M512" i="18"/>
  <c r="M13" i="18"/>
  <c r="K13"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5" i="18"/>
  <c r="K336" i="18"/>
  <c r="K337" i="18"/>
  <c r="K338" i="18"/>
  <c r="K339" i="18"/>
  <c r="K340" i="18"/>
  <c r="K341" i="18"/>
  <c r="K342" i="18"/>
  <c r="K343" i="18"/>
  <c r="K344" i="18"/>
  <c r="K345" i="18"/>
  <c r="K346" i="18"/>
  <c r="K347" i="18"/>
  <c r="K348" i="18"/>
  <c r="K349" i="18"/>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29"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4"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C4" i="99"/>
  <c r="T49" i="7"/>
  <c r="H55" i="4"/>
  <c r="P6" i="7" s="1"/>
  <c r="H54" i="4"/>
  <c r="N274" i="18" l="1"/>
  <c r="N506" i="18"/>
  <c r="N210" i="18"/>
  <c r="N494" i="18"/>
  <c r="N454" i="18"/>
  <c r="N414" i="18"/>
  <c r="N374" i="18"/>
  <c r="N334" i="18"/>
  <c r="N294" i="18"/>
  <c r="N262" i="18"/>
  <c r="N222" i="18"/>
  <c r="N182" i="18"/>
  <c r="N142" i="18"/>
  <c r="N110" i="18"/>
  <c r="N62" i="18"/>
  <c r="N38" i="18"/>
  <c r="N338" i="18"/>
  <c r="N82" i="18"/>
  <c r="N502" i="18"/>
  <c r="N478" i="18"/>
  <c r="N462" i="18"/>
  <c r="N438" i="18"/>
  <c r="N430" i="18"/>
  <c r="N398" i="18"/>
  <c r="N382" i="18"/>
  <c r="N358" i="18"/>
  <c r="N342" i="18"/>
  <c r="N318" i="18"/>
  <c r="N302" i="18"/>
  <c r="N278" i="18"/>
  <c r="N246" i="18"/>
  <c r="N230" i="18"/>
  <c r="N206" i="18"/>
  <c r="N190" i="18"/>
  <c r="N166" i="18"/>
  <c r="N150" i="18"/>
  <c r="N126" i="18"/>
  <c r="N102" i="18"/>
  <c r="N86" i="18"/>
  <c r="N70" i="18"/>
  <c r="N46" i="18"/>
  <c r="N22" i="18"/>
  <c r="N466" i="18"/>
  <c r="N402" i="18"/>
  <c r="N146" i="18"/>
  <c r="N510" i="18"/>
  <c r="N486" i="18"/>
  <c r="N470" i="18"/>
  <c r="N446" i="18"/>
  <c r="N422" i="18"/>
  <c r="N406" i="18"/>
  <c r="N390" i="18"/>
  <c r="N366" i="18"/>
  <c r="N350" i="18"/>
  <c r="N326" i="18"/>
  <c r="N310" i="18"/>
  <c r="N286" i="18"/>
  <c r="N270" i="18"/>
  <c r="N254" i="18"/>
  <c r="N238" i="18"/>
  <c r="N214" i="18"/>
  <c r="N198" i="18"/>
  <c r="N174" i="18"/>
  <c r="N158" i="18"/>
  <c r="N134" i="18"/>
  <c r="N118" i="18"/>
  <c r="N94" i="18"/>
  <c r="N78" i="18"/>
  <c r="N54" i="18"/>
  <c r="N30" i="18"/>
  <c r="N511" i="18"/>
  <c r="N503" i="18"/>
  <c r="N495" i="18"/>
  <c r="N487" i="18"/>
  <c r="N479" i="18"/>
  <c r="N471" i="18"/>
  <c r="N463" i="18"/>
  <c r="N455" i="18"/>
  <c r="N447" i="18"/>
  <c r="N439" i="18"/>
  <c r="N431" i="18"/>
  <c r="N423" i="18"/>
  <c r="N415" i="18"/>
  <c r="N407" i="18"/>
  <c r="N399" i="18"/>
  <c r="N391" i="18"/>
  <c r="N383" i="18"/>
  <c r="N375" i="18"/>
  <c r="N367" i="18"/>
  <c r="N359" i="18"/>
  <c r="N351" i="18"/>
  <c r="N343" i="18"/>
  <c r="N335" i="18"/>
  <c r="N327" i="18"/>
  <c r="N319" i="18"/>
  <c r="N311" i="18"/>
  <c r="N303" i="18"/>
  <c r="N295" i="18"/>
  <c r="N287" i="18"/>
  <c r="N279" i="18"/>
  <c r="N271" i="18"/>
  <c r="N263" i="18"/>
  <c r="N255" i="18"/>
  <c r="N247" i="18"/>
  <c r="N239" i="18"/>
  <c r="N231" i="18"/>
  <c r="N223" i="18"/>
  <c r="N215" i="18"/>
  <c r="N207" i="18"/>
  <c r="N199" i="18"/>
  <c r="N191" i="18"/>
  <c r="N183" i="18"/>
  <c r="N175" i="18"/>
  <c r="N167" i="18"/>
  <c r="N159" i="18"/>
  <c r="N151" i="18"/>
  <c r="N143" i="18"/>
  <c r="N135" i="18"/>
  <c r="N127" i="18"/>
  <c r="N119" i="18"/>
  <c r="N111" i="18"/>
  <c r="N103" i="18"/>
  <c r="N95" i="18"/>
  <c r="N87" i="18"/>
  <c r="N79" i="18"/>
  <c r="N71" i="18"/>
  <c r="N63" i="18"/>
  <c r="N55" i="18"/>
  <c r="N47" i="18"/>
  <c r="N39" i="18"/>
  <c r="N31" i="18"/>
  <c r="N509" i="18"/>
  <c r="N453" i="18"/>
  <c r="N405" i="18"/>
  <c r="N365" i="18"/>
  <c r="N317" i="18"/>
  <c r="N269" i="18"/>
  <c r="N221" i="18"/>
  <c r="N173" i="18"/>
  <c r="N125" i="18"/>
  <c r="N77" i="18"/>
  <c r="N37" i="18"/>
  <c r="N508" i="18"/>
  <c r="N492" i="18"/>
  <c r="N468" i="18"/>
  <c r="N444" i="18"/>
  <c r="N428" i="18"/>
  <c r="N412" i="18"/>
  <c r="N396" i="18"/>
  <c r="N380" i="18"/>
  <c r="N356" i="18"/>
  <c r="N340" i="18"/>
  <c r="N324" i="18"/>
  <c r="N308" i="18"/>
  <c r="N300" i="18"/>
  <c r="N284" i="18"/>
  <c r="N268" i="18"/>
  <c r="N252" i="18"/>
  <c r="N236" i="18"/>
  <c r="N220" i="18"/>
  <c r="N204" i="18"/>
  <c r="N180" i="18"/>
  <c r="N172" i="18"/>
  <c r="N156" i="18"/>
  <c r="N140" i="18"/>
  <c r="N124" i="18"/>
  <c r="N100" i="18"/>
  <c r="N84" i="18"/>
  <c r="N68" i="18"/>
  <c r="N52" i="18"/>
  <c r="N36" i="18"/>
  <c r="N28" i="18"/>
  <c r="N493" i="18"/>
  <c r="N461" i="18"/>
  <c r="N421" i="18"/>
  <c r="N373" i="18"/>
  <c r="N325" i="18"/>
  <c r="N277" i="18"/>
  <c r="N237" i="18"/>
  <c r="N189" i="18"/>
  <c r="N157" i="18"/>
  <c r="N117" i="18"/>
  <c r="N69" i="18"/>
  <c r="N21" i="18"/>
  <c r="N500" i="18"/>
  <c r="N476" i="18"/>
  <c r="N460" i="18"/>
  <c r="N452" i="18"/>
  <c r="N436" i="18"/>
  <c r="N420" i="18"/>
  <c r="N404" i="18"/>
  <c r="N388" i="18"/>
  <c r="N372" i="18"/>
  <c r="N364" i="18"/>
  <c r="N348" i="18"/>
  <c r="N332" i="18"/>
  <c r="N316" i="18"/>
  <c r="N292" i="18"/>
  <c r="N276" i="18"/>
  <c r="N260" i="18"/>
  <c r="N244" i="18"/>
  <c r="N228" i="18"/>
  <c r="N212" i="18"/>
  <c r="N196" i="18"/>
  <c r="N188" i="18"/>
  <c r="N164" i="18"/>
  <c r="N148" i="18"/>
  <c r="N132" i="18"/>
  <c r="N116" i="18"/>
  <c r="N108" i="18"/>
  <c r="N92" i="18"/>
  <c r="N76" i="18"/>
  <c r="N60" i="18"/>
  <c r="N44" i="18"/>
  <c r="N20" i="18"/>
  <c r="N469" i="18"/>
  <c r="N413" i="18"/>
  <c r="N341" i="18"/>
  <c r="N293" i="18"/>
  <c r="N253" i="18"/>
  <c r="N213" i="18"/>
  <c r="N165" i="18"/>
  <c r="N101" i="18"/>
  <c r="N53" i="18"/>
  <c r="N484" i="18"/>
  <c r="N477" i="18"/>
  <c r="N429" i="18"/>
  <c r="N381" i="18"/>
  <c r="N333" i="18"/>
  <c r="N285" i="18"/>
  <c r="N229" i="18"/>
  <c r="N181" i="18"/>
  <c r="N133" i="18"/>
  <c r="N85" i="18"/>
  <c r="N29" i="18"/>
  <c r="N505" i="18"/>
  <c r="N497" i="18"/>
  <c r="N489" i="18"/>
  <c r="N481" i="18"/>
  <c r="N473" i="18"/>
  <c r="N465" i="18"/>
  <c r="N457" i="18"/>
  <c r="N449" i="18"/>
  <c r="N441" i="18"/>
  <c r="N433" i="18"/>
  <c r="N425" i="18"/>
  <c r="N417" i="18"/>
  <c r="N409" i="18"/>
  <c r="N401" i="18"/>
  <c r="N393" i="18"/>
  <c r="N385" i="18"/>
  <c r="N377" i="18"/>
  <c r="N369" i="18"/>
  <c r="N361" i="18"/>
  <c r="N353" i="18"/>
  <c r="N345" i="18"/>
  <c r="N337" i="18"/>
  <c r="N329" i="18"/>
  <c r="N321" i="18"/>
  <c r="N313" i="18"/>
  <c r="N305" i="18"/>
  <c r="N297" i="18"/>
  <c r="N289" i="18"/>
  <c r="N281" i="18"/>
  <c r="N273" i="18"/>
  <c r="N265" i="18"/>
  <c r="N257" i="18"/>
  <c r="N249" i="18"/>
  <c r="N241" i="18"/>
  <c r="N233" i="18"/>
  <c r="N225" i="18"/>
  <c r="N217" i="18"/>
  <c r="N209" i="18"/>
  <c r="N201" i="18"/>
  <c r="N193" i="18"/>
  <c r="N185" i="18"/>
  <c r="N177" i="18"/>
  <c r="N169" i="18"/>
  <c r="N161" i="18"/>
  <c r="N153" i="18"/>
  <c r="N145" i="18"/>
  <c r="N137" i="18"/>
  <c r="N129" i="18"/>
  <c r="N121" i="18"/>
  <c r="N113" i="18"/>
  <c r="N105" i="18"/>
  <c r="N97" i="18"/>
  <c r="N89" i="18"/>
  <c r="N81" i="18"/>
  <c r="N73" i="18"/>
  <c r="N65" i="18"/>
  <c r="N57" i="18"/>
  <c r="N49" i="18"/>
  <c r="N41" i="18"/>
  <c r="N33" i="18"/>
  <c r="N25" i="18"/>
  <c r="N17" i="18"/>
  <c r="N501" i="18"/>
  <c r="N445" i="18"/>
  <c r="N397" i="18"/>
  <c r="N357" i="18"/>
  <c r="N309" i="18"/>
  <c r="N261" i="18"/>
  <c r="N205" i="18"/>
  <c r="N149" i="18"/>
  <c r="N109" i="18"/>
  <c r="N61" i="18"/>
  <c r="N504" i="18"/>
  <c r="N488" i="18"/>
  <c r="N472" i="18"/>
  <c r="N456" i="18"/>
  <c r="N440" i="18"/>
  <c r="N424" i="18"/>
  <c r="N408" i="18"/>
  <c r="N392" i="18"/>
  <c r="N376" i="18"/>
  <c r="N360" i="18"/>
  <c r="N344" i="18"/>
  <c r="N328" i="18"/>
  <c r="N320" i="18"/>
  <c r="N312" i="18"/>
  <c r="N304" i="18"/>
  <c r="N296" i="18"/>
  <c r="N288" i="18"/>
  <c r="N280" i="18"/>
  <c r="N272" i="18"/>
  <c r="N264" i="18"/>
  <c r="N256" i="18"/>
  <c r="N248" i="18"/>
  <c r="N240" i="18"/>
  <c r="N232" i="18"/>
  <c r="N224" i="18"/>
  <c r="N216" i="18"/>
  <c r="N208" i="18"/>
  <c r="N200" i="18"/>
  <c r="N192" i="18"/>
  <c r="N184" i="18"/>
  <c r="N176" i="18"/>
  <c r="N168" i="18"/>
  <c r="N160" i="18"/>
  <c r="N152" i="18"/>
  <c r="N144" i="18"/>
  <c r="N136" i="18"/>
  <c r="N128" i="18"/>
  <c r="N120" i="18"/>
  <c r="N112" i="18"/>
  <c r="N104" i="18"/>
  <c r="N96" i="18"/>
  <c r="N88" i="18"/>
  <c r="N80" i="18"/>
  <c r="N72" i="18"/>
  <c r="N64" i="18"/>
  <c r="N56" i="18"/>
  <c r="N48" i="18"/>
  <c r="N40" i="18"/>
  <c r="N32" i="18"/>
  <c r="N24" i="18"/>
  <c r="N16" i="18"/>
  <c r="N485" i="18"/>
  <c r="N437" i="18"/>
  <c r="N389" i="18"/>
  <c r="N349" i="18"/>
  <c r="N301" i="18"/>
  <c r="N245" i="18"/>
  <c r="N197" i="18"/>
  <c r="N141" i="18"/>
  <c r="N93" i="18"/>
  <c r="N45" i="18"/>
  <c r="N512" i="18"/>
  <c r="N496" i="18"/>
  <c r="N480" i="18"/>
  <c r="N464" i="18"/>
  <c r="N448" i="18"/>
  <c r="N432" i="18"/>
  <c r="N416" i="18"/>
  <c r="N400" i="18"/>
  <c r="N384" i="18"/>
  <c r="N368" i="18"/>
  <c r="N352" i="18"/>
  <c r="N336" i="18"/>
  <c r="N23" i="18"/>
  <c r="N13" i="18"/>
  <c r="N498" i="18"/>
  <c r="N490" i="18"/>
  <c r="N482" i="18"/>
  <c r="N474" i="18"/>
  <c r="N458" i="18"/>
  <c r="N450" i="18"/>
  <c r="N442" i="18"/>
  <c r="N434" i="18"/>
  <c r="N426" i="18"/>
  <c r="N418" i="18"/>
  <c r="N410" i="18"/>
  <c r="N394" i="18"/>
  <c r="N386" i="18"/>
  <c r="N378" i="18"/>
  <c r="N370" i="18"/>
  <c r="N362" i="18"/>
  <c r="N354" i="18"/>
  <c r="N346" i="18"/>
  <c r="N330" i="18"/>
  <c r="N322" i="18"/>
  <c r="N314" i="18"/>
  <c r="N306" i="18"/>
  <c r="N298" i="18"/>
  <c r="N290" i="18"/>
  <c r="N282" i="18"/>
  <c r="N266" i="18"/>
  <c r="N258" i="18"/>
  <c r="N250" i="18"/>
  <c r="N242" i="18"/>
  <c r="N234" i="18"/>
  <c r="N226" i="18"/>
  <c r="N218" i="18"/>
  <c r="N202" i="18"/>
  <c r="N194" i="18"/>
  <c r="N186" i="18"/>
  <c r="N178" i="18"/>
  <c r="N170" i="18"/>
  <c r="N162" i="18"/>
  <c r="N154" i="18"/>
  <c r="N138" i="18"/>
  <c r="N130" i="18"/>
  <c r="N122" i="18"/>
  <c r="N114" i="18"/>
  <c r="N106" i="18"/>
  <c r="N98" i="18"/>
  <c r="N90" i="18"/>
  <c r="N74" i="18"/>
  <c r="N66" i="18"/>
  <c r="N58" i="18"/>
  <c r="N50" i="18"/>
  <c r="N42" i="18"/>
  <c r="N34" i="18"/>
  <c r="N26" i="18"/>
  <c r="N499" i="18"/>
  <c r="N483" i="18"/>
  <c r="N459" i="18"/>
  <c r="N443" i="18"/>
  <c r="N419" i="18"/>
  <c r="N403" i="18"/>
  <c r="N387" i="18"/>
  <c r="N371" i="18"/>
  <c r="N355" i="18"/>
  <c r="N347" i="18"/>
  <c r="N331" i="18"/>
  <c r="N315" i="18"/>
  <c r="N299" i="18"/>
  <c r="N275" i="18"/>
  <c r="N259" i="18"/>
  <c r="N243" i="18"/>
  <c r="N227" i="18"/>
  <c r="N203" i="18"/>
  <c r="N187" i="18"/>
  <c r="N171" i="18"/>
  <c r="N155" i="18"/>
  <c r="N139" i="18"/>
  <c r="N123" i="18"/>
  <c r="N107" i="18"/>
  <c r="N91" i="18"/>
  <c r="N75" i="18"/>
  <c r="N59" i="18"/>
  <c r="N51" i="18"/>
  <c r="N43" i="18"/>
  <c r="N35" i="18"/>
  <c r="N19" i="18"/>
  <c r="N507" i="18"/>
  <c r="N491" i="18"/>
  <c r="N475" i="18"/>
  <c r="N467" i="18"/>
  <c r="N451" i="18"/>
  <c r="N435" i="18"/>
  <c r="N427" i="18"/>
  <c r="N411" i="18"/>
  <c r="N395" i="18"/>
  <c r="N379" i="18"/>
  <c r="N363" i="18"/>
  <c r="N339" i="18"/>
  <c r="N323" i="18"/>
  <c r="N307" i="18"/>
  <c r="N291" i="18"/>
  <c r="N283" i="18"/>
  <c r="N267" i="18"/>
  <c r="N251" i="18"/>
  <c r="N235" i="18"/>
  <c r="N219" i="18"/>
  <c r="N211" i="18"/>
  <c r="N195" i="18"/>
  <c r="N179" i="18"/>
  <c r="N163" i="18"/>
  <c r="N147" i="18"/>
  <c r="N131" i="18"/>
  <c r="N115" i="18"/>
  <c r="N99" i="18"/>
  <c r="N83" i="18"/>
  <c r="N67" i="18"/>
  <c r="N27" i="18"/>
  <c r="N18" i="18"/>
  <c r="E4" i="99"/>
  <c r="V17" i="90" l="1"/>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G9" i="89"/>
  <c r="AA76" i="98" l="1"/>
  <c r="S76" i="98"/>
  <c r="Q75" i="98"/>
  <c r="AA72" i="98"/>
  <c r="S72" i="98"/>
  <c r="Q71" i="98"/>
  <c r="AA68" i="98"/>
  <c r="S68" i="98"/>
  <c r="Q67" i="98"/>
  <c r="B6" i="98"/>
  <c r="U84" i="97" l="1"/>
  <c r="U81" i="97"/>
  <c r="U78" i="97"/>
  <c r="O47" i="93" l="1"/>
  <c r="Q47" i="93" s="1"/>
  <c r="O46" i="93"/>
  <c r="Q46"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8" i="93"/>
  <c r="J29" i="4" l="1"/>
  <c r="J23" i="4"/>
  <c r="J17" i="4"/>
  <c r="J11" i="4"/>
  <c r="AA65" i="98" s="1"/>
  <c r="AC75" i="97" l="1"/>
  <c r="N7" i="83"/>
  <c r="C119" i="6" l="1"/>
  <c r="C117" i="6"/>
  <c r="C116" i="6"/>
  <c r="C108" i="6"/>
  <c r="C106" i="6"/>
  <c r="C105" i="6"/>
  <c r="C91" i="6"/>
  <c r="C89" i="6"/>
  <c r="C88" i="6"/>
  <c r="C80" i="6"/>
  <c r="C78" i="6"/>
  <c r="C77" i="6"/>
  <c r="C64" i="6"/>
  <c r="C62" i="6"/>
  <c r="C61" i="6"/>
  <c r="C53" i="6"/>
  <c r="C51" i="6"/>
  <c r="C50" i="6"/>
  <c r="C29" i="6"/>
  <c r="C27" i="6"/>
  <c r="C26" i="6"/>
  <c r="C11" i="6"/>
  <c r="C13" i="6"/>
  <c r="C10" i="6"/>
  <c r="C6" i="6"/>
  <c r="AC84" i="97"/>
  <c r="S83" i="97"/>
  <c r="AC81" i="97"/>
  <c r="S80" i="97"/>
  <c r="AC78" i="97"/>
  <c r="S77" i="97"/>
  <c r="G10" i="4"/>
  <c r="G11" i="4"/>
  <c r="G27" i="4"/>
  <c r="G21" i="4"/>
  <c r="G15" i="4"/>
  <c r="G9" i="4"/>
  <c r="S74" i="97" l="1"/>
  <c r="Q64" i="98"/>
  <c r="S65" i="98"/>
  <c r="U75" i="97"/>
  <c r="G30" i="4"/>
  <c r="G24" i="4"/>
  <c r="G12" i="4"/>
  <c r="AG72" i="97" l="1"/>
  <c r="J8" i="90" l="1"/>
  <c r="C11" i="7"/>
  <c r="M10" i="7"/>
  <c r="C10" i="7"/>
  <c r="C6" i="7" l="1"/>
  <c r="L4" i="4"/>
  <c r="AH62" i="98" s="1"/>
  <c r="G8" i="4"/>
  <c r="J34" i="90"/>
  <c r="AX13" i="18" l="1"/>
  <c r="E32" i="96" l="1"/>
  <c r="E24" i="96"/>
  <c r="O47" i="95" l="1"/>
  <c r="Q47" i="95" s="1"/>
  <c r="O46" i="95"/>
  <c r="Q46"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O47" i="94"/>
  <c r="Q47" i="94" s="1"/>
  <c r="O46" i="94"/>
  <c r="Q46"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D22" i="96" s="1"/>
  <c r="O47" i="55"/>
  <c r="Q47" i="55" s="1"/>
  <c r="O46" i="55"/>
  <c r="Q46" i="55" s="1"/>
  <c r="Q48"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C22" i="96" l="1"/>
  <c r="F22" i="96"/>
  <c r="Q43" i="93"/>
  <c r="Q32" i="94"/>
  <c r="Q21" i="94"/>
  <c r="Q16" i="93"/>
  <c r="Q19" i="94"/>
  <c r="Q48" i="94"/>
  <c r="Q16" i="94"/>
  <c r="Q20" i="94"/>
  <c r="Q31" i="95"/>
  <c r="Q31" i="93"/>
  <c r="Q21" i="93"/>
  <c r="Q18" i="95"/>
  <c r="Q15" i="94"/>
  <c r="Q15" i="95"/>
  <c r="Q19" i="95"/>
  <c r="Q17" i="94"/>
  <c r="Q20" i="93"/>
  <c r="Q15" i="93"/>
  <c r="Q19" i="93"/>
  <c r="Q20" i="95"/>
  <c r="Q17" i="95"/>
  <c r="Q18" i="94"/>
  <c r="Q21" i="95"/>
  <c r="Q16" i="95"/>
  <c r="Q32" i="95"/>
  <c r="Q14" i="95"/>
  <c r="Q14" i="94"/>
  <c r="Q27" i="94"/>
  <c r="Q31" i="94"/>
  <c r="Q18" i="93"/>
  <c r="Q32" i="93"/>
  <c r="Q17" i="93"/>
  <c r="Q43" i="95"/>
  <c r="Q48" i="95"/>
  <c r="Q27" i="95"/>
  <c r="Q43" i="94"/>
  <c r="Q27" i="93"/>
  <c r="Q32" i="55"/>
  <c r="Q22" i="93" l="1"/>
  <c r="Q33" i="94"/>
  <c r="Q33" i="93"/>
  <c r="Q33" i="95"/>
  <c r="Q22" i="95"/>
  <c r="Q22" i="94"/>
  <c r="Q49" i="93" l="1"/>
  <c r="Q49" i="94"/>
  <c r="Q49" i="95"/>
  <c r="K14" i="55"/>
  <c r="Q14" i="55" s="1"/>
  <c r="K15" i="55"/>
  <c r="Q15" i="55" s="1"/>
  <c r="F163" i="35" l="1"/>
  <c r="I15" i="7" l="1"/>
  <c r="Q24" i="7" l="1"/>
  <c r="Q9" i="55"/>
  <c r="O10" i="55"/>
  <c r="Q10" i="55" s="1"/>
  <c r="K48" i="86"/>
  <c r="E48" i="86"/>
  <c r="K39" i="86"/>
  <c r="E39" i="86"/>
  <c r="K30" i="86"/>
  <c r="E30" i="86"/>
  <c r="K21" i="86"/>
  <c r="E21" i="86"/>
  <c r="K12" i="86"/>
  <c r="E12" i="86"/>
  <c r="Q11" i="55" l="1"/>
  <c r="D17"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93" i="4" l="1"/>
  <c r="N93" i="4" s="1"/>
  <c r="C17" i="96"/>
  <c r="F17" i="96"/>
  <c r="D9" i="96"/>
  <c r="C9" i="96" s="1"/>
  <c r="C93" i="4"/>
  <c r="J45" i="7"/>
  <c r="T47" i="7"/>
  <c r="T46" i="7"/>
  <c r="T44" i="7"/>
  <c r="T43" i="7"/>
  <c r="T42" i="7"/>
  <c r="T41" i="7"/>
  <c r="T40" i="7"/>
  <c r="T39" i="7"/>
  <c r="T38" i="7"/>
  <c r="T37" i="7"/>
  <c r="T36" i="7"/>
  <c r="T35" i="7"/>
  <c r="T34" i="7"/>
  <c r="T33" i="7"/>
  <c r="T32" i="7"/>
  <c r="T31" i="7"/>
  <c r="T45" i="7" l="1"/>
  <c r="J48" i="7"/>
  <c r="O48" i="7"/>
  <c r="T52" i="7" l="1"/>
  <c r="T50" i="7"/>
  <c r="T51" i="7"/>
  <c r="N54" i="83"/>
  <c r="G54" i="83"/>
  <c r="T48" i="7"/>
  <c r="L14" i="7" l="1"/>
  <c r="N33" i="83" l="1"/>
  <c r="G43" i="83"/>
  <c r="N43" i="83"/>
  <c r="E20" i="7"/>
  <c r="Q44" i="55"/>
  <c r="Q34" i="55"/>
  <c r="N13" i="83" l="1"/>
  <c r="G13" i="83"/>
  <c r="N23" i="83"/>
  <c r="G23" i="83"/>
  <c r="G33" i="83"/>
  <c r="Q35" i="55" l="1"/>
  <c r="K31" i="55" l="1"/>
  <c r="Q31" i="55" s="1"/>
  <c r="Q33" i="55" s="1"/>
  <c r="K20" i="55"/>
  <c r="Q20" i="55" s="1"/>
  <c r="G11" i="96" l="1"/>
  <c r="K21" i="55" l="1"/>
  <c r="Q21" i="55" s="1"/>
  <c r="K19" i="55"/>
  <c r="Q19" i="55" s="1"/>
  <c r="K18" i="55"/>
  <c r="Q18" i="55" s="1"/>
  <c r="K17" i="55"/>
  <c r="Q17" i="55" s="1"/>
  <c r="K16" i="55"/>
  <c r="Q16" i="55" s="1"/>
  <c r="Q22" i="55" s="1"/>
  <c r="I19" i="7" l="1"/>
  <c r="I23" i="7" l="1"/>
  <c r="C8" i="7" l="1"/>
  <c r="C115" i="6" l="1"/>
  <c r="C118" i="6"/>
  <c r="C120" i="6"/>
  <c r="C121" i="6"/>
  <c r="C122" i="6"/>
  <c r="C114" i="6"/>
  <c r="D113" i="6"/>
  <c r="C110" i="6"/>
  <c r="C109" i="6"/>
  <c r="C107" i="6"/>
  <c r="C104" i="6"/>
  <c r="C103" i="6"/>
  <c r="C102" i="6"/>
  <c r="C101" i="6"/>
  <c r="C87" i="6"/>
  <c r="C90" i="6"/>
  <c r="C92" i="6"/>
  <c r="C93" i="6"/>
  <c r="C94" i="6"/>
  <c r="C86" i="6"/>
  <c r="D85" i="6"/>
  <c r="C82" i="6"/>
  <c r="C81" i="6"/>
  <c r="C79" i="6"/>
  <c r="C76" i="6"/>
  <c r="C75" i="6"/>
  <c r="C74" i="6"/>
  <c r="C73" i="6"/>
  <c r="C60" i="6"/>
  <c r="C63" i="6"/>
  <c r="C65" i="6"/>
  <c r="C66" i="6"/>
  <c r="C67" i="6"/>
  <c r="C59" i="6"/>
  <c r="D58" i="6"/>
  <c r="C55" i="6"/>
  <c r="C54" i="6"/>
  <c r="C52" i="6"/>
  <c r="C49" i="6"/>
  <c r="C48" i="6"/>
  <c r="C47" i="6"/>
  <c r="C46" i="6"/>
  <c r="C39" i="6"/>
  <c r="C38" i="6"/>
  <c r="C37" i="6"/>
  <c r="C36" i="6"/>
  <c r="C32" i="6"/>
  <c r="C31" i="6"/>
  <c r="C30" i="6"/>
  <c r="C28" i="6"/>
  <c r="C25" i="6"/>
  <c r="C24" i="6"/>
  <c r="D23" i="6"/>
  <c r="C20" i="6"/>
  <c r="C19" i="6"/>
  <c r="C18" i="6"/>
  <c r="C15" i="6"/>
  <c r="C14" i="6"/>
  <c r="C12" i="6"/>
  <c r="C9" i="6"/>
  <c r="C8" i="6"/>
  <c r="C7" i="6" l="1"/>
  <c r="M19" i="7" l="1"/>
  <c r="V19" i="7"/>
  <c r="L293" i="4"/>
  <c r="L250" i="4"/>
  <c r="L207" i="4"/>
  <c r="L164" i="4"/>
  <c r="G29" i="4" l="1"/>
  <c r="G28" i="4"/>
  <c r="G26" i="4"/>
  <c r="G23" i="4"/>
  <c r="G22" i="4"/>
  <c r="G20" i="4"/>
  <c r="G18" i="4"/>
  <c r="G17" i="4"/>
  <c r="G16" i="4"/>
  <c r="G14" i="4"/>
  <c r="E28" i="96" l="1"/>
  <c r="Q51" i="100" l="1"/>
  <c r="Q52" i="100" s="1"/>
  <c r="D35" i="96" s="1"/>
  <c r="Q51" i="94"/>
  <c r="Q52" i="94" s="1"/>
  <c r="D27" i="96" s="1"/>
  <c r="Q51" i="93"/>
  <c r="E19" i="96" l="1"/>
  <c r="E10" i="96"/>
  <c r="E12" i="96" s="1"/>
  <c r="Q51" i="95"/>
  <c r="Q52" i="95" s="1"/>
  <c r="D31" i="96" s="1"/>
  <c r="F31" i="96" s="1"/>
  <c r="F32" i="96" s="1"/>
  <c r="Q51" i="55"/>
  <c r="D28" i="96"/>
  <c r="C27" i="96"/>
  <c r="C28" i="96" s="1"/>
  <c r="F27" i="96"/>
  <c r="F28" i="96" s="1"/>
  <c r="C35" i="96"/>
  <c r="C36" i="96" s="1"/>
  <c r="F35" i="96"/>
  <c r="F36" i="96" s="1"/>
  <c r="D36" i="96"/>
  <c r="K15" i="18"/>
  <c r="N15" i="18" s="1"/>
  <c r="K14" i="18"/>
  <c r="N14" i="18" s="1"/>
  <c r="B50" i="4"/>
  <c r="C7" i="7" s="1"/>
  <c r="G6" i="100" s="1"/>
  <c r="D32" i="96" l="1"/>
  <c r="C31" i="96"/>
  <c r="C32" i="96" s="1"/>
  <c r="C5" i="96"/>
  <c r="G6" i="55"/>
  <c r="G6" i="93"/>
  <c r="G6" i="94"/>
  <c r="G6" i="95"/>
  <c r="Q12" i="55"/>
  <c r="Q49" i="55" s="1"/>
  <c r="Q52" i="55" s="1"/>
  <c r="F7" i="18"/>
  <c r="G32" i="96" l="1"/>
  <c r="G28" i="96"/>
  <c r="Q52" i="93"/>
  <c r="D23" i="96" s="1"/>
  <c r="D18" i="96"/>
  <c r="S15" i="7"/>
  <c r="F94" i="4" l="1"/>
  <c r="F95" i="4" s="1"/>
  <c r="F18" i="96"/>
  <c r="F19" i="96" s="1"/>
  <c r="D10" i="96"/>
  <c r="D19" i="96"/>
  <c r="C18" i="96"/>
  <c r="C19" i="96" s="1"/>
  <c r="C23" i="96"/>
  <c r="C24" i="96" s="1"/>
  <c r="D24" i="96"/>
  <c r="F23" i="96"/>
  <c r="F24" i="96" s="1"/>
  <c r="N94" i="4"/>
  <c r="N95" i="4" s="1"/>
  <c r="X15" i="7"/>
  <c r="S16" i="7"/>
  <c r="D12" i="96" l="1"/>
  <c r="C10" i="96"/>
  <c r="C12" i="96" s="1"/>
  <c r="F12" i="96"/>
  <c r="C94" i="4"/>
  <c r="C95" i="4" s="1"/>
  <c r="G24" i="96" l="1"/>
  <c r="C59" i="4" l="1"/>
  <c r="G19" i="96"/>
  <c r="G12" i="9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小原 大輔</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W13" authorId="2" shapeId="0" xr:uid="{0C5E6EB4-0930-45AA-8436-F147B86D29B5}">
      <text>
        <r>
          <rPr>
            <b/>
            <sz val="9"/>
            <color indexed="81"/>
            <rFont val="MS P ゴシック"/>
            <family val="3"/>
            <charset val="128"/>
          </rPr>
          <t>１２.パネルラジエーター設備費用算出シートで算出した該当の導入タイプを選択してください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5" authorId="0" shapeId="0" xr:uid="{E93047A0-A157-466B-BD44-FCACB654EEC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5" authorId="0" shapeId="0" xr:uid="{D9A3D2AE-C815-4B72-A85E-F2D40AE56DA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5" authorId="0" shapeId="0" xr:uid="{C7653D1F-E979-4E93-91C0-795214FF4D9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5" authorId="0" shapeId="0" xr:uid="{A4450491-CAD3-46B6-BFEE-BFBA6BA6741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BA15" authorId="0" shapeId="0" xr:uid="{92C8EE11-C0F2-4DF8-808F-6739FBDBABE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1" authorId="0" shapeId="0" xr:uid="{14B020EA-4879-4BE6-990E-F21017C2C692}">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1" authorId="0" shapeId="0" xr:uid="{C795D776-3053-4F75-A775-30162BFE8E6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1" authorId="0" shapeId="0" xr:uid="{B62098ED-9FD1-41FE-8A06-08D9C08AFEB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1" authorId="0" shapeId="0" xr:uid="{B2583031-2F84-44AF-840D-DEE6BD0D4A4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BA31" authorId="0" shapeId="0" xr:uid="{3D4E42DB-887D-4E1C-B0DE-2B2736DFD0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2" authorId="0" shapeId="0" xr:uid="{4AB3C842-F5F9-4853-BE5C-7F6595961E8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2" authorId="0" shapeId="0" xr:uid="{5010BBC5-6F00-49FE-9297-1A6E2FA8741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2" authorId="0" shapeId="0" xr:uid="{6A476AC0-AAA5-431E-942F-C55F3392B6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2" authorId="0" shapeId="0" xr:uid="{42DC4CE2-678B-4FC6-B87A-58A73E21A7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BA42" authorId="0" shapeId="0" xr:uid="{5ED7D302-FF3C-48BD-A589-EA0710756F2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53" authorId="0" shapeId="0" xr:uid="{323581CC-29ED-4BA9-9269-FE2139B2212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53" authorId="0" shapeId="0" xr:uid="{90E03A59-D4AB-4BCD-8350-3ECC977F2D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53" authorId="0" shapeId="0" xr:uid="{040FF6D9-42BF-4B4A-9A25-65AD9DDFC7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53" authorId="0" shapeId="0" xr:uid="{7120E6B4-1990-45C5-8438-300ADF7A30E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BA53" authorId="0" shapeId="0" xr:uid="{F9930CA6-C5E8-4E1F-BCEB-5FE9F1E0872E}">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4" authorId="0" shapeId="0" xr:uid="{30BF2101-FBEA-4497-BB21-75F908C947DE}">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4" authorId="0" shapeId="0" xr:uid="{8848E06C-67EF-4B86-AB59-330333EF8D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4" authorId="0" shapeId="0" xr:uid="{43F76D74-54D5-4639-AFBF-46C1112E8F6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4" authorId="0" shapeId="0" xr:uid="{31AD0DB7-85D8-40E6-9D38-C2A864A600F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BA64" authorId="0" shapeId="0" xr:uid="{8EFD98AB-CB0D-42FA-85EB-7855A80AFEB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<sst xmlns="http://schemas.openxmlformats.org/spreadsheetml/2006/main" count="2942" uniqueCount="963">
  <si>
    <t>補助事業の名称</t>
    <rPh sb="0" eb="2">
      <t>ホジョ</t>
    </rPh>
    <rPh sb="2" eb="4">
      <t>ジギョウ</t>
    </rPh>
    <rPh sb="5" eb="7">
      <t>メイショウ</t>
    </rPh>
    <phoneticPr fontId="17"/>
  </si>
  <si>
    <t>事業期間区分</t>
    <rPh sb="0" eb="2">
      <t>ジギョウ</t>
    </rPh>
    <rPh sb="2" eb="4">
      <t>キカン</t>
    </rPh>
    <rPh sb="4" eb="6">
      <t>クブン</t>
    </rPh>
    <phoneticPr fontId="17"/>
  </si>
  <si>
    <t>申請者１</t>
    <rPh sb="0" eb="3">
      <t>シンセイシャ</t>
    </rPh>
    <phoneticPr fontId="17"/>
  </si>
  <si>
    <t>申請者名（ふりがな）</t>
    <rPh sb="0" eb="3">
      <t>シンセイシャ</t>
    </rPh>
    <phoneticPr fontId="17"/>
  </si>
  <si>
    <t>申請者名（法人名、氏名）</t>
    <rPh sb="0" eb="3">
      <t>シンセイシャ</t>
    </rPh>
    <rPh sb="5" eb="7">
      <t>ホウジン</t>
    </rPh>
    <rPh sb="7" eb="8">
      <t>メイ</t>
    </rPh>
    <rPh sb="9" eb="11">
      <t>シメイ</t>
    </rPh>
    <phoneticPr fontId="17"/>
  </si>
  <si>
    <t>申請者名（法人名または氏名）を入力</t>
    <rPh sb="0" eb="3">
      <t>シンセイシャ</t>
    </rPh>
    <rPh sb="3" eb="4">
      <t>メイ</t>
    </rPh>
    <rPh sb="5" eb="7">
      <t>ホウジン</t>
    </rPh>
    <rPh sb="7" eb="8">
      <t>メイ</t>
    </rPh>
    <rPh sb="11" eb="13">
      <t>シメイ</t>
    </rPh>
    <rPh sb="15" eb="17">
      <t>ニュウリョク</t>
    </rPh>
    <phoneticPr fontId="16"/>
  </si>
  <si>
    <t>役職名</t>
    <rPh sb="0" eb="3">
      <t>ヤクショクメイ</t>
    </rPh>
    <phoneticPr fontId="17"/>
  </si>
  <si>
    <t>氏名（ふりがな）</t>
    <rPh sb="0" eb="2">
      <t>シメイ</t>
    </rPh>
    <phoneticPr fontId="17"/>
  </si>
  <si>
    <t>申請者が法人の場合入力不要</t>
    <rPh sb="0" eb="3">
      <t>シンセイシャ</t>
    </rPh>
    <rPh sb="4" eb="6">
      <t>ホウジン</t>
    </rPh>
    <rPh sb="7" eb="9">
      <t>バアイ</t>
    </rPh>
    <rPh sb="9" eb="11">
      <t>ニュウリョク</t>
    </rPh>
    <rPh sb="11" eb="13">
      <t>フヨウ</t>
    </rPh>
    <phoneticPr fontId="16"/>
  </si>
  <si>
    <t>所在地</t>
    <rPh sb="0" eb="3">
      <t>ショザイチ</t>
    </rPh>
    <phoneticPr fontId="17"/>
  </si>
  <si>
    <t>郵便番号</t>
    <rPh sb="0" eb="4">
      <t>ユウビンバンゴウ</t>
    </rPh>
    <phoneticPr fontId="17"/>
  </si>
  <si>
    <t>電話番号</t>
    <rPh sb="0" eb="2">
      <t>デンワ</t>
    </rPh>
    <rPh sb="2" eb="4">
      <t>バンゴウ</t>
    </rPh>
    <phoneticPr fontId="1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</si>
  <si>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6"/>
  </si>
  <si>
    <t>メールアドレス（個人申請のみ）</t>
    <rPh sb="8" eb="10">
      <t>コジン</t>
    </rPh>
    <rPh sb="10" eb="12">
      <t>シンセイ</t>
    </rPh>
    <phoneticPr fontId="1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</si>
  <si>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6"/>
  </si>
  <si>
    <t>申請者２</t>
    <rPh sb="0" eb="3">
      <t>シンセイシャ</t>
    </rPh>
    <phoneticPr fontId="17"/>
  </si>
  <si>
    <t>代表者</t>
    <rPh sb="0" eb="3">
      <t>ダイヒョウシャ</t>
    </rPh>
    <phoneticPr fontId="17"/>
  </si>
  <si>
    <t>登録情報</t>
    <rPh sb="0" eb="2">
      <t>トウロク</t>
    </rPh>
    <rPh sb="2" eb="4">
      <t>ジョウホウ</t>
    </rPh>
    <phoneticPr fontId="17"/>
  </si>
  <si>
    <t>登録名称</t>
  </si>
  <si>
    <t>登録番号</t>
    <rPh sb="0" eb="2">
      <t>トウロク</t>
    </rPh>
    <rPh sb="2" eb="4">
      <t>バンゴウ</t>
    </rPh>
    <phoneticPr fontId="17"/>
  </si>
  <si>
    <t>登録状況</t>
    <rPh sb="0" eb="2">
      <t>トウロク</t>
    </rPh>
    <rPh sb="2" eb="4">
      <t>ジョウキョウ</t>
    </rPh>
    <phoneticPr fontId="17"/>
  </si>
  <si>
    <t>申請者１
担当者情報</t>
    <rPh sb="0" eb="3">
      <t>シンセイシャ</t>
    </rPh>
    <rPh sb="5" eb="8">
      <t>タントウシャ</t>
    </rPh>
    <rPh sb="8" eb="10">
      <t>ジョウホウ</t>
    </rPh>
    <phoneticPr fontId="16"/>
  </si>
  <si>
    <t>代表担当者</t>
    <rPh sb="0" eb="2">
      <t>ダイヒョウ</t>
    </rPh>
    <rPh sb="2" eb="5">
      <t>タントウシャ</t>
    </rPh>
    <phoneticPr fontId="17"/>
  </si>
  <si>
    <t>担当者</t>
    <rPh sb="0" eb="3">
      <t>タントウシャ</t>
    </rPh>
    <phoneticPr fontId="17"/>
  </si>
  <si>
    <t>所属</t>
    <rPh sb="0" eb="2">
      <t>ショゾク</t>
    </rPh>
    <phoneticPr fontId="17"/>
  </si>
  <si>
    <t>記載事項がない場合は「－」を入力すること</t>
    <rPh sb="0" eb="2">
      <t>キサイ</t>
    </rPh>
    <rPh sb="2" eb="4">
      <t>ジコウ</t>
    </rPh>
    <rPh sb="7" eb="9">
      <t>バアイ</t>
    </rPh>
    <rPh sb="14" eb="16">
      <t>ニュウリョク</t>
    </rPh>
    <phoneticPr fontId="16"/>
  </si>
  <si>
    <t>連絡先</t>
    <rPh sb="0" eb="3">
      <t>レンラクサキ</t>
    </rPh>
    <phoneticPr fontId="17"/>
  </si>
  <si>
    <t>携帯番号</t>
    <rPh sb="0" eb="2">
      <t>ケイタイ</t>
    </rPh>
    <rPh sb="2" eb="4">
      <t>バンゴウ</t>
    </rPh>
    <phoneticPr fontId="17"/>
  </si>
  <si>
    <t>キャリアメール（携帯メール）は入力不可</t>
    <rPh sb="8" eb="10">
      <t>ケイタイ</t>
    </rPh>
    <rPh sb="15" eb="17">
      <t>ニュウリョク</t>
    </rPh>
    <rPh sb="17" eb="19">
      <t>フカ</t>
    </rPh>
    <phoneticPr fontId="16"/>
  </si>
  <si>
    <t>申請者２
担当者情報</t>
    <rPh sb="0" eb="3">
      <t>シンセイシャ</t>
    </rPh>
    <rPh sb="5" eb="8">
      <t>タントウシャ</t>
    </rPh>
    <rPh sb="8" eb="10">
      <t>ジョウホウ</t>
    </rPh>
    <phoneticPr fontId="16"/>
  </si>
  <si>
    <t>　</t>
  </si>
  <si>
    <t>他の補助金への申請有無</t>
    <rPh sb="0" eb="1">
      <t>ホカ</t>
    </rPh>
    <rPh sb="2" eb="5">
      <t>ホジョキン</t>
    </rPh>
    <rPh sb="7" eb="9">
      <t>シンセイ</t>
    </rPh>
    <rPh sb="9" eb="11">
      <t>ウム</t>
    </rPh>
    <phoneticPr fontId="17"/>
  </si>
  <si>
    <t>他の補助金名</t>
    <rPh sb="0" eb="1">
      <t>ホカ</t>
    </rPh>
    <rPh sb="2" eb="5">
      <t>ホジョキン</t>
    </rPh>
    <rPh sb="5" eb="6">
      <t>メイ</t>
    </rPh>
    <phoneticPr fontId="17"/>
  </si>
  <si>
    <t>同上</t>
    <rPh sb="0" eb="2">
      <t>ドウジョウ</t>
    </rPh>
    <phoneticPr fontId="1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</si>
  <si>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6"/>
  </si>
  <si>
    <t>抵当権設定予定</t>
    <rPh sb="0" eb="3">
      <t>テイトウケン</t>
    </rPh>
    <rPh sb="3" eb="5">
      <t>セッテイ</t>
    </rPh>
    <rPh sb="5" eb="7">
      <t>ヨテイ</t>
    </rPh>
    <phoneticPr fontId="17"/>
  </si>
  <si>
    <t>２．全体概要</t>
    <rPh sb="2" eb="4">
      <t>ゼンタイ</t>
    </rPh>
    <rPh sb="4" eb="6">
      <t>ガイヨウ</t>
    </rPh>
    <phoneticPr fontId="16"/>
  </si>
  <si>
    <t>❶　申請者概要</t>
    <rPh sb="2" eb="4">
      <t>シンセイ</t>
    </rPh>
    <rPh sb="4" eb="5">
      <t>シャ</t>
    </rPh>
    <phoneticPr fontId="17"/>
  </si>
  <si>
    <t>事業期間区分</t>
  </si>
  <si>
    <t>申請者名</t>
    <rPh sb="0" eb="3">
      <t>シンセイシャ</t>
    </rPh>
    <rPh sb="2" eb="3">
      <t>シャ</t>
    </rPh>
    <rPh sb="3" eb="4">
      <t>メイ</t>
    </rPh>
    <phoneticPr fontId="17"/>
  </si>
  <si>
    <t>登録名称</t>
    <rPh sb="0" eb="2">
      <t>トウロク</t>
    </rPh>
    <rPh sb="2" eb="4">
      <t>メイショウ</t>
    </rPh>
    <phoneticPr fontId="17"/>
  </si>
  <si>
    <t>-</t>
  </si>
  <si>
    <t>建物用途</t>
    <rPh sb="0" eb="2">
      <t>タテモノ</t>
    </rPh>
    <rPh sb="2" eb="4">
      <t>ヨウト</t>
    </rPh>
    <phoneticPr fontId="16"/>
  </si>
  <si>
    <t>構　造</t>
    <rPh sb="0" eb="1">
      <t>カマエ</t>
    </rPh>
    <rPh sb="2" eb="3">
      <t>ゾウ</t>
    </rPh>
    <phoneticPr fontId="16"/>
  </si>
  <si>
    <t>地域区分</t>
    <rPh sb="0" eb="2">
      <t>チイキ</t>
    </rPh>
    <rPh sb="2" eb="4">
      <t>クブン</t>
    </rPh>
    <phoneticPr fontId="17"/>
  </si>
  <si>
    <t>住戸数</t>
    <rPh sb="0" eb="2">
      <t>ジュウコ</t>
    </rPh>
    <rPh sb="2" eb="3">
      <t>スウ</t>
    </rPh>
    <phoneticPr fontId="17"/>
  </si>
  <si>
    <t>戸</t>
    <rPh sb="0" eb="1">
      <t>コ</t>
    </rPh>
    <phoneticPr fontId="17"/>
  </si>
  <si>
    <t>全体床面積</t>
    <rPh sb="0" eb="2">
      <t>ゼンタイ</t>
    </rPh>
    <rPh sb="2" eb="3">
      <t>ユカ</t>
    </rPh>
    <rPh sb="3" eb="5">
      <t>メンセキ</t>
    </rPh>
    <phoneticPr fontId="16"/>
  </si>
  <si>
    <t>㎡</t>
  </si>
  <si>
    <t>住戸
平均
床面積</t>
    <rPh sb="0" eb="2">
      <t>ジュウコ</t>
    </rPh>
    <rPh sb="3" eb="5">
      <t>ヘイキン</t>
    </rPh>
    <rPh sb="6" eb="9">
      <t>ユカメンセキ</t>
    </rPh>
    <phoneticPr fontId="16"/>
  </si>
  <si>
    <t>階数</t>
    <rPh sb="0" eb="2">
      <t>カイスウ</t>
    </rPh>
    <phoneticPr fontId="17"/>
  </si>
  <si>
    <t>全体</t>
    <rPh sb="0" eb="2">
      <t>ゼンタイ</t>
    </rPh>
    <phoneticPr fontId="17"/>
  </si>
  <si>
    <t>地下</t>
    <rPh sb="0" eb="2">
      <t>チカ</t>
    </rPh>
    <phoneticPr fontId="17"/>
  </si>
  <si>
    <t>階</t>
    <rPh sb="0" eb="1">
      <t>カイ</t>
    </rPh>
    <phoneticPr fontId="17"/>
  </si>
  <si>
    <t>地上</t>
    <rPh sb="0" eb="2">
      <t>チジョウ</t>
    </rPh>
    <phoneticPr fontId="17"/>
  </si>
  <si>
    <t>住宅部分</t>
    <rPh sb="0" eb="2">
      <t>ジュウタク</t>
    </rPh>
    <rPh sb="2" eb="4">
      <t>ブブン</t>
    </rPh>
    <phoneticPr fontId="17"/>
  </si>
  <si>
    <t>層</t>
    <rPh sb="0" eb="1">
      <t>ソウ</t>
    </rPh>
    <phoneticPr fontId="17"/>
  </si>
  <si>
    <t>住宅外用途部分</t>
    <rPh sb="0" eb="2">
      <t>ジュウタク</t>
    </rPh>
    <rPh sb="2" eb="3">
      <t>ガイ</t>
    </rPh>
    <rPh sb="3" eb="5">
      <t>ヨウト</t>
    </rPh>
    <rPh sb="5" eb="7">
      <t>ブブン</t>
    </rPh>
    <phoneticPr fontId="17"/>
  </si>
  <si>
    <t>住戸平均</t>
    <rPh sb="0" eb="2">
      <t>ジュウコ</t>
    </rPh>
    <rPh sb="2" eb="4">
      <t>ヘイキン</t>
    </rPh>
    <phoneticPr fontId="17"/>
  </si>
  <si>
    <t>最大</t>
    <rPh sb="0" eb="2">
      <t>サイダイ</t>
    </rPh>
    <phoneticPr fontId="17"/>
  </si>
  <si>
    <t>最小</t>
    <rPh sb="0" eb="1">
      <t>サイ</t>
    </rPh>
    <rPh sb="1" eb="2">
      <t>ショウ</t>
    </rPh>
    <phoneticPr fontId="1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</si>
  <si>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</si>
  <si>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7"/>
  </si>
  <si>
    <t>８地域における要件</t>
    <rPh sb="1" eb="3">
      <t>チイキ</t>
    </rPh>
    <rPh sb="7" eb="9">
      <t>ヨウケン</t>
    </rPh>
    <phoneticPr fontId="16"/>
  </si>
  <si>
    <t>通風の積極利用</t>
    <rPh sb="0" eb="2">
      <t>ツウフウ</t>
    </rPh>
    <rPh sb="3" eb="5">
      <t>セッキョク</t>
    </rPh>
    <rPh sb="5" eb="7">
      <t>リヨウ</t>
    </rPh>
    <phoneticPr fontId="16"/>
  </si>
  <si>
    <t>効果的な日射遮蔽</t>
    <rPh sb="0" eb="3">
      <t>コウカテキ</t>
    </rPh>
    <rPh sb="4" eb="6">
      <t>ニッシャ</t>
    </rPh>
    <rPh sb="6" eb="8">
      <t>シャヘイ</t>
    </rPh>
    <phoneticPr fontId="16"/>
  </si>
  <si>
    <t>最上階の屋上断熱強化</t>
    <rPh sb="0" eb="2">
      <t>サイジョウ</t>
    </rPh>
    <rPh sb="2" eb="3">
      <t>カイ</t>
    </rPh>
    <rPh sb="4" eb="6">
      <t>オクジョウ</t>
    </rPh>
    <rPh sb="6" eb="8">
      <t>ダンネツ</t>
    </rPh>
    <rPh sb="8" eb="10">
      <t>キョウカ</t>
    </rPh>
    <phoneticPr fontId="16"/>
  </si>
  <si>
    <t>屋上緑化、壁面緑化</t>
    <rPh sb="0" eb="2">
      <t>オクジョウ</t>
    </rPh>
    <rPh sb="2" eb="4">
      <t>リョッカ</t>
    </rPh>
    <rPh sb="5" eb="7">
      <t>ヘキメン</t>
    </rPh>
    <rPh sb="7" eb="9">
      <t>リョッカ</t>
    </rPh>
    <phoneticPr fontId="16"/>
  </si>
  <si>
    <t>その他</t>
    <rPh sb="2" eb="3">
      <t>タ</t>
    </rPh>
    <phoneticPr fontId="16"/>
  </si>
  <si>
    <t>太陽光パネル
の設置の有無</t>
    <rPh sb="0" eb="3">
      <t>タイヨウコウ</t>
    </rPh>
    <rPh sb="8" eb="10">
      <t>セッチ</t>
    </rPh>
    <rPh sb="11" eb="13">
      <t>ウム</t>
    </rPh>
    <phoneticPr fontId="17"/>
  </si>
  <si>
    <t>公称最大
出力の合計</t>
    <rPh sb="0" eb="2">
      <t>コウショウ</t>
    </rPh>
    <rPh sb="2" eb="4">
      <t>サイダイ</t>
    </rPh>
    <rPh sb="5" eb="7">
      <t>シュツリョク</t>
    </rPh>
    <rPh sb="8" eb="10">
      <t>ゴウケイ</t>
    </rPh>
    <phoneticPr fontId="16"/>
  </si>
  <si>
    <t>分配方法</t>
    <rPh sb="0" eb="2">
      <t>ブンパイ</t>
    </rPh>
    <rPh sb="2" eb="4">
      <t>ホウホウ</t>
    </rPh>
    <phoneticPr fontId="17"/>
  </si>
  <si>
    <t>専有部住戸配分数</t>
    <rPh sb="0" eb="2">
      <t>センユウ</t>
    </rPh>
    <rPh sb="2" eb="3">
      <t>ブ</t>
    </rPh>
    <rPh sb="3" eb="5">
      <t>ジュウコ</t>
    </rPh>
    <rPh sb="5" eb="7">
      <t>ハイブン</t>
    </rPh>
    <rPh sb="7" eb="8">
      <t>スウ</t>
    </rPh>
    <phoneticPr fontId="16"/>
  </si>
  <si>
    <t>容量の合計</t>
    <rPh sb="0" eb="2">
      <t>ヨウリョウ</t>
    </rPh>
    <rPh sb="3" eb="5">
      <t>ゴウケイ</t>
    </rPh>
    <phoneticPr fontId="16"/>
  </si>
  <si>
    <t>供給住戸割合</t>
    <rPh sb="0" eb="2">
      <t>キョウキュウ</t>
    </rPh>
    <rPh sb="2" eb="4">
      <t>ジュウコ</t>
    </rPh>
    <rPh sb="4" eb="6">
      <t>ワリアイ</t>
    </rPh>
    <phoneticPr fontId="16"/>
  </si>
  <si>
    <t>共用部</t>
    <rPh sb="0" eb="2">
      <t>キョウヨウ</t>
    </rPh>
    <rPh sb="2" eb="3">
      <t>ブ</t>
    </rPh>
    <phoneticPr fontId="16"/>
  </si>
  <si>
    <t>設備用途区分</t>
    <rPh sb="0" eb="2">
      <t>セツビ</t>
    </rPh>
    <rPh sb="2" eb="4">
      <t>ヨウト</t>
    </rPh>
    <rPh sb="4" eb="6">
      <t>クブン</t>
    </rPh>
    <phoneticPr fontId="17"/>
  </si>
  <si>
    <t>一次エネルギー消費量</t>
    <rPh sb="0" eb="2">
      <t>イチジ</t>
    </rPh>
    <rPh sb="7" eb="10">
      <t>ショウヒリョウ</t>
    </rPh>
    <phoneticPr fontId="17"/>
  </si>
  <si>
    <t>専有部</t>
    <rPh sb="0" eb="2">
      <t>センユウ</t>
    </rPh>
    <rPh sb="2" eb="3">
      <t>ブ</t>
    </rPh>
    <phoneticPr fontId="17"/>
  </si>
  <si>
    <t>暖房</t>
    <rPh sb="0" eb="2">
      <t>ダンボウ</t>
    </rPh>
    <phoneticPr fontId="16"/>
  </si>
  <si>
    <t>冷房</t>
    <rPh sb="0" eb="2">
      <t>レイボウ</t>
    </rPh>
    <phoneticPr fontId="16"/>
  </si>
  <si>
    <t>共用部</t>
    <rPh sb="0" eb="2">
      <t>キョウヨウ</t>
    </rPh>
    <rPh sb="2" eb="3">
      <t>ブ</t>
    </rPh>
    <phoneticPr fontId="17"/>
  </si>
  <si>
    <t>項目</t>
    <rPh sb="0" eb="2">
      <t>コウモク</t>
    </rPh>
    <phoneticPr fontId="17"/>
  </si>
  <si>
    <t>設備・システム名</t>
  </si>
  <si>
    <t>システム概要（能力・性能・規模・他）</t>
    <rPh sb="4" eb="6">
      <t>ガイヨウ</t>
    </rPh>
    <rPh sb="7" eb="9">
      <t>ノウリョク</t>
    </rPh>
    <rPh sb="10" eb="12">
      <t>セイノウ</t>
    </rPh>
    <rPh sb="13" eb="15">
      <t>キボ</t>
    </rPh>
    <rPh sb="16" eb="17">
      <t>タ</t>
    </rPh>
    <phoneticPr fontId="17"/>
  </si>
  <si>
    <t>補助</t>
    <rPh sb="0" eb="2">
      <t>ホジョ</t>
    </rPh>
    <phoneticPr fontId="17"/>
  </si>
  <si>
    <t>断熱</t>
    <rPh sb="0" eb="2">
      <t>ダンネツ</t>
    </rPh>
    <phoneticPr fontId="16"/>
  </si>
  <si>
    <t>コージェネ</t>
  </si>
  <si>
    <t>計</t>
    <rPh sb="0" eb="1">
      <t>ケイ</t>
    </rPh>
    <phoneticPr fontId="1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</si>
  <si>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</si>
  <si>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6"/>
  </si>
  <si>
    <t>ＺＥＨ-Ｍの種類</t>
    <rPh sb="6" eb="8">
      <t>シュルイ</t>
    </rPh>
    <phoneticPr fontId="16"/>
  </si>
  <si>
    <t>合計</t>
    <rPh sb="0" eb="2">
      <t>ゴウケイ</t>
    </rPh>
    <phoneticPr fontId="16"/>
  </si>
  <si>
    <t>実施計画書</t>
    <rPh sb="0" eb="2">
      <t>ジッシ</t>
    </rPh>
    <rPh sb="2" eb="5">
      <t>ケイカクショ</t>
    </rPh>
    <phoneticPr fontId="17"/>
  </si>
  <si>
    <t>（１）申請者概要</t>
  </si>
  <si>
    <t>申請者１</t>
    <rPh sb="0" eb="3">
      <t>シンセイシャ</t>
    </rPh>
    <phoneticPr fontId="16"/>
  </si>
  <si>
    <t>ふりがな</t>
  </si>
  <si>
    <t>法人名又は氏名</t>
  </si>
  <si>
    <t>法人番号（１３桁）</t>
    <rPh sb="0" eb="2">
      <t>ホウジン</t>
    </rPh>
    <rPh sb="2" eb="4">
      <t>バンゴウ</t>
    </rPh>
    <rPh sb="7" eb="8">
      <t>ケタ</t>
    </rPh>
    <phoneticPr fontId="17"/>
  </si>
  <si>
    <t>代表者役職</t>
    <rPh sb="3" eb="5">
      <t>ヤクショク</t>
    </rPh>
    <phoneticPr fontId="17"/>
  </si>
  <si>
    <t>代表者名</t>
    <rPh sb="3" eb="4">
      <t>メイ</t>
    </rPh>
    <phoneticPr fontId="17"/>
  </si>
  <si>
    <t>住    所</t>
    <rPh sb="0" eb="1">
      <t>ジュウ</t>
    </rPh>
    <rPh sb="5" eb="6">
      <t>トコロ</t>
    </rPh>
    <phoneticPr fontId="17"/>
  </si>
  <si>
    <t>（２）ＺＥＨデベロッパー登録情報</t>
  </si>
  <si>
    <t>（３）補助事業担当者情報</t>
  </si>
  <si>
    <t>所属部署</t>
    <rPh sb="0" eb="2">
      <t>ショゾク</t>
    </rPh>
    <rPh sb="2" eb="4">
      <t>ブショ</t>
    </rPh>
    <phoneticPr fontId="17"/>
  </si>
  <si>
    <t>担当者役職</t>
    <rPh sb="0" eb="3">
      <t>タントウシャ</t>
    </rPh>
    <rPh sb="3" eb="5">
      <t>ヤクショク</t>
    </rPh>
    <phoneticPr fontId="17"/>
  </si>
  <si>
    <t>携帯電話番号</t>
    <rPh sb="0" eb="2">
      <t>ケイタイ</t>
    </rPh>
    <rPh sb="2" eb="4">
      <t>デンワ</t>
    </rPh>
    <rPh sb="4" eb="6">
      <t>バンゴウ</t>
    </rPh>
    <phoneticPr fontId="17"/>
  </si>
  <si>
    <t>他の補助金の有無</t>
    <rPh sb="0" eb="8">
      <t>タホジョキンウム</t>
    </rPh>
    <phoneticPr fontId="17"/>
  </si>
  <si>
    <t>他の補助金名</t>
    <rPh sb="0" eb="6">
      <t>タホジョキンメイ</t>
    </rPh>
    <phoneticPr fontId="17"/>
  </si>
  <si>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</si>
  <si>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</si>
  <si>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</si>
  <si>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</si>
  <si>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</si>
  <si>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</si>
  <si>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</si>
  <si>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</si>
  <si>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</si>
  <si>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7"/>
  </si>
  <si>
    <t>月</t>
    <rPh sb="0" eb="1">
      <t>ツキ</t>
    </rPh>
    <phoneticPr fontId="17"/>
  </si>
  <si>
    <t>代表者等名</t>
    <rPh sb="0" eb="3">
      <t>ダイヒョウシャ</t>
    </rPh>
    <rPh sb="4" eb="5">
      <t>メイ</t>
    </rPh>
    <phoneticPr fontId="19"/>
  </si>
  <si>
    <t>生年月日</t>
    <rPh sb="0" eb="2">
      <t>セイネン</t>
    </rPh>
    <rPh sb="2" eb="4">
      <t>ガッピ</t>
    </rPh>
    <phoneticPr fontId="19"/>
  </si>
  <si>
    <t>交付申請書</t>
    <rPh sb="0" eb="2">
      <t>コウフ</t>
    </rPh>
    <rPh sb="2" eb="5">
      <t>シンセイショ</t>
    </rPh>
    <phoneticPr fontId="17"/>
  </si>
  <si>
    <t>記</t>
    <rPh sb="0" eb="1">
      <t>キ</t>
    </rPh>
    <phoneticPr fontId="17"/>
  </si>
  <si>
    <t>１.申請する補助事業</t>
    <rPh sb="2" eb="4">
      <t>シンセイ</t>
    </rPh>
    <rPh sb="6" eb="8">
      <t>ホジョ</t>
    </rPh>
    <rPh sb="8" eb="10">
      <t>ジギョウ</t>
    </rPh>
    <phoneticPr fontId="17"/>
  </si>
  <si>
    <t>２.補助事業の名称</t>
    <rPh sb="2" eb="4">
      <t>ホジョ</t>
    </rPh>
    <rPh sb="4" eb="6">
      <t>ジギョウ</t>
    </rPh>
    <rPh sb="7" eb="9">
      <t>メイショウ</t>
    </rPh>
    <phoneticPr fontId="17"/>
  </si>
  <si>
    <t>３.補助事業の実施計画</t>
    <rPh sb="2" eb="4">
      <t>ホジョ</t>
    </rPh>
    <rPh sb="4" eb="6">
      <t>ジギョウ</t>
    </rPh>
    <rPh sb="7" eb="9">
      <t>ジッシ</t>
    </rPh>
    <rPh sb="9" eb="11">
      <t>ケイカク</t>
    </rPh>
    <phoneticPr fontId="17"/>
  </si>
  <si>
    <t>円</t>
    <rPh sb="0" eb="1">
      <t>エン</t>
    </rPh>
    <phoneticPr fontId="17"/>
  </si>
  <si>
    <t>日</t>
    <rPh sb="0" eb="1">
      <t>ヒ</t>
    </rPh>
    <phoneticPr fontId="17"/>
  </si>
  <si>
    <t>（注）この申請書には、以下の書面を添付すること。</t>
  </si>
  <si>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7"/>
  </si>
  <si>
    <t>（単位：円）</t>
  </si>
  <si>
    <t>補助対象</t>
  </si>
  <si>
    <t>補助事業に要する経費</t>
  </si>
  <si>
    <t>補助金の額</t>
  </si>
  <si>
    <t>経費の区分</t>
    <rPh sb="0" eb="2">
      <t>ケイヒ</t>
    </rPh>
    <rPh sb="3" eb="5">
      <t>クブン</t>
    </rPh>
    <phoneticPr fontId="16"/>
  </si>
  <si>
    <t>（参考値）</t>
  </si>
  <si>
    <t>設計費</t>
    <rPh sb="0" eb="2">
      <t>セッケイ</t>
    </rPh>
    <rPh sb="2" eb="3">
      <t>ヒ</t>
    </rPh>
    <phoneticPr fontId="16"/>
  </si>
  <si>
    <t>記</t>
  </si>
  <si>
    <t>氏名　カナ</t>
    <rPh sb="0" eb="2">
      <t>シメイ</t>
    </rPh>
    <phoneticPr fontId="17"/>
  </si>
  <si>
    <t>氏名　漢字</t>
    <rPh sb="0" eb="2">
      <t>シメイ</t>
    </rPh>
    <rPh sb="3" eb="5">
      <t>カンジ</t>
    </rPh>
    <phoneticPr fontId="17"/>
  </si>
  <si>
    <t>生年月日</t>
    <rPh sb="0" eb="2">
      <t>セイネン</t>
    </rPh>
    <rPh sb="2" eb="4">
      <t>ガッピ</t>
    </rPh>
    <phoneticPr fontId="17"/>
  </si>
  <si>
    <t>会社名</t>
    <rPh sb="0" eb="2">
      <t>カイシャ</t>
    </rPh>
    <rPh sb="2" eb="3">
      <t>メイ</t>
    </rPh>
    <phoneticPr fontId="17"/>
  </si>
  <si>
    <t>和暦</t>
    <rPh sb="0" eb="2">
      <t>ワレキ</t>
    </rPh>
    <phoneticPr fontId="1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</si>
  <si>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6"/>
  </si>
  <si>
    <t>インデックス名</t>
  </si>
  <si>
    <t>書類名</t>
  </si>
  <si>
    <t>作成
形式</t>
  </si>
  <si>
    <t>提出
区分</t>
  </si>
  <si>
    <t>特記事項</t>
  </si>
  <si>
    <t>①交付申請書</t>
  </si>
  <si>
    <t>指定</t>
    <rPh sb="0" eb="2">
      <t>シテイ</t>
    </rPh>
    <phoneticPr fontId="16"/>
  </si>
  <si>
    <t>必須</t>
  </si>
  <si>
    <t>②誓約書</t>
    <rPh sb="1" eb="4">
      <t>セイヤクショ</t>
    </rPh>
    <phoneticPr fontId="16"/>
  </si>
  <si>
    <t>誓約書</t>
  </si>
  <si>
    <t>１．申請者の詳細</t>
  </si>
  <si>
    <t>２．全体概要</t>
  </si>
  <si>
    <t>該当</t>
  </si>
  <si>
    <t>参考見積書</t>
  </si>
  <si>
    <t>写し</t>
  </si>
  <si>
    <t>自由</t>
  </si>
  <si>
    <t>土地賃貸契約書</t>
    <rPh sb="0" eb="2">
      <t>トチ</t>
    </rPh>
    <rPh sb="2" eb="4">
      <t>チンタイ</t>
    </rPh>
    <rPh sb="4" eb="7">
      <t>ケイヤクショ</t>
    </rPh>
    <phoneticPr fontId="16"/>
  </si>
  <si>
    <t>建物案内図</t>
  </si>
  <si>
    <t>建物配置図</t>
  </si>
  <si>
    <t>建物概要</t>
  </si>
  <si>
    <t>その他申請に必要な書類がある場合</t>
  </si>
  <si>
    <t>事業年度</t>
    <rPh sb="0" eb="2">
      <t>ジギョウ</t>
    </rPh>
    <rPh sb="2" eb="4">
      <t>ネンド</t>
    </rPh>
    <phoneticPr fontId="16"/>
  </si>
  <si>
    <t>補助事業の名称</t>
    <rPh sb="0" eb="2">
      <t>ホジョ</t>
    </rPh>
    <rPh sb="2" eb="4">
      <t>ジギョウ</t>
    </rPh>
    <rPh sb="5" eb="7">
      <t>メイショウ</t>
    </rPh>
    <phoneticPr fontId="16"/>
  </si>
  <si>
    <t>項目</t>
    <rPh sb="0" eb="2">
      <t>コウモク</t>
    </rPh>
    <phoneticPr fontId="16"/>
  </si>
  <si>
    <t>補助対象経費</t>
    <rPh sb="0" eb="2">
      <t>ホジョ</t>
    </rPh>
    <rPh sb="2" eb="4">
      <t>タイショウ</t>
    </rPh>
    <rPh sb="4" eb="6">
      <t>ケイヒ</t>
    </rPh>
    <phoneticPr fontId="17"/>
  </si>
  <si>
    <t>備　考</t>
    <rPh sb="0" eb="1">
      <t>ビ</t>
    </rPh>
    <rPh sb="2" eb="3">
      <t>コウ</t>
    </rPh>
    <phoneticPr fontId="17"/>
  </si>
  <si>
    <t>設備費・工事費</t>
    <rPh sb="2" eb="3">
      <t>ヒ</t>
    </rPh>
    <rPh sb="4" eb="6">
      <t>セツビコウジヒ</t>
    </rPh>
    <phoneticPr fontId="16"/>
  </si>
  <si>
    <t>住戸に係る高性能断熱材</t>
    <rPh sb="0" eb="2">
      <t>ジュウコ</t>
    </rPh>
    <rPh sb="3" eb="4">
      <t>カカワ</t>
    </rPh>
    <rPh sb="5" eb="8">
      <t>コウセイノウ</t>
    </rPh>
    <rPh sb="8" eb="10">
      <t>ダンネツ</t>
    </rPh>
    <rPh sb="10" eb="11">
      <t>ザイ</t>
    </rPh>
    <phoneticPr fontId="17"/>
  </si>
  <si>
    <t>専有部</t>
    <rPh sb="0" eb="3">
      <t>センユウブ</t>
    </rPh>
    <phoneticPr fontId="17"/>
  </si>
  <si>
    <t>高効率個別エアコン</t>
  </si>
  <si>
    <t>台</t>
    <rPh sb="0" eb="1">
      <t>ダイ</t>
    </rPh>
    <phoneticPr fontId="17"/>
  </si>
  <si>
    <t>床暖房</t>
    <rPh sb="0" eb="1">
      <t>ユカ</t>
    </rPh>
    <rPh sb="1" eb="3">
      <t>ダンボウ</t>
    </rPh>
    <phoneticPr fontId="16"/>
  </si>
  <si>
    <t>給湯設備</t>
    <rPh sb="0" eb="2">
      <t>キュウトウ</t>
    </rPh>
    <rPh sb="2" eb="4">
      <t>セツビ</t>
    </rPh>
    <phoneticPr fontId="16"/>
  </si>
  <si>
    <t>ハイブリッド給湯機</t>
    <rPh sb="6" eb="8">
      <t>キュウトウ</t>
    </rPh>
    <rPh sb="8" eb="9">
      <t>キ</t>
    </rPh>
    <phoneticPr fontId="17"/>
  </si>
  <si>
    <t>床面積（㎡）</t>
  </si>
  <si>
    <t>属性</t>
  </si>
  <si>
    <t>50㎡以上</t>
  </si>
  <si>
    <t>中住戸中間階</t>
  </si>
  <si>
    <t>中住戸最下階</t>
  </si>
  <si>
    <t>中住戸最上階</t>
  </si>
  <si>
    <t>角住戸中間階</t>
  </si>
  <si>
    <t>角住戸最下階</t>
  </si>
  <si>
    <t>角住戸最上階</t>
  </si>
  <si>
    <t>（全体）</t>
    <rPh sb="1" eb="3">
      <t>ゼンタイ</t>
    </rPh>
    <phoneticPr fontId="17"/>
  </si>
  <si>
    <t>補助事業に要する経費</t>
    <rPh sb="0" eb="2">
      <t>ホジョ</t>
    </rPh>
    <rPh sb="2" eb="4">
      <t>ジギョウ</t>
    </rPh>
    <rPh sb="5" eb="6">
      <t>ヨウ</t>
    </rPh>
    <rPh sb="8" eb="10">
      <t>ケイヒ</t>
    </rPh>
    <phoneticPr fontId="17"/>
  </si>
  <si>
    <t>補助対象外経費</t>
    <rPh sb="0" eb="2">
      <t>ホジョ</t>
    </rPh>
    <rPh sb="2" eb="4">
      <t>タイショウ</t>
    </rPh>
    <rPh sb="4" eb="5">
      <t>ガイ</t>
    </rPh>
    <rPh sb="5" eb="7">
      <t>ケイヒ</t>
    </rPh>
    <phoneticPr fontId="17"/>
  </si>
  <si>
    <t>設計費</t>
    <rPh sb="0" eb="2">
      <t>セッケイ</t>
    </rPh>
    <rPh sb="2" eb="3">
      <t>ヒ</t>
    </rPh>
    <phoneticPr fontId="17"/>
  </si>
  <si>
    <t>設備費・工事費</t>
    <rPh sb="0" eb="2">
      <t>セツビ</t>
    </rPh>
    <rPh sb="2" eb="3">
      <t>ヒ</t>
    </rPh>
    <rPh sb="4" eb="6">
      <t>コウジ</t>
    </rPh>
    <rPh sb="6" eb="7">
      <t>ヒ</t>
    </rPh>
    <phoneticPr fontId="17"/>
  </si>
  <si>
    <t>合計</t>
    <rPh sb="0" eb="2">
      <t>ゴウケイ</t>
    </rPh>
    <phoneticPr fontId="17"/>
  </si>
  <si>
    <t>補助対象経費の区分</t>
    <rPh sb="0" eb="2">
      <t>ホジョ</t>
    </rPh>
    <rPh sb="2" eb="4">
      <t>タイショウ</t>
    </rPh>
    <rPh sb="4" eb="6">
      <t>ケイヒ</t>
    </rPh>
    <rPh sb="7" eb="9">
      <t>クブン</t>
    </rPh>
    <phoneticPr fontId="17"/>
  </si>
  <si>
    <t>（一部のシートは、白色のセルへの入力もあるので確認すること）</t>
    <phoneticPr fontId="17"/>
  </si>
  <si>
    <t>交付申請日</t>
    <phoneticPr fontId="17"/>
  </si>
  <si>
    <t>１．基本情報</t>
    <rPh sb="2" eb="4">
      <t>キホン</t>
    </rPh>
    <rPh sb="4" eb="6">
      <t>ジョウホウ</t>
    </rPh>
    <phoneticPr fontId="17"/>
  </si>
  <si>
    <t>２．申請者情報</t>
    <rPh sb="2" eb="5">
      <t>シンセイシャ</t>
    </rPh>
    <rPh sb="5" eb="7">
      <t>ジョウホウ</t>
    </rPh>
    <phoneticPr fontId="17"/>
  </si>
  <si>
    <t>３．ZEHデベロッパー情報</t>
    <rPh sb="11" eb="13">
      <t>ジョウホウ</t>
    </rPh>
    <phoneticPr fontId="1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</si>
  <si>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7"/>
  </si>
  <si>
    <t>法人番号</t>
    <rPh sb="0" eb="2">
      <t>ホウジン</t>
    </rPh>
    <rPh sb="2" eb="4">
      <t>バンゴウ</t>
    </rPh>
    <phoneticPr fontId="17"/>
  </si>
  <si>
    <t>登録名称</t>
    <phoneticPr fontId="17"/>
  </si>
  <si>
    <t>補助事業の遂行に係る融資計画</t>
    <phoneticPr fontId="17"/>
  </si>
  <si>
    <t>住所</t>
    <phoneticPr fontId="17"/>
  </si>
  <si>
    <t>氏名</t>
    <phoneticPr fontId="17"/>
  </si>
  <si>
    <t>役職名</t>
    <phoneticPr fontId="17"/>
  </si>
  <si>
    <t>氏名（ふりがな）</t>
    <phoneticPr fontId="17"/>
  </si>
  <si>
    <t>メールアドレス</t>
    <phoneticPr fontId="17"/>
  </si>
  <si>
    <t>←yyyy/m/dで入力</t>
    <rPh sb="9" eb="11">
      <t>ニュウリョク</t>
    </rPh>
    <phoneticPr fontId="16"/>
  </si>
  <si>
    <t>設計者</t>
    <rPh sb="0" eb="3">
      <t>セッケイシャ</t>
    </rPh>
    <phoneticPr fontId="16"/>
  </si>
  <si>
    <t>法人名称</t>
    <rPh sb="0" eb="2">
      <t>ホウジン</t>
    </rPh>
    <rPh sb="2" eb="4">
      <t>メイショウ</t>
    </rPh>
    <phoneticPr fontId="16"/>
  </si>
  <si>
    <t>建築工事
施工者</t>
    <rPh sb="0" eb="2">
      <t>ケンチク</t>
    </rPh>
    <rPh sb="2" eb="4">
      <t>コウジ</t>
    </rPh>
    <rPh sb="5" eb="8">
      <t>セコウシャ</t>
    </rPh>
    <phoneticPr fontId="16"/>
  </si>
  <si>
    <t>※法人申請の場合のみ入力する</t>
    <phoneticPr fontId="16"/>
  </si>
  <si>
    <t>４．補助事業担当者情報</t>
    <rPh sb="4" eb="6">
      <t>ジギョウ</t>
    </rPh>
    <rPh sb="6" eb="9">
      <t>タントウシャ</t>
    </rPh>
    <rPh sb="9" eb="11">
      <t>ジョウホウ</t>
    </rPh>
    <phoneticPr fontId="17"/>
  </si>
  <si>
    <t>　</t>
    <phoneticPr fontId="16"/>
  </si>
  <si>
    <t>（単位：円）</t>
    <phoneticPr fontId="17"/>
  </si>
  <si>
    <t>　　　最終年度の事業完了予定日</t>
    <phoneticPr fontId="17"/>
  </si>
  <si>
    <t>補助対象経費</t>
    <phoneticPr fontId="17"/>
  </si>
  <si>
    <t>　※２行目以降も直接入力　</t>
    <phoneticPr fontId="17"/>
  </si>
  <si>
    <t>　E-MAIL（個人のみ）</t>
    <rPh sb="8" eb="10">
      <t>コジン</t>
    </rPh>
    <phoneticPr fontId="17"/>
  </si>
  <si>
    <t>代表担当者</t>
  </si>
  <si>
    <t>入力方法</t>
    <phoneticPr fontId="1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</si>
  <si>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7"/>
  </si>
  <si>
    <t>空調</t>
    <rPh sb="0" eb="1">
      <t>ソラ</t>
    </rPh>
    <rPh sb="1" eb="2">
      <t>チョウ</t>
    </rPh>
    <phoneticPr fontId="16"/>
  </si>
  <si>
    <t>換気</t>
    <rPh sb="0" eb="1">
      <t>カン</t>
    </rPh>
    <rPh sb="1" eb="2">
      <t>キ</t>
    </rPh>
    <phoneticPr fontId="16"/>
  </si>
  <si>
    <t>照明</t>
    <rPh sb="0" eb="1">
      <t>アキラ</t>
    </rPh>
    <rPh sb="1" eb="2">
      <t>メイ</t>
    </rPh>
    <phoneticPr fontId="16"/>
  </si>
  <si>
    <t>給湯</t>
    <rPh sb="0" eb="1">
      <t>キュウ</t>
    </rPh>
    <rPh sb="1" eb="2">
      <t>ユ</t>
    </rPh>
    <phoneticPr fontId="16"/>
  </si>
  <si>
    <t>昇降機</t>
    <rPh sb="0" eb="1">
      <t>ノボル</t>
    </rPh>
    <rPh sb="1" eb="2">
      <t>タカシ</t>
    </rPh>
    <rPh sb="2" eb="3">
      <t>キ</t>
    </rPh>
    <phoneticPr fontId="16"/>
  </si>
  <si>
    <t>％</t>
    <phoneticPr fontId="16"/>
  </si>
  <si>
    <t>専有部</t>
  </si>
  <si>
    <t>□</t>
  </si>
  <si>
    <t xml:space="preserve"> </t>
    <phoneticPr fontId="72"/>
  </si>
  <si>
    <t>補助事業の名称</t>
    <rPh sb="0" eb="2">
      <t>ホジョ</t>
    </rPh>
    <rPh sb="2" eb="4">
      <t>ジギョウ</t>
    </rPh>
    <rPh sb="5" eb="7">
      <t>メイショウ</t>
    </rPh>
    <phoneticPr fontId="72"/>
  </si>
  <si>
    <t>各住戸の
外皮平均
熱貫流率
（ＵＡ値）</t>
    <phoneticPr fontId="72"/>
  </si>
  <si>
    <t>番号</t>
    <rPh sb="0" eb="2">
      <t>バンゴウ</t>
    </rPh>
    <phoneticPr fontId="72"/>
  </si>
  <si>
    <t>階数</t>
    <rPh sb="0" eb="2">
      <t>カイスウ</t>
    </rPh>
    <phoneticPr fontId="72"/>
  </si>
  <si>
    <t>部屋
番号</t>
    <rPh sb="0" eb="2">
      <t>ヘヤ</t>
    </rPh>
    <rPh sb="3" eb="5">
      <t>バンゴウ</t>
    </rPh>
    <phoneticPr fontId="72"/>
  </si>
  <si>
    <t>間取り</t>
    <phoneticPr fontId="72"/>
  </si>
  <si>
    <t>床面積
（㎡）</t>
    <rPh sb="0" eb="3">
      <t>ユカメンセキ</t>
    </rPh>
    <phoneticPr fontId="72"/>
  </si>
  <si>
    <t>各住戸の
外皮平均
熱貫流率
（ＵＡ値）</t>
    <rPh sb="0" eb="1">
      <t>カク</t>
    </rPh>
    <rPh sb="1" eb="3">
      <t>ジュウコ</t>
    </rPh>
    <phoneticPr fontId="72"/>
  </si>
  <si>
    <t>住戸の位置属性</t>
    <rPh sb="0" eb="2">
      <t>ジュウコ</t>
    </rPh>
    <rPh sb="3" eb="5">
      <t>イチ</t>
    </rPh>
    <rPh sb="5" eb="7">
      <t>ゾクセイ</t>
    </rPh>
    <phoneticPr fontId="72"/>
  </si>
  <si>
    <t>住戸に係る高性能断熱材</t>
    <rPh sb="0" eb="2">
      <t>ジュウコ</t>
    </rPh>
    <rPh sb="3" eb="4">
      <t>カカワ</t>
    </rPh>
    <rPh sb="5" eb="8">
      <t>コウセイノウ</t>
    </rPh>
    <rPh sb="8" eb="11">
      <t>ダンネツザイ</t>
    </rPh>
    <phoneticPr fontId="72"/>
  </si>
  <si>
    <t>換気設備</t>
    <rPh sb="0" eb="2">
      <t>カンキ</t>
    </rPh>
    <rPh sb="2" eb="4">
      <t>セツビ</t>
    </rPh>
    <phoneticPr fontId="72"/>
  </si>
  <si>
    <t>給湯設備</t>
    <rPh sb="0" eb="2">
      <t>キュウトウ</t>
    </rPh>
    <rPh sb="2" eb="4">
      <t>セツビ</t>
    </rPh>
    <phoneticPr fontId="72"/>
  </si>
  <si>
    <t>平面＆断面</t>
    <rPh sb="0" eb="2">
      <t>ヘイメン</t>
    </rPh>
    <rPh sb="3" eb="5">
      <t>ダンメン</t>
    </rPh>
    <phoneticPr fontId="72"/>
  </si>
  <si>
    <t>係数</t>
    <rPh sb="0" eb="2">
      <t>ケイスウ</t>
    </rPh>
    <phoneticPr fontId="72"/>
  </si>
  <si>
    <t>床面積
50㎡未満</t>
    <rPh sb="0" eb="3">
      <t>ユカメンセキ</t>
    </rPh>
    <phoneticPr fontId="72"/>
  </si>
  <si>
    <t>平面</t>
    <rPh sb="0" eb="2">
      <t>ヘイメン</t>
    </rPh>
    <phoneticPr fontId="72"/>
  </si>
  <si>
    <t>断面</t>
    <rPh sb="0" eb="2">
      <t>ダンメン</t>
    </rPh>
    <phoneticPr fontId="72"/>
  </si>
  <si>
    <t>住宅モデル区分による係数</t>
    <rPh sb="0" eb="2">
      <t>ジュウタク</t>
    </rPh>
    <rPh sb="5" eb="7">
      <t>クブン</t>
    </rPh>
    <rPh sb="10" eb="12">
      <t>ケイスウ</t>
    </rPh>
    <phoneticPr fontId="72"/>
  </si>
  <si>
    <t>補助対象経費</t>
    <rPh sb="0" eb="2">
      <t>ホジョ</t>
    </rPh>
    <rPh sb="2" eb="4">
      <t>タイショウ</t>
    </rPh>
    <rPh sb="4" eb="6">
      <t>ケイヒ</t>
    </rPh>
    <phoneticPr fontId="72"/>
  </si>
  <si>
    <t>導入年</t>
    <rPh sb="0" eb="2">
      <t>ドウニュウ</t>
    </rPh>
    <rPh sb="2" eb="3">
      <t>ネン</t>
    </rPh>
    <phoneticPr fontId="72"/>
  </si>
  <si>
    <t>定格出力</t>
    <rPh sb="0" eb="2">
      <t>テイカク</t>
    </rPh>
    <rPh sb="2" eb="4">
      <t>シュツリョク</t>
    </rPh>
    <phoneticPr fontId="72"/>
  </si>
  <si>
    <t>数量</t>
    <rPh sb="0" eb="2">
      <t>スウリョウ</t>
    </rPh>
    <phoneticPr fontId="72"/>
  </si>
  <si>
    <t>設備</t>
    <rPh sb="0" eb="2">
      <t>セツビ</t>
    </rPh>
    <phoneticPr fontId="72"/>
  </si>
  <si>
    <t>換気種別</t>
    <rPh sb="0" eb="2">
      <t>カンキ</t>
    </rPh>
    <rPh sb="2" eb="4">
      <t>シュベツ</t>
    </rPh>
    <phoneticPr fontId="72"/>
  </si>
  <si>
    <t>設備種別</t>
    <rPh sb="0" eb="2">
      <t>セツビ</t>
    </rPh>
    <rPh sb="2" eb="4">
      <t>シュベツ</t>
    </rPh>
    <phoneticPr fontId="72"/>
  </si>
  <si>
    <t>通常</t>
    <rPh sb="0" eb="2">
      <t>ツウジョウ</t>
    </rPh>
    <phoneticPr fontId="72"/>
  </si>
  <si>
    <t>妻側
住戸の妻面
開口率
25%以上</t>
    <phoneticPr fontId="72"/>
  </si>
  <si>
    <t>床面積</t>
    <rPh sb="0" eb="3">
      <t>ユカメンセキ</t>
    </rPh>
    <phoneticPr fontId="72"/>
  </si>
  <si>
    <t>住戸の
外皮
性能</t>
    <rPh sb="0" eb="2">
      <t>ジュウコ</t>
    </rPh>
    <rPh sb="4" eb="6">
      <t>ガイヒ</t>
    </rPh>
    <rPh sb="7" eb="9">
      <t>セイノウ</t>
    </rPh>
    <phoneticPr fontId="72"/>
  </si>
  <si>
    <t>住戸の
位置
属性</t>
    <rPh sb="0" eb="2">
      <t>ジュウコ</t>
    </rPh>
    <rPh sb="4" eb="6">
      <t>イチ</t>
    </rPh>
    <rPh sb="7" eb="9">
      <t>ゾクセイ</t>
    </rPh>
    <phoneticPr fontId="72"/>
  </si>
  <si>
    <t>以上</t>
    <rPh sb="0" eb="2">
      <t>イジョウ</t>
    </rPh>
    <phoneticPr fontId="72"/>
  </si>
  <si>
    <t>以下</t>
    <rPh sb="0" eb="2">
      <t>イカ</t>
    </rPh>
    <phoneticPr fontId="72"/>
  </si>
  <si>
    <t>a</t>
    <phoneticPr fontId="18"/>
  </si>
  <si>
    <t>b</t>
    <phoneticPr fontId="18"/>
  </si>
  <si>
    <t>戸</t>
    <rPh sb="0" eb="1">
      <t>ト</t>
    </rPh>
    <phoneticPr fontId="17"/>
  </si>
  <si>
    <t>設計費の補助対象経費　総計</t>
    <rPh sb="0" eb="2">
      <t>セッケイ</t>
    </rPh>
    <rPh sb="2" eb="3">
      <t>ヒ</t>
    </rPh>
    <rPh sb="4" eb="6">
      <t>ホジョ</t>
    </rPh>
    <rPh sb="6" eb="8">
      <t>タイショウ</t>
    </rPh>
    <rPh sb="8" eb="10">
      <t>ケイヒ</t>
    </rPh>
    <rPh sb="11" eb="12">
      <t>ソウ</t>
    </rPh>
    <rPh sb="12" eb="13">
      <t>ケイ</t>
    </rPh>
    <phoneticPr fontId="17"/>
  </si>
  <si>
    <t>２００,０００円＋（２,０００円×住戸数）</t>
    <phoneticPr fontId="17"/>
  </si>
  <si>
    <t>１</t>
    <phoneticPr fontId="17"/>
  </si>
  <si>
    <t xml:space="preserve"> 補助金の額（参考値）</t>
    <rPh sb="1" eb="3">
      <t>ホジョ</t>
    </rPh>
    <rPh sb="5" eb="6">
      <t>ガク</t>
    </rPh>
    <rPh sb="7" eb="9">
      <t>サンコウ</t>
    </rPh>
    <rPh sb="9" eb="10">
      <t>チ</t>
    </rPh>
    <phoneticPr fontId="17"/>
  </si>
  <si>
    <t>_</t>
    <phoneticPr fontId="17"/>
  </si>
  <si>
    <t>２</t>
    <phoneticPr fontId="17"/>
  </si>
  <si>
    <t>３</t>
    <phoneticPr fontId="17"/>
  </si>
  <si>
    <t>４</t>
    <phoneticPr fontId="17"/>
  </si>
  <si>
    <t>1</t>
    <phoneticPr fontId="17"/>
  </si>
  <si>
    <t>円</t>
    <rPh sb="0" eb="1">
      <t>エン</t>
    </rPh>
    <phoneticPr fontId="70"/>
  </si>
  <si>
    <t>メーカー名</t>
    <rPh sb="4" eb="5">
      <t>メイ</t>
    </rPh>
    <phoneticPr fontId="70"/>
  </si>
  <si>
    <t>費目</t>
    <rPh sb="0" eb="2">
      <t>ヒモク</t>
    </rPh>
    <phoneticPr fontId="70"/>
  </si>
  <si>
    <t>単位</t>
    <rPh sb="0" eb="2">
      <t>タンイ</t>
    </rPh>
    <phoneticPr fontId="70"/>
  </si>
  <si>
    <t>備　考</t>
    <rPh sb="0" eb="1">
      <t>ビ</t>
    </rPh>
    <rPh sb="2" eb="3">
      <t>コウ</t>
    </rPh>
    <phoneticPr fontId="70"/>
  </si>
  <si>
    <t>単　価</t>
    <rPh sb="0" eb="1">
      <t>タン</t>
    </rPh>
    <rPh sb="2" eb="3">
      <t>アタイ</t>
    </rPh>
    <phoneticPr fontId="70"/>
  </si>
  <si>
    <t>補助事業に要する経費</t>
    <rPh sb="0" eb="2">
      <t>ホジョ</t>
    </rPh>
    <rPh sb="2" eb="4">
      <t>ジギョウ</t>
    </rPh>
    <rPh sb="5" eb="6">
      <t>ヨウ</t>
    </rPh>
    <rPh sb="8" eb="10">
      <t>ケイヒ</t>
    </rPh>
    <phoneticPr fontId="70"/>
  </si>
  <si>
    <t>補助対象経費</t>
    <rPh sb="0" eb="2">
      <t>ホジョ</t>
    </rPh>
    <rPh sb="2" eb="4">
      <t>タイショウ</t>
    </rPh>
    <rPh sb="4" eb="6">
      <t>ケイヒ</t>
    </rPh>
    <phoneticPr fontId="70"/>
  </si>
  <si>
    <t>補助対象外経費</t>
    <rPh sb="0" eb="2">
      <t>ホジョ</t>
    </rPh>
    <rPh sb="2" eb="4">
      <t>タイショウ</t>
    </rPh>
    <rPh sb="4" eb="5">
      <t>ガイ</t>
    </rPh>
    <rPh sb="5" eb="7">
      <t>ケイヒ</t>
    </rPh>
    <phoneticPr fontId="70"/>
  </si>
  <si>
    <t>数量</t>
    <rPh sb="0" eb="2">
      <t>スウリョウ</t>
    </rPh>
    <phoneticPr fontId="70"/>
  </si>
  <si>
    <t>金　額</t>
    <rPh sb="0" eb="1">
      <t>キン</t>
    </rPh>
    <rPh sb="2" eb="3">
      <t>ガク</t>
    </rPh>
    <phoneticPr fontId="70"/>
  </si>
  <si>
    <t>共用部に導入する設備</t>
    <rPh sb="0" eb="3">
      <t>キョウヨウブ</t>
    </rPh>
    <rPh sb="4" eb="6">
      <t>ドウニュウ</t>
    </rPh>
    <rPh sb="8" eb="10">
      <t>セツビ</t>
    </rPh>
    <phoneticPr fontId="17"/>
  </si>
  <si>
    <t>共用部</t>
    <rPh sb="0" eb="3">
      <t>キョウヨウブ</t>
    </rPh>
    <phoneticPr fontId="17"/>
  </si>
  <si>
    <t>合計</t>
    <rPh sb="0" eb="2">
      <t>ゴウケイ</t>
    </rPh>
    <phoneticPr fontId="18"/>
  </si>
  <si>
    <t>小計（Ａ）</t>
    <rPh sb="0" eb="2">
      <t>ショウケイ</t>
    </rPh>
    <phoneticPr fontId="18"/>
  </si>
  <si>
    <t>事業年度　2年目</t>
    <rPh sb="0" eb="2">
      <t>ジギョウ</t>
    </rPh>
    <rPh sb="2" eb="4">
      <t>ネンド</t>
    </rPh>
    <rPh sb="6" eb="8">
      <t>ネンメ</t>
    </rPh>
    <phoneticPr fontId="18"/>
  </si>
  <si>
    <t>事業年度　3年目</t>
    <rPh sb="0" eb="2">
      <t>ジギョウ</t>
    </rPh>
    <rPh sb="2" eb="4">
      <t>ネンド</t>
    </rPh>
    <rPh sb="6" eb="8">
      <t>ネンメ</t>
    </rPh>
    <phoneticPr fontId="18"/>
  </si>
  <si>
    <t>事業年度　4年目</t>
    <rPh sb="0" eb="2">
      <t>ジギョウ</t>
    </rPh>
    <rPh sb="2" eb="4">
      <t>ネンド</t>
    </rPh>
    <rPh sb="6" eb="8">
      <t>ネンメ</t>
    </rPh>
    <phoneticPr fontId="18"/>
  </si>
  <si>
    <t>事業年度　1年目</t>
    <rPh sb="0" eb="2">
      <t>ジギョウ</t>
    </rPh>
    <rPh sb="2" eb="4">
      <t>ネンド</t>
    </rPh>
    <rPh sb="6" eb="8">
      <t>ネンメ</t>
    </rPh>
    <phoneticPr fontId="18"/>
  </si>
  <si>
    <t>C</t>
    <phoneticPr fontId="18"/>
  </si>
  <si>
    <t>D</t>
    <phoneticPr fontId="18"/>
  </si>
  <si>
    <t>E</t>
    <phoneticPr fontId="18"/>
  </si>
  <si>
    <t>必須</t>
    <rPh sb="0" eb="2">
      <t>ヒッス</t>
    </rPh>
    <phoneticPr fontId="18"/>
  </si>
  <si>
    <t>登録状況</t>
    <phoneticPr fontId="17"/>
  </si>
  <si>
    <t>他の補助金
への申請</t>
    <rPh sb="0" eb="1">
      <t>ホカ</t>
    </rPh>
    <rPh sb="2" eb="5">
      <t>ホジョキン</t>
    </rPh>
    <rPh sb="8" eb="10">
      <t>シンセイ</t>
    </rPh>
    <phoneticPr fontId="16"/>
  </si>
  <si>
    <t>B</t>
    <phoneticPr fontId="18"/>
  </si>
  <si>
    <t>A</t>
    <phoneticPr fontId="18"/>
  </si>
  <si>
    <t>H</t>
    <phoneticPr fontId="18"/>
  </si>
  <si>
    <t>小計</t>
    <phoneticPr fontId="17"/>
  </si>
  <si>
    <t>該当</t>
    <phoneticPr fontId="18"/>
  </si>
  <si>
    <t>データ
提出</t>
    <rPh sb="4" eb="6">
      <t>テイシュツ</t>
    </rPh>
    <phoneticPr fontId="18"/>
  </si>
  <si>
    <t>●</t>
    <phoneticPr fontId="18"/>
  </si>
  <si>
    <t>申請者情報</t>
    <rPh sb="0" eb="3">
      <t>シンセイシャ</t>
    </rPh>
    <rPh sb="3" eb="5">
      <t>ジョウホウ</t>
    </rPh>
    <phoneticPr fontId="17"/>
  </si>
  <si>
    <t>←プルダウンより選択</t>
    <phoneticPr fontId="18"/>
  </si>
  <si>
    <t>2</t>
    <phoneticPr fontId="17"/>
  </si>
  <si>
    <t>3</t>
    <phoneticPr fontId="17"/>
  </si>
  <si>
    <t>4</t>
    <phoneticPr fontId="17"/>
  </si>
  <si>
    <t>専有部・共用部</t>
    <rPh sb="0" eb="3">
      <t>センユウブ</t>
    </rPh>
    <rPh sb="4" eb="7">
      <t>キョウヨウブ</t>
    </rPh>
    <phoneticPr fontId="17"/>
  </si>
  <si>
    <t>　設備費・工事費　合計</t>
    <rPh sb="1" eb="4">
      <t>セツビヒ</t>
    </rPh>
    <rPh sb="5" eb="8">
      <t>コウジヒ</t>
    </rPh>
    <rPh sb="9" eb="10">
      <t>ゴウ</t>
    </rPh>
    <phoneticPr fontId="17"/>
  </si>
  <si>
    <t>I</t>
    <phoneticPr fontId="18"/>
  </si>
  <si>
    <t>小計（Ｃ）</t>
    <rPh sb="0" eb="2">
      <t>ショウケイ</t>
    </rPh>
    <phoneticPr fontId="18"/>
  </si>
  <si>
    <t>小計（Ｂ）</t>
    <rPh sb="0" eb="2">
      <t>ショウケイ</t>
    </rPh>
    <phoneticPr fontId="18"/>
  </si>
  <si>
    <t>型式</t>
    <rPh sb="0" eb="2">
      <t>カタシキ</t>
    </rPh>
    <phoneticPr fontId="18"/>
  </si>
  <si>
    <t>４．５．事業予定・補助事業実施体制</t>
    <phoneticPr fontId="18"/>
  </si>
  <si>
    <t>断面図または矩計図</t>
    <phoneticPr fontId="18"/>
  </si>
  <si>
    <t>建物立面図</t>
    <phoneticPr fontId="18"/>
  </si>
  <si>
    <t>導入戸数
（戸)</t>
    <rPh sb="0" eb="2">
      <t>ドウニュウ</t>
    </rPh>
    <rPh sb="2" eb="4">
      <t>コスウ</t>
    </rPh>
    <rPh sb="6" eb="7">
      <t>コ</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</si>
  <si>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</si>
  <si>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</si>
  <si>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6"/>
  </si>
  <si>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7"/>
  </si>
  <si>
    <t>③実施計画書</t>
    <phoneticPr fontId="18"/>
  </si>
  <si>
    <t>④財務資料</t>
    <phoneticPr fontId="18"/>
  </si>
  <si>
    <t>⑤土地登記簿等</t>
    <phoneticPr fontId="18"/>
  </si>
  <si>
    <t>各階平面図</t>
    <phoneticPr fontId="18"/>
  </si>
  <si>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6"/>
  </si>
  <si>
    <t>妻側住戸の
妻面開口率
25%以上</t>
    <rPh sb="0" eb="1">
      <t>ツマ</t>
    </rPh>
    <rPh sb="1" eb="2">
      <t>ガワ</t>
    </rPh>
    <rPh sb="2" eb="4">
      <t>ジュウコ</t>
    </rPh>
    <rPh sb="9" eb="11">
      <t>カイコウ</t>
    </rPh>
    <rPh sb="11" eb="12">
      <t>リツイジョウ</t>
    </rPh>
    <phoneticPr fontId="72"/>
  </si>
  <si>
    <t>設置の
有無</t>
    <rPh sb="0" eb="2">
      <t>セッチ</t>
    </rPh>
    <rPh sb="4" eb="6">
      <t>ウム</t>
    </rPh>
    <phoneticPr fontId="72"/>
  </si>
  <si>
    <t>住棟の種別</t>
    <rPh sb="0" eb="1">
      <t>ス</t>
    </rPh>
    <rPh sb="1" eb="2">
      <t>トウ</t>
    </rPh>
    <rPh sb="3" eb="5">
      <t>シュベツ</t>
    </rPh>
    <phoneticPr fontId="17"/>
  </si>
  <si>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6"/>
  </si>
  <si>
    <t>融資予定時期</t>
    <rPh sb="0" eb="2">
      <t>ユウシ</t>
    </rPh>
    <rPh sb="2" eb="4">
      <t>ヨテイ</t>
    </rPh>
    <rPh sb="4" eb="6">
      <t>ジキ</t>
    </rPh>
    <phoneticPr fontId="1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</si>
  <si>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7"/>
  </si>
  <si>
    <t>❷　ＺＥＨデベロッパー</t>
    <phoneticPr fontId="16"/>
  </si>
  <si>
    <t>❸　建物概要</t>
    <rPh sb="2" eb="4">
      <t>タテモノ</t>
    </rPh>
    <rPh sb="4" eb="6">
      <t>ガイヨウ</t>
    </rPh>
    <phoneticPr fontId="17"/>
  </si>
  <si>
    <t>❹　建物性能</t>
    <rPh sb="2" eb="4">
      <t>タテモノ</t>
    </rPh>
    <rPh sb="4" eb="6">
      <t>セイノウ</t>
    </rPh>
    <phoneticPr fontId="17"/>
  </si>
  <si>
    <t>❺　一次エネルギー計算</t>
    <rPh sb="2" eb="4">
      <t>イチジ</t>
    </rPh>
    <rPh sb="9" eb="11">
      <t>ケイサン</t>
    </rPh>
    <phoneticPr fontId="17"/>
  </si>
  <si>
    <t>　削減量　(ＭＪ/年)</t>
    <rPh sb="1" eb="3">
      <t>サクゲン</t>
    </rPh>
    <rPh sb="3" eb="4">
      <t>リョウ</t>
    </rPh>
    <phoneticPr fontId="17"/>
  </si>
  <si>
    <t xml:space="preserve"> 住宅専有部分</t>
    <rPh sb="1" eb="3">
      <t>ジュウタク</t>
    </rPh>
    <rPh sb="3" eb="5">
      <t>センユウ</t>
    </rPh>
    <rPh sb="5" eb="7">
      <t>ブブン</t>
    </rPh>
    <phoneticPr fontId="17"/>
  </si>
  <si>
    <t>※各種書類は不備の無いよう、申請者自身でよく確認し、提出すること。</t>
    <rPh sb="14" eb="16">
      <t>シンセイ</t>
    </rPh>
    <rPh sb="16" eb="17">
      <t>シャ</t>
    </rPh>
    <phoneticPr fontId="17"/>
  </si>
  <si>
    <t>書類の不備、不足、誤りがあり、審査の継続が困難であるとSIIが判断した際は、申請書類の不受理や不採択になる場合があるので注意すること。</t>
    <phoneticPr fontId="17"/>
  </si>
  <si>
    <t>住　　　所</t>
    <rPh sb="0" eb="1">
      <t>ジュウ</t>
    </rPh>
    <rPh sb="4" eb="5">
      <t>ショ</t>
    </rPh>
    <phoneticPr fontId="19"/>
  </si>
  <si>
    <t>名　　　称</t>
    <rPh sb="0" eb="1">
      <t>メイ</t>
    </rPh>
    <rPh sb="4" eb="5">
      <t>ショウ</t>
    </rPh>
    <phoneticPr fontId="19"/>
  </si>
  <si>
    <t>申請者３</t>
    <rPh sb="0" eb="3">
      <t>シンセイシャ</t>
    </rPh>
    <phoneticPr fontId="17"/>
  </si>
  <si>
    <t>申請者４</t>
    <rPh sb="0" eb="3">
      <t>シンセイシャ</t>
    </rPh>
    <phoneticPr fontId="17"/>
  </si>
  <si>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</si>
  <si>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</si>
  <si>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</si>
  <si>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申請者３
担当者情報</t>
    <rPh sb="0" eb="3">
      <t>シンセイシャ</t>
    </rPh>
    <rPh sb="5" eb="8">
      <t>タントウシャ</t>
    </rPh>
    <rPh sb="8" eb="10">
      <t>ジョウホウ</t>
    </rPh>
    <phoneticPr fontId="16"/>
  </si>
  <si>
    <t>申請者４
担当者情報</t>
    <rPh sb="0" eb="3">
      <t>シンセイシャ</t>
    </rPh>
    <rPh sb="5" eb="8">
      <t>タントウシャ</t>
    </rPh>
    <rPh sb="8" eb="10">
      <t>ジョウホウ</t>
    </rPh>
    <phoneticPr fontId="1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</si>
  <si>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</si>
  <si>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</si>
  <si>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</si>
  <si>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４.補助金交付申請額</t>
    <rPh sb="2" eb="5">
      <t>ホジョキン</t>
    </rPh>
    <rPh sb="5" eb="7">
      <t>コウフ</t>
    </rPh>
    <rPh sb="7" eb="9">
      <t>シンセイ</t>
    </rPh>
    <rPh sb="9" eb="10">
      <t>テイガク</t>
    </rPh>
    <phoneticPr fontId="17"/>
  </si>
  <si>
    <t>補助金交付申請額</t>
    <phoneticPr fontId="17"/>
  </si>
  <si>
    <t>役員名簿</t>
    <rPh sb="0" eb="4">
      <t>ヤクインメイボ</t>
    </rPh>
    <phoneticPr fontId="17"/>
  </si>
  <si>
    <t>（注１）申請者が個人の場合は不要とする。ただし、リース事業者等との共同申請の場合は、リース事業者等の
　　　　役員名簿を提出すること。</t>
    <phoneticPr fontId="17"/>
  </si>
  <si>
    <t>誓約書</t>
    <rPh sb="0" eb="3">
      <t>セイヤクショ</t>
    </rPh>
    <phoneticPr fontId="18"/>
  </si>
  <si>
    <t>申請者の押印不要</t>
    <rPh sb="0" eb="3">
      <t>シンセイシャ</t>
    </rPh>
    <rPh sb="4" eb="8">
      <t>オウインフヨウ</t>
    </rPh>
    <phoneticPr fontId="18"/>
  </si>
  <si>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7"/>
  </si>
  <si>
    <t>　その場合は以下の役員名簿に入力すること</t>
    <rPh sb="3" eb="5">
      <t>バアイ</t>
    </rPh>
    <rPh sb="6" eb="8">
      <t>イカ</t>
    </rPh>
    <rPh sb="9" eb="13">
      <t>ヤクインメイボ</t>
    </rPh>
    <rPh sb="14" eb="16">
      <t>ニュウリョク</t>
    </rPh>
    <phoneticPr fontId="17"/>
  </si>
  <si>
    <t>（２）補助事業担当者情報</t>
    <phoneticPr fontId="18"/>
  </si>
  <si>
    <t>申請者２の詳細</t>
    <rPh sb="0" eb="3">
      <t>シンセイシャ</t>
    </rPh>
    <rPh sb="5" eb="7">
      <t>ショウサイ</t>
    </rPh>
    <phoneticPr fontId="17"/>
  </si>
  <si>
    <t>申請者４の詳細</t>
    <rPh sb="0" eb="3">
      <t>シンセイシャ</t>
    </rPh>
    <rPh sb="5" eb="7">
      <t>ショウサイ</t>
    </rPh>
    <phoneticPr fontId="17"/>
  </si>
  <si>
    <t>申請者３の詳細</t>
    <rPh sb="0" eb="3">
      <t>シンセイシャ</t>
    </rPh>
    <rPh sb="5" eb="7">
      <t>ショウサイ</t>
    </rPh>
    <phoneticPr fontId="17"/>
  </si>
  <si>
    <t>事業全体の完了予定時期</t>
    <rPh sb="0" eb="2">
      <t>ジギョウ</t>
    </rPh>
    <rPh sb="2" eb="4">
      <t>ゼンタイ</t>
    </rPh>
    <rPh sb="5" eb="7">
      <t>カンリョウ</t>
    </rPh>
    <rPh sb="7" eb="9">
      <t>ヨテイ</t>
    </rPh>
    <rPh sb="9" eb="11">
      <t>ジキ</t>
    </rPh>
    <phoneticPr fontId="17"/>
  </si>
  <si>
    <t>外皮平均熱貫流率（ＵＡ値）</t>
    <rPh sb="0" eb="2">
      <t>ガイヒ</t>
    </rPh>
    <rPh sb="2" eb="4">
      <t>ヘイキン</t>
    </rPh>
    <rPh sb="4" eb="5">
      <t>ネツ</t>
    </rPh>
    <rPh sb="5" eb="7">
      <t>カンリュウ</t>
    </rPh>
    <rPh sb="7" eb="8">
      <t>リツ</t>
    </rPh>
    <rPh sb="11" eb="12">
      <t>チ</t>
    </rPh>
    <phoneticPr fontId="17"/>
  </si>
  <si>
    <t>【片面印刷】で印刷すること（入力があるページのみ提出）</t>
    <rPh sb="1" eb="3">
      <t>カタメン</t>
    </rPh>
    <rPh sb="3" eb="5">
      <t>インサツ</t>
    </rPh>
    <rPh sb="7" eb="9">
      <t>インサツ</t>
    </rPh>
    <rPh sb="14" eb="16">
      <t>ニュウリョク</t>
    </rPh>
    <rPh sb="24" eb="26">
      <t>テイシュツ</t>
    </rPh>
    <phoneticPr fontId="70"/>
  </si>
  <si>
    <t>住棟形状</t>
    <rPh sb="0" eb="4">
      <t>ジュウトウケイジョウ</t>
    </rPh>
    <phoneticPr fontId="16"/>
  </si>
  <si>
    <t>❻　エネルギー管理体制</t>
    <rPh sb="7" eb="9">
      <t>カンリ</t>
    </rPh>
    <rPh sb="9" eb="11">
      <t>タイセイ</t>
    </rPh>
    <phoneticPr fontId="17"/>
  </si>
  <si>
    <t>全住戸のBELS
取得と訴求</t>
    <phoneticPr fontId="16"/>
  </si>
  <si>
    <t>快適性、
健康面への
言及</t>
    <phoneticPr fontId="16"/>
  </si>
  <si>
    <t>媒体の分類</t>
    <rPh sb="0" eb="2">
      <t>バイタイ</t>
    </rPh>
    <rPh sb="3" eb="5">
      <t>ブンルイ</t>
    </rPh>
    <phoneticPr fontId="16"/>
  </si>
  <si>
    <t>全住戸の
光熱費
削減効果の
訴求</t>
    <phoneticPr fontId="16"/>
  </si>
  <si>
    <t>創蓄連携システムによる災害時の電力確保計画</t>
    <phoneticPr fontId="16"/>
  </si>
  <si>
    <t>その他（下記の記入欄に具体的に記載すること）</t>
    <rPh sb="2" eb="3">
      <t>タ</t>
    </rPh>
    <rPh sb="4" eb="6">
      <t>カキ</t>
    </rPh>
    <rPh sb="7" eb="10">
      <t>キニュウラン</t>
    </rPh>
    <rPh sb="11" eb="14">
      <t>グタイテキ</t>
    </rPh>
    <rPh sb="15" eb="17">
      <t>キサイ</t>
    </rPh>
    <phoneticPr fontId="16"/>
  </si>
  <si>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</si>
  <si>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6"/>
  </si>
  <si>
    <t>申請者２</t>
    <rPh sb="0" eb="3">
      <t>シンセイシャ</t>
    </rPh>
    <phoneticPr fontId="16"/>
  </si>
  <si>
    <t>申請者３</t>
    <rPh sb="0" eb="3">
      <t>シンセイシャ</t>
    </rPh>
    <phoneticPr fontId="16"/>
  </si>
  <si>
    <t>申請者４</t>
    <rPh sb="0" eb="3">
      <t>シンセイシャ</t>
    </rPh>
    <phoneticPr fontId="16"/>
  </si>
  <si>
    <t>住宅共用部等</t>
    <rPh sb="5" eb="6">
      <t>トウ</t>
    </rPh>
    <phoneticPr fontId="16"/>
  </si>
  <si>
    <t>該当するものにチェックをすること　（複数回答可、「その他」を選択した場合は下のセルに概要を入力すること）</t>
    <rPh sb="37" eb="38">
      <t>シタ</t>
    </rPh>
    <phoneticPr fontId="16"/>
  </si>
  <si>
    <t>←押印不要</t>
    <rPh sb="1" eb="3">
      <t>オウイン</t>
    </rPh>
    <rPh sb="3" eb="5">
      <t>フヨウ</t>
    </rPh>
    <phoneticPr fontId="72"/>
  </si>
  <si>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</si>
  <si>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6"/>
  </si>
  <si>
    <t>←個人の場合、提出不要</t>
    <rPh sb="1" eb="3">
      <t>コジン</t>
    </rPh>
    <rPh sb="4" eb="6">
      <t>バアイ</t>
    </rPh>
    <rPh sb="7" eb="9">
      <t>テイシュツ</t>
    </rPh>
    <rPh sb="9" eb="11">
      <t>フヨウ</t>
    </rPh>
    <phoneticPr fontId="14"/>
  </si>
  <si>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7"/>
  </si>
  <si>
    <t>◆全住戸の住戸情報を入力すること。</t>
    <rPh sb="1" eb="2">
      <t>ゼン</t>
    </rPh>
    <rPh sb="2" eb="4">
      <t>ジュウコ</t>
    </rPh>
    <rPh sb="5" eb="7">
      <t>ジュウコ</t>
    </rPh>
    <rPh sb="7" eb="9">
      <t>ジョウホウ</t>
    </rPh>
    <rPh sb="10" eb="12">
      <t>ニュウリョク</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</si>
  <si>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8"/>
  </si>
  <si>
    <t>土地が賃貸の場合は提出必須</t>
    <rPh sb="0" eb="2">
      <t>トチ</t>
    </rPh>
    <rPh sb="3" eb="5">
      <t>チンタイ</t>
    </rPh>
    <rPh sb="6" eb="8">
      <t>バアイ</t>
    </rPh>
    <rPh sb="9" eb="11">
      <t>テイシュツ</t>
    </rPh>
    <rPh sb="11" eb="13">
      <t>ヒッス</t>
    </rPh>
    <phoneticPr fontId="16"/>
  </si>
  <si>
    <t>ｋＷ</t>
    <phoneticPr fontId="16"/>
  </si>
  <si>
    <t>１．申請者の詳細</t>
    <rPh sb="2" eb="5">
      <t>シンセイシャ</t>
    </rPh>
    <rPh sb="6" eb="8">
      <t>ショウサイ</t>
    </rPh>
    <phoneticPr fontId="17"/>
  </si>
  <si>
    <t>2.5ｋＷ</t>
  </si>
  <si>
    <t>2.8ｋＷ</t>
  </si>
  <si>
    <t>3.6ｋＷ</t>
  </si>
  <si>
    <t>4.0ｋＷ</t>
  </si>
  <si>
    <t>5.6ｋＷ</t>
  </si>
  <si>
    <t>6.3ｋＷ</t>
  </si>
  <si>
    <t>7.1ｋＷ以上</t>
    <rPh sb="5" eb="7">
      <t>イジョウ</t>
    </rPh>
    <phoneticPr fontId="17"/>
  </si>
  <si>
    <t>5.6ｋＷ以上</t>
    <rPh sb="5" eb="7">
      <t>イジョウ</t>
    </rPh>
    <phoneticPr fontId="17"/>
  </si>
  <si>
    <t>5.6ｋＷ未満</t>
    <rPh sb="5" eb="7">
      <t>ミマン</t>
    </rPh>
    <phoneticPr fontId="17"/>
  </si>
  <si>
    <t>断熱/空調/給湯/換気/照明/太陽光発電設備/蓄電システム/
HEMS/MEMS/その他</t>
    <rPh sb="20" eb="22">
      <t>セツビ</t>
    </rPh>
    <rPh sb="23" eb="25">
      <t>チクデン</t>
    </rPh>
    <phoneticPr fontId="18"/>
  </si>
  <si>
    <t>-</t>
    <phoneticPr fontId="18"/>
  </si>
  <si>
    <t>土地登記簿謄本（登記情報提供サービスの出力可）</t>
    <rPh sb="8" eb="10">
      <t>トウキ</t>
    </rPh>
    <rPh sb="10" eb="12">
      <t>ジョウホウ</t>
    </rPh>
    <rPh sb="12" eb="14">
      <t>テイキョウ</t>
    </rPh>
    <rPh sb="19" eb="21">
      <t>シュツリョク</t>
    </rPh>
    <rPh sb="21" eb="22">
      <t>カ</t>
    </rPh>
    <phoneticPr fontId="18"/>
  </si>
  <si>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6"/>
  </si>
  <si>
    <t>▼ 各年度の内訳</t>
    <rPh sb="2" eb="5">
      <t>カクネンド</t>
    </rPh>
    <rPh sb="6" eb="8">
      <t>ウチワケ</t>
    </rPh>
    <phoneticPr fontId="17"/>
  </si>
  <si>
    <t>設備費
・工事費</t>
    <rPh sb="2" eb="3">
      <t>ヒ</t>
    </rPh>
    <rPh sb="5" eb="8">
      <t>コウジヒ</t>
    </rPh>
    <phoneticPr fontId="16"/>
  </si>
  <si>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0"/>
  </si>
  <si>
    <t>◆小計・合計・集計欄の数式に影響が出るため行を追加する場合には、項目の先頭や最後ではなく、中程で行の追加をすること。</t>
    <phoneticPr fontId="18"/>
  </si>
  <si>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7"/>
  </si>
  <si>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</si>
  <si>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6"/>
  </si>
  <si>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7"/>
  </si>
  <si>
    <t>代　表　理　事　 　　村上　孝　殿</t>
    <rPh sb="0" eb="1">
      <t>ダイ</t>
    </rPh>
    <rPh sb="2" eb="3">
      <t>ヒョウ</t>
    </rPh>
    <rPh sb="4" eb="5">
      <t>リ</t>
    </rPh>
    <rPh sb="6" eb="7">
      <t>コト</t>
    </rPh>
    <rPh sb="16" eb="17">
      <t>ドノ</t>
    </rPh>
    <phoneticPr fontId="17"/>
  </si>
  <si>
    <t>㎡</t>
    <phoneticPr fontId="18"/>
  </si>
  <si>
    <t>セントラル空調</t>
    <rPh sb="5" eb="7">
      <t>クウチョウ</t>
    </rPh>
    <phoneticPr fontId="18"/>
  </si>
  <si>
    <t>20号以下</t>
    <rPh sb="2" eb="3">
      <t>ゴウ</t>
    </rPh>
    <rPh sb="3" eb="5">
      <t>イカ</t>
    </rPh>
    <phoneticPr fontId="18"/>
  </si>
  <si>
    <t>24号</t>
    <rPh sb="2" eb="3">
      <t>ゴウ</t>
    </rPh>
    <phoneticPr fontId="18"/>
  </si>
  <si>
    <t>J</t>
    <phoneticPr fontId="18"/>
  </si>
  <si>
    <t>（J）＝（B）+（C）+（D）+（E）+（F）+（G）+（H）+（I）</t>
    <phoneticPr fontId="17"/>
  </si>
  <si>
    <t>K</t>
    <phoneticPr fontId="18"/>
  </si>
  <si>
    <t>２．設備情報</t>
    <rPh sb="2" eb="4">
      <t>セツビ</t>
    </rPh>
    <rPh sb="4" eb="6">
      <t>ジョウホウ</t>
    </rPh>
    <phoneticPr fontId="70"/>
  </si>
  <si>
    <t>①</t>
    <phoneticPr fontId="72"/>
  </si>
  <si>
    <t>補助額上限</t>
    <rPh sb="0" eb="2">
      <t>ホジョ</t>
    </rPh>
    <rPh sb="2" eb="3">
      <t>ガク</t>
    </rPh>
    <rPh sb="3" eb="5">
      <t>ジョウゲン</t>
    </rPh>
    <phoneticPr fontId="70"/>
  </si>
  <si>
    <t>ファンコンベクター</t>
    <phoneticPr fontId="72"/>
  </si>
  <si>
    <t>温水パネルラジエーター</t>
    <rPh sb="0" eb="2">
      <t>オンスイ</t>
    </rPh>
    <phoneticPr fontId="72"/>
  </si>
  <si>
    <t>エアコン①</t>
    <phoneticPr fontId="72"/>
  </si>
  <si>
    <t>エアコン②</t>
    <phoneticPr fontId="72"/>
  </si>
  <si>
    <t>定格出力</t>
    <rPh sb="0" eb="4">
      <t>テイカクシュツリョク</t>
    </rPh>
    <phoneticPr fontId="72"/>
  </si>
  <si>
    <t>暖房能力</t>
    <rPh sb="0" eb="4">
      <t>ダンボウノウリョク</t>
    </rPh>
    <phoneticPr fontId="72"/>
  </si>
  <si>
    <t>数量</t>
    <rPh sb="0" eb="2">
      <t>スウリョウ</t>
    </rPh>
    <phoneticPr fontId="18"/>
  </si>
  <si>
    <t>金額</t>
    <rPh sb="0" eb="2">
      <t>キンガク</t>
    </rPh>
    <phoneticPr fontId="72"/>
  </si>
  <si>
    <t>セントラル
空調システム</t>
    <phoneticPr fontId="72"/>
  </si>
  <si>
    <t>１．補助事業名</t>
    <rPh sb="2" eb="6">
      <t>ホジョジギョウ</t>
    </rPh>
    <rPh sb="6" eb="7">
      <t>メイ</t>
    </rPh>
    <phoneticPr fontId="70"/>
  </si>
  <si>
    <t>補助事業名</t>
    <rPh sb="0" eb="5">
      <t>ホジョジギョウメイ</t>
    </rPh>
    <phoneticPr fontId="70"/>
  </si>
  <si>
    <t>台</t>
    <rPh sb="0" eb="1">
      <t>ダイ</t>
    </rPh>
    <phoneticPr fontId="72"/>
  </si>
  <si>
    <t>②</t>
    <phoneticPr fontId="72"/>
  </si>
  <si>
    <t>円</t>
    <rPh sb="0" eb="1">
      <t>エン</t>
    </rPh>
    <phoneticPr fontId="72"/>
  </si>
  <si>
    <t>小計</t>
    <rPh sb="0" eb="2">
      <t>ショウケイ</t>
    </rPh>
    <phoneticPr fontId="18"/>
  </si>
  <si>
    <t>(F)</t>
    <phoneticPr fontId="18"/>
  </si>
  <si>
    <t>補助率
（参考値）</t>
    <phoneticPr fontId="17"/>
  </si>
  <si>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5"/>
  </si>
  <si>
    <t>M</t>
    <phoneticPr fontId="18"/>
  </si>
  <si>
    <t>建物登記事項証明書取得予定日</t>
    <phoneticPr fontId="17"/>
  </si>
  <si>
    <t>暴力団排除に関する誓約事項</t>
    <phoneticPr fontId="17"/>
  </si>
  <si>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7"/>
  </si>
  <si>
    <t>　　(２)　役員等が、自己、自社若しくは第三者の不正の利益を図る目的又は第三者に損害を加える目的を
　　　　　もって、暴力団又は暴力団員を利用するなどしているとき。</t>
    <phoneticPr fontId="17"/>
  </si>
  <si>
    <t>　　(３)　役員等が、暴力団又は暴力団員に対して、資金等を供給し、又は便宜を供与するなど直接的ある
　　　　　いは積極的に暴力団の維持、運営に協力し、若しくは関与しているとき。</t>
    <phoneticPr fontId="17"/>
  </si>
  <si>
    <t>　　(４)　役員等が、暴力団又は暴力団員であることを知りながらこれと社会的に非難されるべき関係を有
　　　　　しているとき。</t>
    <phoneticPr fontId="17"/>
  </si>
  <si>
    <t>エネルギー
利用効率化設備</t>
    <rPh sb="6" eb="8">
      <t>リヨウ</t>
    </rPh>
    <rPh sb="8" eb="11">
      <t>コウリツカ</t>
    </rPh>
    <rPh sb="11" eb="13">
      <t>セツビ</t>
    </rPh>
    <phoneticPr fontId="17"/>
  </si>
  <si>
    <t>総発電量</t>
    <rPh sb="0" eb="1">
      <t>ソウ</t>
    </rPh>
    <rPh sb="1" eb="4">
      <t>ハツデンリョウ</t>
    </rPh>
    <phoneticPr fontId="16"/>
  </si>
  <si>
    <t>自家消費量</t>
    <rPh sb="0" eb="4">
      <t>ジカショウヒ</t>
    </rPh>
    <rPh sb="4" eb="5">
      <t>リョウ</t>
    </rPh>
    <phoneticPr fontId="16"/>
  </si>
  <si>
    <t>控除量</t>
    <rPh sb="0" eb="3">
      <t>コウジョリョウ</t>
    </rPh>
    <phoneticPr fontId="16"/>
  </si>
  <si>
    <t>売電量</t>
    <rPh sb="0" eb="3">
      <t>バイデンリョウ</t>
    </rPh>
    <phoneticPr fontId="16"/>
  </si>
  <si>
    <t>逆潮流</t>
    <rPh sb="0" eb="3">
      <t>ギャクチョウリュウ</t>
    </rPh>
    <phoneticPr fontId="16"/>
  </si>
  <si>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</si>
  <si>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6"/>
  </si>
  <si>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6"/>
  </si>
  <si>
    <t>該当するものにチェックをすること　（複数回答可）</t>
    <phoneticPr fontId="1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</si>
  <si>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</si>
  <si>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7"/>
  </si>
  <si>
    <t>❾　ＺＥＨ-Ｍの実現に資する導入設備等</t>
    <rPh sb="8" eb="10">
      <t>ジツゲン</t>
    </rPh>
    <rPh sb="11" eb="12">
      <t>シ</t>
    </rPh>
    <rPh sb="14" eb="16">
      <t>ドウニュウ</t>
    </rPh>
    <rPh sb="16" eb="18">
      <t>セツビ</t>
    </rPh>
    <rPh sb="18" eb="19">
      <t>ナド</t>
    </rPh>
    <phoneticPr fontId="17"/>
  </si>
  <si>
    <t>BELS評価書取得予定日</t>
    <phoneticPr fontId="18"/>
  </si>
  <si>
    <t>検査済証取得予定日</t>
    <phoneticPr fontId="18"/>
  </si>
  <si>
    <t>セット数</t>
    <rPh sb="3" eb="4">
      <t>スウ</t>
    </rPh>
    <phoneticPr fontId="18"/>
  </si>
  <si>
    <t>セット価格</t>
    <rPh sb="3" eb="5">
      <t>カカク</t>
    </rPh>
    <phoneticPr fontId="18"/>
  </si>
  <si>
    <t>種別</t>
    <rPh sb="0" eb="2">
      <t>シュベツ</t>
    </rPh>
    <phoneticPr fontId="18"/>
  </si>
  <si>
    <t>金額</t>
    <rPh sb="0" eb="2">
      <t>キンガク</t>
    </rPh>
    <phoneticPr fontId="18"/>
  </si>
  <si>
    <t>　設計値　(ＭＪ/年)</t>
    <phoneticPr fontId="17"/>
  </si>
  <si>
    <t>　基準値　(ＭＪ/年)</t>
    <phoneticPr fontId="16"/>
  </si>
  <si>
    <t>合計（円）</t>
    <rPh sb="0" eb="2">
      <t>ゴウケイ</t>
    </rPh>
    <rPh sb="3" eb="4">
      <t>エン</t>
    </rPh>
    <phoneticPr fontId="18"/>
  </si>
  <si>
    <t>パネルラジエーター　価格設定表</t>
    <rPh sb="10" eb="14">
      <t>カカクセッテイ</t>
    </rPh>
    <rPh sb="14" eb="15">
      <t>ヒョウ</t>
    </rPh>
    <phoneticPr fontId="72"/>
  </si>
  <si>
    <t>パネルサイズ(㎜)</t>
    <phoneticPr fontId="72"/>
  </si>
  <si>
    <t>台数</t>
    <rPh sb="0" eb="2">
      <t>ダイスウ</t>
    </rPh>
    <phoneticPr fontId="72"/>
  </si>
  <si>
    <t>H</t>
    <phoneticPr fontId="72"/>
  </si>
  <si>
    <t>D</t>
    <phoneticPr fontId="72"/>
  </si>
  <si>
    <t>本体面積(高さ×幅）</t>
    <rPh sb="0" eb="2">
      <t>ホンタイ</t>
    </rPh>
    <rPh sb="2" eb="4">
      <t>メンセキ</t>
    </rPh>
    <rPh sb="5" eb="6">
      <t>タカ</t>
    </rPh>
    <rPh sb="8" eb="9">
      <t>ハバ</t>
    </rPh>
    <phoneticPr fontId="72"/>
  </si>
  <si>
    <t>円/㎡</t>
    <rPh sb="0" eb="1">
      <t>エン</t>
    </rPh>
    <phoneticPr fontId="72"/>
  </si>
  <si>
    <t>A</t>
    <phoneticPr fontId="72"/>
  </si>
  <si>
    <t>B</t>
    <phoneticPr fontId="72"/>
  </si>
  <si>
    <t>本体奥行</t>
    <rPh sb="0" eb="2">
      <t>ホンタイ</t>
    </rPh>
    <rPh sb="2" eb="4">
      <t>オクユ</t>
    </rPh>
    <phoneticPr fontId="72"/>
  </si>
  <si>
    <t>倍率</t>
    <rPh sb="0" eb="2">
      <t>バイリツ</t>
    </rPh>
    <phoneticPr fontId="72"/>
  </si>
  <si>
    <t>C</t>
    <phoneticPr fontId="72"/>
  </si>
  <si>
    <t>施工費(台)</t>
    <rPh sb="0" eb="3">
      <t>セコウヒ</t>
    </rPh>
    <rPh sb="4" eb="5">
      <t>ダイ</t>
    </rPh>
    <phoneticPr fontId="72"/>
  </si>
  <si>
    <t>E</t>
    <phoneticPr fontId="72"/>
  </si>
  <si>
    <t>F</t>
    <phoneticPr fontId="72"/>
  </si>
  <si>
    <t>G</t>
    <phoneticPr fontId="72"/>
  </si>
  <si>
    <t>(G)</t>
    <phoneticPr fontId="18"/>
  </si>
  <si>
    <t xml:space="preserve"> ファンコンベクター</t>
    <phoneticPr fontId="16"/>
  </si>
  <si>
    <t xml:space="preserve"> 温水パネルラジエーター</t>
    <phoneticPr fontId="16"/>
  </si>
  <si>
    <t>温水床暖房（給湯機と熱源兼用）</t>
    <rPh sb="0" eb="2">
      <t>オンスイ</t>
    </rPh>
    <rPh sb="2" eb="3">
      <t>ユカ</t>
    </rPh>
    <rPh sb="3" eb="5">
      <t>ダンボウ</t>
    </rPh>
    <rPh sb="6" eb="9">
      <t>キュウトウキ</t>
    </rPh>
    <rPh sb="10" eb="14">
      <t>ネツゲンケンヨウ</t>
    </rPh>
    <phoneticPr fontId="17"/>
  </si>
  <si>
    <t>エアコン付き
温水式床暖房</t>
    <rPh sb="4" eb="5">
      <t>ツ</t>
    </rPh>
    <rPh sb="7" eb="9">
      <t>オンスイ</t>
    </rPh>
    <rPh sb="9" eb="10">
      <t>シキ</t>
    </rPh>
    <rPh sb="10" eb="11">
      <t>ユカ</t>
    </rPh>
    <rPh sb="11" eb="13">
      <t>ダンボウ</t>
    </rPh>
    <phoneticPr fontId="16"/>
  </si>
  <si>
    <t>導入
タイプ</t>
    <phoneticPr fontId="72"/>
  </si>
  <si>
    <t>導入タイプ</t>
    <rPh sb="0" eb="2">
      <t>ドウニュウ</t>
    </rPh>
    <phoneticPr fontId="18"/>
  </si>
  <si>
    <t>価格設定表</t>
    <phoneticPr fontId="72"/>
  </si>
  <si>
    <t>室外機</t>
    <rPh sb="0" eb="3">
      <t>シツガイキ</t>
    </rPh>
    <phoneticPr fontId="72"/>
  </si>
  <si>
    <t>室内機</t>
    <rPh sb="0" eb="3">
      <t>シツナイキ</t>
    </rPh>
    <phoneticPr fontId="72"/>
  </si>
  <si>
    <t>マルチエアコン・パッケージエアコン</t>
    <phoneticPr fontId="72"/>
  </si>
  <si>
    <t>AC-1</t>
    <phoneticPr fontId="72"/>
  </si>
  <si>
    <t>AC-2</t>
    <phoneticPr fontId="72"/>
  </si>
  <si>
    <t>ダクト型室内機加算</t>
    <rPh sb="3" eb="4">
      <t>カタ</t>
    </rPh>
    <rPh sb="7" eb="9">
      <t>カサン</t>
    </rPh>
    <phoneticPr fontId="72"/>
  </si>
  <si>
    <t>AC-3</t>
    <phoneticPr fontId="72"/>
  </si>
  <si>
    <t>AC-4</t>
    <phoneticPr fontId="72"/>
  </si>
  <si>
    <t>AC-5</t>
    <phoneticPr fontId="72"/>
  </si>
  <si>
    <t>AC-6</t>
    <phoneticPr fontId="72"/>
  </si>
  <si>
    <t>AC-7</t>
    <phoneticPr fontId="72"/>
  </si>
  <si>
    <t>AC-8</t>
    <phoneticPr fontId="72"/>
  </si>
  <si>
    <t>その他エネルギー（専有部・共用部合算値）</t>
    <phoneticPr fontId="16"/>
  </si>
  <si>
    <t>天井換気扇</t>
    <rPh sb="0" eb="5">
      <t>テンジョウカンキセン</t>
    </rPh>
    <phoneticPr fontId="18"/>
  </si>
  <si>
    <t>天井換気扇(熱交換有り)</t>
    <rPh sb="0" eb="5">
      <t>テンジョウカンキセン</t>
    </rPh>
    <rPh sb="6" eb="10">
      <t>ネツコウカンア</t>
    </rPh>
    <phoneticPr fontId="18"/>
  </si>
  <si>
    <t>キャビネットファン</t>
    <phoneticPr fontId="18"/>
  </si>
  <si>
    <t>ダクト式第一種換気(熱交換有り)</t>
    <rPh sb="3" eb="4">
      <t>シキ</t>
    </rPh>
    <rPh sb="4" eb="7">
      <t>ダイイッシュ</t>
    </rPh>
    <rPh sb="7" eb="9">
      <t>カンキ</t>
    </rPh>
    <phoneticPr fontId="18"/>
  </si>
  <si>
    <t>屋上設置シロッコファン</t>
    <rPh sb="0" eb="4">
      <t>オクジョウセッチ</t>
    </rPh>
    <phoneticPr fontId="18"/>
  </si>
  <si>
    <t>AC-1</t>
    <phoneticPr fontId="18"/>
  </si>
  <si>
    <t>AC-2</t>
  </si>
  <si>
    <t>AC-3</t>
  </si>
  <si>
    <t>AC-4</t>
  </si>
  <si>
    <t>AC-5</t>
  </si>
  <si>
    <t>AC-6</t>
  </si>
  <si>
    <t>AC-7</t>
  </si>
  <si>
    <t>AC-8</t>
  </si>
  <si>
    <t>建設予定地</t>
    <rPh sb="0" eb="5">
      <t>ケンセツヨテイチ</t>
    </rPh>
    <phoneticPr fontId="16"/>
  </si>
  <si>
    <t>◆オレンジ色のセルに必要事項を入力すること</t>
    <rPh sb="5" eb="6">
      <t>イロ</t>
    </rPh>
    <rPh sb="10" eb="12">
      <t>ヒツヨウ</t>
    </rPh>
    <rPh sb="12" eb="14">
      <t>ジコウ</t>
    </rPh>
    <rPh sb="15" eb="17">
      <t>ニュウリョク</t>
    </rPh>
    <phoneticPr fontId="70"/>
  </si>
  <si>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0"/>
  </si>
  <si>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7"/>
  </si>
  <si>
    <t>（M）＝（J）＋（K）</t>
    <phoneticPr fontId="17"/>
  </si>
  <si>
    <t>燃料電池（PEFC_700Ｗ以上）</t>
    <phoneticPr fontId="17"/>
  </si>
  <si>
    <t>燃料電池（SOFC_700Ｗ以上）</t>
    <phoneticPr fontId="17"/>
  </si>
  <si>
    <t>燃料電池（SOFC_400Ｗ以上）</t>
    <phoneticPr fontId="17"/>
  </si>
  <si>
    <t>交付決定後に行う
エネルギー計算に
係る費用</t>
    <phoneticPr fontId="16"/>
  </si>
  <si>
    <t>2.2ｋＷ</t>
    <phoneticPr fontId="18"/>
  </si>
  <si>
    <t>2.8ｋＷ</t>
    <phoneticPr fontId="18"/>
  </si>
  <si>
    <t>3.6ｋＷ</t>
    <phoneticPr fontId="18"/>
  </si>
  <si>
    <t>4.0ｋＷ</t>
    <phoneticPr fontId="18"/>
  </si>
  <si>
    <t>追加補助対象
となる設備等</t>
    <rPh sb="0" eb="2">
      <t>ツイカ</t>
    </rPh>
    <rPh sb="2" eb="4">
      <t>ホジョ</t>
    </rPh>
    <rPh sb="4" eb="6">
      <t>タイショウ</t>
    </rPh>
    <rPh sb="10" eb="12">
      <t>セツビ</t>
    </rPh>
    <rPh sb="12" eb="13">
      <t>トウ</t>
    </rPh>
    <phoneticPr fontId="17"/>
  </si>
  <si>
    <t>合計</t>
    <rPh sb="0" eb="2">
      <t>ゴウケイ</t>
    </rPh>
    <phoneticPr fontId="18"/>
  </si>
  <si>
    <t>住棟の種別</t>
    <phoneticPr fontId="16"/>
  </si>
  <si>
    <t>台数</t>
    <rPh sb="0" eb="2">
      <t>ダイスウ</t>
    </rPh>
    <phoneticPr fontId="18"/>
  </si>
  <si>
    <t>備考</t>
    <rPh sb="0" eb="2">
      <t>ビコウ</t>
    </rPh>
    <phoneticPr fontId="18"/>
  </si>
  <si>
    <t>導入
タイプ</t>
    <rPh sb="0" eb="2">
      <t>ドウニュウ</t>
    </rPh>
    <phoneticPr fontId="72"/>
  </si>
  <si>
    <t>建築物の屋上面積（パラペット内側）</t>
    <rPh sb="0" eb="3">
      <t>ケンチクブツ</t>
    </rPh>
    <rPh sb="4" eb="6">
      <t>オクジョウ</t>
    </rPh>
    <rPh sb="6" eb="8">
      <t>メンセキ</t>
    </rPh>
    <rPh sb="14" eb="16">
      <t>ウチガワ</t>
    </rPh>
    <phoneticPr fontId="16"/>
  </si>
  <si>
    <t>塔屋の面積</t>
    <rPh sb="0" eb="1">
      <t>トウ</t>
    </rPh>
    <rPh sb="1" eb="2">
      <t>ヤ</t>
    </rPh>
    <rPh sb="3" eb="5">
      <t>メンセキ</t>
    </rPh>
    <phoneticPr fontId="16"/>
  </si>
  <si>
    <t>PV敷設面積</t>
    <phoneticPr fontId="18"/>
  </si>
  <si>
    <t>PV以外の設備や機械が設置されている面積</t>
    <rPh sb="2" eb="4">
      <t>イガイ</t>
    </rPh>
    <rPh sb="5" eb="7">
      <t>セツビ</t>
    </rPh>
    <rPh sb="8" eb="10">
      <t>キカイ</t>
    </rPh>
    <rPh sb="11" eb="13">
      <t>セッチ</t>
    </rPh>
    <rPh sb="18" eb="20">
      <t>メンセキ</t>
    </rPh>
    <phoneticPr fontId="16"/>
  </si>
  <si>
    <t>採光（トップライト等）敷設面積</t>
    <rPh sb="0" eb="2">
      <t>サイコウ</t>
    </rPh>
    <rPh sb="9" eb="10">
      <t>ナド</t>
    </rPh>
    <rPh sb="11" eb="13">
      <t>フセツ</t>
    </rPh>
    <rPh sb="13" eb="15">
      <t>メンセキ</t>
    </rPh>
    <phoneticPr fontId="16"/>
  </si>
  <si>
    <t>屋上緑化の面積</t>
    <rPh sb="0" eb="2">
      <t>オクジョウ</t>
    </rPh>
    <rPh sb="2" eb="4">
      <t>リョクカ</t>
    </rPh>
    <rPh sb="5" eb="7">
      <t>メンセキ</t>
    </rPh>
    <phoneticPr fontId="16"/>
  </si>
  <si>
    <t>上記以外の面積</t>
    <rPh sb="0" eb="2">
      <t>ジョウキ</t>
    </rPh>
    <rPh sb="2" eb="4">
      <t>イガイ</t>
    </rPh>
    <rPh sb="5" eb="7">
      <t>メンセキ</t>
    </rPh>
    <phoneticPr fontId="16"/>
  </si>
  <si>
    <t>１）空調設備</t>
    <rPh sb="2" eb="4">
      <t>クウチョウ</t>
    </rPh>
    <rPh sb="4" eb="6">
      <t>セツビ</t>
    </rPh>
    <phoneticPr fontId="18"/>
  </si>
  <si>
    <t>２）換気設備</t>
    <rPh sb="2" eb="6">
      <t>カンキセツビ</t>
    </rPh>
    <phoneticPr fontId="18"/>
  </si>
  <si>
    <t>３）照明設備</t>
    <rPh sb="2" eb="6">
      <t>ショウメイセツビ</t>
    </rPh>
    <phoneticPr fontId="18"/>
  </si>
  <si>
    <t>設備</t>
    <rPh sb="0" eb="2">
      <t>セツビ</t>
    </rPh>
    <phoneticPr fontId="18"/>
  </si>
  <si>
    <t>空調設備</t>
    <rPh sb="0" eb="4">
      <t>クウチョウセツビ</t>
    </rPh>
    <phoneticPr fontId="18"/>
  </si>
  <si>
    <t>換気設備</t>
    <rPh sb="0" eb="4">
      <t>カンキセツビ</t>
    </rPh>
    <phoneticPr fontId="18"/>
  </si>
  <si>
    <t>照明設備</t>
    <rPh sb="0" eb="2">
      <t>ショウメイ</t>
    </rPh>
    <rPh sb="2" eb="4">
      <t>セツビ</t>
    </rPh>
    <phoneticPr fontId="18"/>
  </si>
  <si>
    <t>４）共用部定額単価算出表 合計</t>
    <rPh sb="13" eb="15">
      <t>ゴウケイ</t>
    </rPh>
    <phoneticPr fontId="18"/>
  </si>
  <si>
    <t>I</t>
    <phoneticPr fontId="72"/>
  </si>
  <si>
    <t>J</t>
    <phoneticPr fontId="72"/>
  </si>
  <si>
    <t>AC-9</t>
    <phoneticPr fontId="72"/>
  </si>
  <si>
    <t>AC-10</t>
    <phoneticPr fontId="72"/>
  </si>
  <si>
    <t>AC-9</t>
    <phoneticPr fontId="18"/>
  </si>
  <si>
    <t>AC-10</t>
    <phoneticPr fontId="18"/>
  </si>
  <si>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6"/>
  </si>
  <si>
    <t>⑥建物図面</t>
    <phoneticPr fontId="18"/>
  </si>
  <si>
    <t>⑦設計図</t>
    <phoneticPr fontId="18"/>
  </si>
  <si>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6"/>
  </si>
  <si>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6"/>
  </si>
  <si>
    <t>広報実施
開始予定年月</t>
    <rPh sb="0" eb="2">
      <t>コウホウ</t>
    </rPh>
    <rPh sb="2" eb="4">
      <t>ジッシ</t>
    </rPh>
    <rPh sb="5" eb="7">
      <t>カイシ</t>
    </rPh>
    <rPh sb="7" eb="9">
      <t>ヨテイ</t>
    </rPh>
    <rPh sb="9" eb="11">
      <t>ネンゲツ</t>
    </rPh>
    <phoneticPr fontId="16"/>
  </si>
  <si>
    <t>２００,０００円＋（６,０００円×住戸数）</t>
    <phoneticPr fontId="18"/>
  </si>
  <si>
    <t>（A）＝（ａ）+（b）</t>
    <phoneticPr fontId="17"/>
  </si>
  <si>
    <r>
      <t>電気ヒートポンプ式給湯機</t>
    </r>
    <r>
      <rPr>
        <sz val="12"/>
        <rFont val="ＭＳ Ｐ明朝"/>
        <family val="1"/>
        <charset val="128"/>
      </rPr>
      <t>（エコキュート等）</t>
    </r>
    <phoneticPr fontId="16"/>
  </si>
  <si>
    <r>
      <t>ガス潜熱回収型給湯機
（</t>
    </r>
    <r>
      <rPr>
        <sz val="11"/>
        <rFont val="ＭＳ Ｐ明朝"/>
        <family val="1"/>
        <charset val="128"/>
      </rPr>
      <t>エコジョーズ等</t>
    </r>
    <r>
      <rPr>
        <sz val="14"/>
        <rFont val="ＭＳ Ｐ明朝"/>
        <family val="1"/>
        <charset val="128"/>
      </rPr>
      <t>）</t>
    </r>
    <rPh sb="18" eb="19">
      <t>トウ</t>
    </rPh>
    <phoneticPr fontId="17"/>
  </si>
  <si>
    <t>幅（W）</t>
    <rPh sb="0" eb="1">
      <t>ハバ</t>
    </rPh>
    <phoneticPr fontId="72"/>
  </si>
  <si>
    <t>高さ（H）</t>
    <rPh sb="0" eb="1">
      <t>タカ</t>
    </rPh>
    <phoneticPr fontId="72"/>
  </si>
  <si>
    <t>奥行（D）</t>
    <rPh sb="0" eb="2">
      <t>オクユキ</t>
    </rPh>
    <phoneticPr fontId="72"/>
  </si>
  <si>
    <t>◆同じパネル構成の住戸を導入タイプとして設定すること</t>
    <rPh sb="1" eb="2">
      <t>オナ</t>
    </rPh>
    <rPh sb="6" eb="8">
      <t>コウセイ</t>
    </rPh>
    <rPh sb="9" eb="11">
      <t>ジュウコ</t>
    </rPh>
    <rPh sb="12" eb="14">
      <t>ドウニュウ</t>
    </rPh>
    <rPh sb="20" eb="22">
      <t>セッテイ</t>
    </rPh>
    <phoneticPr fontId="18"/>
  </si>
  <si>
    <t>ダクトタイプ室内機</t>
    <rPh sb="6" eb="9">
      <t>シツナイキ</t>
    </rPh>
    <phoneticPr fontId="72"/>
  </si>
  <si>
    <t>◆室外機１台に紐づく室内機の台数・能力の組み合わせを導入タイプとして設定する。</t>
    <rPh sb="20" eb="21">
      <t>ク</t>
    </rPh>
    <rPh sb="22" eb="23">
      <t>ア</t>
    </rPh>
    <rPh sb="26" eb="28">
      <t>ドウニュウ</t>
    </rPh>
    <rPh sb="34" eb="36">
      <t>セッテイ</t>
    </rPh>
    <phoneticPr fontId="18"/>
  </si>
  <si>
    <t>　換気設備</t>
    <rPh sb="1" eb="3">
      <t>カンキ</t>
    </rPh>
    <rPh sb="3" eb="5">
      <t>セツビ</t>
    </rPh>
    <phoneticPr fontId="17"/>
  </si>
  <si>
    <t>　照明設備</t>
    <phoneticPr fontId="17"/>
  </si>
  <si>
    <t>上記以外の面積（自動計算）</t>
    <rPh sb="8" eb="10">
      <t>ジドウ</t>
    </rPh>
    <rPh sb="10" eb="12">
      <t>ケイサン</t>
    </rPh>
    <phoneticPr fontId="18"/>
  </si>
  <si>
    <t>PV以外の設備や機械が設置されている部分の水平投影面積</t>
    <rPh sb="18" eb="20">
      <t>ブブン</t>
    </rPh>
    <phoneticPr fontId="18"/>
  </si>
  <si>
    <t>塔屋(階段室、エレベーターの機械室、空調・給水設備室、倉庫等)の水平投影面積</t>
    <rPh sb="3" eb="6">
      <t>カイダンシツ</t>
    </rPh>
    <rPh sb="27" eb="29">
      <t>ソウコ</t>
    </rPh>
    <rPh sb="29" eb="30">
      <t>ナド</t>
    </rPh>
    <rPh sb="36" eb="38">
      <t>メンセキ</t>
    </rPh>
    <phoneticPr fontId="18"/>
  </si>
  <si>
    <t>トップライト等採光敷設部分の水平投影面積</t>
    <rPh sb="11" eb="13">
      <t>ブブン</t>
    </rPh>
    <phoneticPr fontId="18"/>
  </si>
  <si>
    <t>屋上緑化部分の水平投影面積</t>
    <rPh sb="4" eb="6">
      <t>ブブン</t>
    </rPh>
    <phoneticPr fontId="18"/>
  </si>
  <si>
    <t>太陽光パネル等(設置されている場合)の水平投影面積</t>
    <rPh sb="0" eb="3">
      <t>タイヨウコウ</t>
    </rPh>
    <rPh sb="6" eb="7">
      <t>ナド</t>
    </rPh>
    <rPh sb="8" eb="10">
      <t>セッチ</t>
    </rPh>
    <rPh sb="15" eb="17">
      <t>バアイ</t>
    </rPh>
    <phoneticPr fontId="18"/>
  </si>
  <si>
    <t>ルーフバルコニーの面積</t>
    <rPh sb="9" eb="11">
      <t>メンセキ</t>
    </rPh>
    <phoneticPr fontId="16"/>
  </si>
  <si>
    <t>ルーフバルコニーで専用使用される部分の面積</t>
    <rPh sb="9" eb="11">
      <t>センヨウ</t>
    </rPh>
    <rPh sb="11" eb="13">
      <t>シヨウ</t>
    </rPh>
    <rPh sb="16" eb="18">
      <t>ブブン</t>
    </rPh>
    <phoneticPr fontId="18"/>
  </si>
  <si>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8"/>
  </si>
  <si>
    <t>入力方法（小数第２位まで入力、ない場合は入力不要）</t>
    <rPh sb="5" eb="8">
      <t>ショウスウダイ</t>
    </rPh>
    <rPh sb="9" eb="10">
      <t>イ</t>
    </rPh>
    <rPh sb="12" eb="14">
      <t>ニュウリョク</t>
    </rPh>
    <rPh sb="17" eb="19">
      <t>バアイ</t>
    </rPh>
    <rPh sb="20" eb="24">
      <t>ニュウリョクフヨウ</t>
    </rPh>
    <phoneticPr fontId="16"/>
  </si>
  <si>
    <t>屋上緊急離着陸場・緊急救助用スペースの面積</t>
    <rPh sb="19" eb="21">
      <t>メンセキ</t>
    </rPh>
    <phoneticPr fontId="18"/>
  </si>
  <si>
    <t>共同住宅</t>
    <rPh sb="0" eb="2">
      <t>キョウドウ</t>
    </rPh>
    <rPh sb="2" eb="4">
      <t>ジュウタク</t>
    </rPh>
    <phoneticPr fontId="16"/>
  </si>
  <si>
    <t>層</t>
    <rPh sb="0" eb="1">
      <t>ソウ</t>
    </rPh>
    <phoneticPr fontId="16"/>
  </si>
  <si>
    <t>該当する種別を選択</t>
    <rPh sb="0" eb="2">
      <t>ガイトウ</t>
    </rPh>
    <rPh sb="4" eb="6">
      <t>シュベツ</t>
    </rPh>
    <rPh sb="7" eb="9">
      <t>センタク</t>
    </rPh>
    <phoneticPr fontId="18"/>
  </si>
  <si>
    <t>該当する区分を選択</t>
    <rPh sb="0" eb="2">
      <t>ガイトウ</t>
    </rPh>
    <rPh sb="4" eb="6">
      <t>クブン</t>
    </rPh>
    <rPh sb="7" eb="9">
      <t>センタク</t>
    </rPh>
    <phoneticPr fontId="18"/>
  </si>
  <si>
    <t>令和
5年度</t>
    <phoneticPr fontId="18"/>
  </si>
  <si>
    <t>事業完了予定日</t>
    <rPh sb="0" eb="2">
      <t>ジギョウ</t>
    </rPh>
    <rPh sb="2" eb="4">
      <t>カンリョウ</t>
    </rPh>
    <rPh sb="4" eb="6">
      <t>ヨテイ</t>
    </rPh>
    <rPh sb="6" eb="7">
      <t>ビ</t>
    </rPh>
    <phoneticPr fontId="17"/>
  </si>
  <si>
    <t>最終年度の事業完了予定日</t>
    <rPh sb="0" eb="2">
      <t>サイシュウ</t>
    </rPh>
    <rPh sb="2" eb="4">
      <t>ネンド</t>
    </rPh>
    <rPh sb="5" eb="7">
      <t>ジギョウ</t>
    </rPh>
    <rPh sb="7" eb="9">
      <t>カンリョウ</t>
    </rPh>
    <rPh sb="9" eb="11">
      <t>ヨテイ</t>
    </rPh>
    <rPh sb="11" eb="12">
      <t>ビ</t>
    </rPh>
    <phoneticPr fontId="17"/>
  </si>
  <si>
    <t>最終年度の事業完了前に必ず取得すること</t>
    <phoneticPr fontId="18"/>
  </si>
  <si>
    <t>未定の場合は『未定』と入力</t>
    <rPh sb="0" eb="2">
      <t>ミテイ</t>
    </rPh>
    <rPh sb="3" eb="5">
      <t>バアイ</t>
    </rPh>
    <rPh sb="7" eb="9">
      <t>ミテイ</t>
    </rPh>
    <rPh sb="11" eb="13">
      <t>ニュウリョク</t>
    </rPh>
    <phoneticPr fontId="18"/>
  </si>
  <si>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7"/>
  </si>
  <si>
    <t>キャリアメール（携帯メール）についてはPDFデータの確認ができる場合のみ可</t>
    <phoneticPr fontId="16"/>
  </si>
  <si>
    <t>資金調達
計画</t>
    <rPh sb="0" eb="4">
      <t>シキンチョウタツ</t>
    </rPh>
    <rPh sb="5" eb="7">
      <t>ケイカク</t>
    </rPh>
    <phoneticPr fontId="18"/>
  </si>
  <si>
    <t>交付決定日</t>
    <rPh sb="0" eb="5">
      <t>コウフケッテイビ</t>
    </rPh>
    <phoneticPr fontId="17"/>
  </si>
  <si>
    <t>蓄電システム</t>
    <rPh sb="0" eb="2">
      <t>チクデン</t>
    </rPh>
    <phoneticPr fontId="18"/>
  </si>
  <si>
    <t>ＭＥＭＳ</t>
    <phoneticPr fontId="18"/>
  </si>
  <si>
    <t>定額単価積み上げ方式に該当しない設備費・工事費</t>
    <phoneticPr fontId="18"/>
  </si>
  <si>
    <t>2.2ｋＷ</t>
    <phoneticPr fontId="18"/>
  </si>
  <si>
    <t>円</t>
    <phoneticPr fontId="18"/>
  </si>
  <si>
    <t>区分（い）</t>
    <rPh sb="0" eb="2">
      <t>クブン</t>
    </rPh>
    <phoneticPr fontId="18"/>
  </si>
  <si>
    <t>区分（い）未満</t>
    <rPh sb="5" eb="7">
      <t>ミマン</t>
    </rPh>
    <phoneticPr fontId="18"/>
  </si>
  <si>
    <t>パッケージ型番</t>
    <rPh sb="5" eb="7">
      <t>カタバン</t>
    </rPh>
    <phoneticPr fontId="18"/>
  </si>
  <si>
    <t>蓄電容量</t>
    <rPh sb="0" eb="2">
      <t>チクデン</t>
    </rPh>
    <rPh sb="2" eb="4">
      <t>ヨウリョウ</t>
    </rPh>
    <phoneticPr fontId="18"/>
  </si>
  <si>
    <t>設置台数</t>
    <rPh sb="0" eb="2">
      <t>セッチ</t>
    </rPh>
    <rPh sb="2" eb="4">
      <t>ダイスウ</t>
    </rPh>
    <phoneticPr fontId="70"/>
  </si>
  <si>
    <t>補助対象経費</t>
    <phoneticPr fontId="70"/>
  </si>
  <si>
    <t>（１）　見積明細により算出</t>
    <phoneticPr fontId="18"/>
  </si>
  <si>
    <t>工事費を含めた導入価格</t>
    <rPh sb="0" eb="3">
      <t>コウジヒ</t>
    </rPh>
    <rPh sb="4" eb="5">
      <t>フク</t>
    </rPh>
    <rPh sb="7" eb="9">
      <t>ドウニュウ</t>
    </rPh>
    <rPh sb="9" eb="11">
      <t>カカク</t>
    </rPh>
    <phoneticPr fontId="18"/>
  </si>
  <si>
    <t>①×②</t>
    <phoneticPr fontId="18"/>
  </si>
  <si>
    <t>１kWhあたりの
補助対象経費の上限</t>
    <rPh sb="9" eb="11">
      <t>ホジョ</t>
    </rPh>
    <rPh sb="11" eb="13">
      <t>タイショウ</t>
    </rPh>
    <rPh sb="13" eb="15">
      <t>ケイヒ</t>
    </rPh>
    <rPh sb="16" eb="18">
      <t>ジョウゲン</t>
    </rPh>
    <phoneticPr fontId="70"/>
  </si>
  <si>
    <t>蓄電システム（共用部）
補助対象経費</t>
    <rPh sb="0" eb="2">
      <t>チクデン</t>
    </rPh>
    <rPh sb="7" eb="10">
      <t>キョウヨウブ</t>
    </rPh>
    <rPh sb="12" eb="14">
      <t>ホジョ</t>
    </rPh>
    <phoneticPr fontId="70"/>
  </si>
  <si>
    <t>見積金額</t>
    <phoneticPr fontId="70"/>
  </si>
  <si>
    <t>（２）　補助額上限</t>
    <rPh sb="4" eb="6">
      <t>ホジョ</t>
    </rPh>
    <rPh sb="6" eb="7">
      <t>ガク</t>
    </rPh>
    <rPh sb="7" eb="9">
      <t>ジョウゲン</t>
    </rPh>
    <phoneticPr fontId="18"/>
  </si>
  <si>
    <t>②</t>
    <phoneticPr fontId="70"/>
  </si>
  <si>
    <t>９０万円／セット</t>
    <rPh sb="2" eb="4">
      <t>マンエン</t>
    </rPh>
    <phoneticPr fontId="18"/>
  </si>
  <si>
    <t>補助対象経費</t>
    <rPh sb="0" eb="4">
      <t>ホジョタイショウ</t>
    </rPh>
    <rPh sb="4" eb="6">
      <t>ケイヒ</t>
    </rPh>
    <phoneticPr fontId="70"/>
  </si>
  <si>
    <t>③</t>
    <phoneticPr fontId="70"/>
  </si>
  <si>
    <t>①、②のいずれか低い金額</t>
    <phoneticPr fontId="18"/>
  </si>
  <si>
    <t>２．補助金の算出</t>
    <rPh sb="2" eb="5">
      <t>ホジョキン</t>
    </rPh>
    <rPh sb="6" eb="8">
      <t>サンシュツ</t>
    </rPh>
    <phoneticPr fontId="70"/>
  </si>
  <si>
    <t>３．補助対象経費</t>
    <rPh sb="2" eb="4">
      <t>ホジョ</t>
    </rPh>
    <rPh sb="4" eb="6">
      <t>タイショウ</t>
    </rPh>
    <rPh sb="6" eb="8">
      <t>ケイヒ</t>
    </rPh>
    <phoneticPr fontId="70"/>
  </si>
  <si>
    <t>４．ＭＥＭＳを構成するシステム概要図</t>
    <rPh sb="7" eb="9">
      <t>コウセイ</t>
    </rPh>
    <rPh sb="15" eb="18">
      <t>ガイヨウズ</t>
    </rPh>
    <phoneticPr fontId="70"/>
  </si>
  <si>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8"/>
  </si>
  <si>
    <t>kWh</t>
    <phoneticPr fontId="70"/>
  </si>
  <si>
    <t>←「入力シート」より自動転記</t>
    <rPh sb="2" eb="4">
      <t>ニュウリョク</t>
    </rPh>
    <rPh sb="10" eb="12">
      <t>ジドウ</t>
    </rPh>
    <rPh sb="12" eb="14">
      <t>テンキ</t>
    </rPh>
    <phoneticPr fontId="77"/>
  </si>
  <si>
    <t>←必要事項を入力すること</t>
    <rPh sb="1" eb="3">
      <t>ヒツヨウ</t>
    </rPh>
    <rPh sb="3" eb="5">
      <t>ジコウ</t>
    </rPh>
    <rPh sb="6" eb="8">
      <t>ニュウリョク</t>
    </rPh>
    <phoneticPr fontId="77"/>
  </si>
  <si>
    <t>④</t>
    <phoneticPr fontId="18"/>
  </si>
  <si>
    <t>⑤</t>
    <phoneticPr fontId="70"/>
  </si>
  <si>
    <t>③、④のいずれか低い金額</t>
    <phoneticPr fontId="18"/>
  </si>
  <si>
    <t>蓄電容量×設置台数×１６万円</t>
    <rPh sb="0" eb="2">
      <t>チクデン</t>
    </rPh>
    <rPh sb="2" eb="4">
      <t>ヨウリョウ</t>
    </rPh>
    <rPh sb="5" eb="7">
      <t>セッチ</t>
    </rPh>
    <rPh sb="7" eb="9">
      <t>ダイスウ</t>
    </rPh>
    <rPh sb="12" eb="13">
      <t>マン</t>
    </rPh>
    <rPh sb="13" eb="14">
      <t>エン</t>
    </rPh>
    <phoneticPr fontId="18"/>
  </si>
  <si>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6"/>
  </si>
  <si>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8"/>
  </si>
  <si>
    <t>１.</t>
    <phoneticPr fontId="70"/>
  </si>
  <si>
    <t>個人情報の取得について</t>
    <phoneticPr fontId="70"/>
  </si>
  <si>
    <t>SIIの個人情報保護方針は以下をご確認ください。</t>
    <phoneticPr fontId="70"/>
  </si>
  <si>
    <t>https://sii.or.jp/privacy/</t>
    <phoneticPr fontId="70"/>
  </si>
  <si>
    <t>取得する情報</t>
    <rPh sb="0" eb="2">
      <t>シュトク</t>
    </rPh>
    <rPh sb="4" eb="6">
      <t>ジョウホウ</t>
    </rPh>
    <phoneticPr fontId="70"/>
  </si>
  <si>
    <t>SIIは、本事業の実施期間に以下の情報を取得します。</t>
    <phoneticPr fontId="72"/>
  </si>
  <si>
    <t>(ア)	氏名、生年月日、住所、電話番号、メールアドレス、財務資料、口座情報等の補助事業者情報</t>
    <rPh sb="28" eb="32">
      <t>ザイムシリョウ</t>
    </rPh>
    <phoneticPr fontId="72"/>
  </si>
  <si>
    <t>(オ)	その他、本事業に必要な情報</t>
    <phoneticPr fontId="72"/>
  </si>
  <si>
    <t>３.</t>
    <phoneticPr fontId="70"/>
  </si>
  <si>
    <t>第三者への提供について</t>
    <rPh sb="0" eb="3">
      <t>ダイサンシャ</t>
    </rPh>
    <rPh sb="5" eb="7">
      <t>テイキョウ</t>
    </rPh>
    <phoneticPr fontId="70"/>
  </si>
  <si>
    <t>(ア)	法令により提供を求められた場合</t>
    <phoneticPr fontId="72"/>
  </si>
  <si>
    <t>(ウ)	国の機関又は地方公共団体又はその委託先を受けたものが法令の定める事務を遂行することに対して協力する必要がある場合</t>
    <phoneticPr fontId="72"/>
  </si>
  <si>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0"/>
  </si>
  <si>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0"/>
  </si>
  <si>
    <t>匿名加工情報の提供について</t>
    <rPh sb="0" eb="2">
      <t>トクメイ</t>
    </rPh>
    <rPh sb="2" eb="4">
      <t>カコウ</t>
    </rPh>
    <rPh sb="4" eb="6">
      <t>ジョウホウ</t>
    </rPh>
    <rPh sb="7" eb="9">
      <t>テイキョウ</t>
    </rPh>
    <phoneticPr fontId="70"/>
  </si>
  <si>
    <t>本事業では、SIIから直接、又はSIIのホームページ等で外部の研究機関等に対して、内外の経済的社会的環境に応じた安定的かつ適</t>
    <rPh sb="61" eb="62">
      <t>テキ</t>
    </rPh>
    <phoneticPr fontId="70"/>
  </si>
  <si>
    <t>成に向けて脱炭素社会の構築を推進することを目的として、「２．」に記載する情報を、個人が特定できないよう匿名加工を行った</t>
    <phoneticPr fontId="70"/>
  </si>
  <si>
    <t>提供時には、利用目的を確認し、個人を特定するような行為を行わないことに対して同意を取得します。</t>
    <phoneticPr fontId="72"/>
  </si>
  <si>
    <t>SIIの匿名加工情報に関するポリシーに関しては、以下をご確認下さい。</t>
    <phoneticPr fontId="72"/>
  </si>
  <si>
    <t>https://sii.or.jp/anonymous_processing/index.html</t>
    <phoneticPr fontId="72"/>
  </si>
  <si>
    <t>個人情報提供の任意性</t>
    <rPh sb="0" eb="2">
      <t>コジン</t>
    </rPh>
    <rPh sb="2" eb="4">
      <t>ジョウホウ</t>
    </rPh>
    <rPh sb="4" eb="6">
      <t>テイキョウ</t>
    </rPh>
    <rPh sb="7" eb="9">
      <t>ニンイ</t>
    </rPh>
    <rPh sb="9" eb="10">
      <t>セイ</t>
    </rPh>
    <phoneticPr fontId="70"/>
  </si>
  <si>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0"/>
  </si>
  <si>
    <t>外部委託</t>
    <rPh sb="0" eb="2">
      <t>ガイブ</t>
    </rPh>
    <rPh sb="2" eb="4">
      <t>イタク</t>
    </rPh>
    <phoneticPr fontId="70"/>
  </si>
  <si>
    <t>することがございます。委託会社に対しては、適切な取扱い及び保護を行います。</t>
    <rPh sb="27" eb="28">
      <t>オヨ</t>
    </rPh>
    <phoneticPr fontId="72"/>
  </si>
  <si>
    <t>開示請求等について</t>
    <rPh sb="0" eb="2">
      <t>カイジ</t>
    </rPh>
    <rPh sb="2" eb="4">
      <t>セイキュウ</t>
    </rPh>
    <rPh sb="4" eb="5">
      <t>ナド</t>
    </rPh>
    <phoneticPr fontId="70"/>
  </si>
  <si>
    <t>たします。</t>
    <phoneticPr fontId="70"/>
  </si>
  <si>
    <t>＜相談窓口＞</t>
    <phoneticPr fontId="72"/>
  </si>
  <si>
    <t>一般社団法人環境共創イニシアチブ</t>
    <phoneticPr fontId="72"/>
  </si>
  <si>
    <t>個人情報取扱管理担当</t>
    <phoneticPr fontId="72"/>
  </si>
  <si>
    <t>p-support@sii.or.jp</t>
    <phoneticPr fontId="72"/>
  </si>
  <si>
    <t>上記を同意したうえで署名します。</t>
    <rPh sb="3" eb="5">
      <t>ドウイ</t>
    </rPh>
    <phoneticPr fontId="70"/>
  </si>
  <si>
    <t>←共同申請の場合、左端の「＋」を出現させたうえで出力を行うこと</t>
    <rPh sb="1" eb="3">
      <t>キョウドウ</t>
    </rPh>
    <rPh sb="3" eb="5">
      <t>シンセイ</t>
    </rPh>
    <rPh sb="6" eb="8">
      <t>バアイ</t>
    </rPh>
    <phoneticPr fontId="72"/>
  </si>
  <si>
    <t>利用目的</t>
    <rPh sb="0" eb="4">
      <t>リヨウモクテキ</t>
    </rPh>
    <phoneticPr fontId="70"/>
  </si>
  <si>
    <t>SIIは、「２．」で取得した情報を以下の目的で利用する。</t>
    <rPh sb="10" eb="12">
      <t>シュトク</t>
    </rPh>
    <rPh sb="14" eb="16">
      <t>ジョウホウ</t>
    </rPh>
    <rPh sb="17" eb="19">
      <t>イカ</t>
    </rPh>
    <rPh sb="20" eb="22">
      <t>モクテキ</t>
    </rPh>
    <rPh sb="23" eb="25">
      <t>リヨウ</t>
    </rPh>
    <phoneticPr fontId="72"/>
  </si>
  <si>
    <t>(ア)	本事業の審査、管理、事業進捗状況の把握等</t>
    <phoneticPr fontId="72"/>
  </si>
  <si>
    <t>(イ)	ＳＩＩの各種情報案内、アンケート・調査等の実施</t>
    <phoneticPr fontId="72"/>
  </si>
  <si>
    <t>(ウ)	その他、本事業の運営に必要な業務</t>
    <phoneticPr fontId="72"/>
  </si>
  <si>
    <t>これらの取得した情報を、「３．」に記載する範囲・目的で提供することに、申請者は同意するものとします。</t>
    <phoneticPr fontId="70"/>
  </si>
  <si>
    <t>４.</t>
    <phoneticPr fontId="70"/>
  </si>
  <si>
    <t>５.</t>
    <phoneticPr fontId="18"/>
  </si>
  <si>
    <t>６.</t>
    <phoneticPr fontId="18"/>
  </si>
  <si>
    <t>７.</t>
    <phoneticPr fontId="18"/>
  </si>
  <si>
    <t>８.</t>
    <phoneticPr fontId="18"/>
  </si>
  <si>
    <t>９.</t>
    <phoneticPr fontId="18"/>
  </si>
  <si>
    <t>県</t>
  </si>
  <si>
    <t>市</t>
  </si>
  <si>
    <t>建物名</t>
    <rPh sb="0" eb="3">
      <t>タテモノメイ</t>
    </rPh>
    <phoneticPr fontId="18"/>
  </si>
  <si>
    <t>区</t>
  </si>
  <si>
    <t>都</t>
  </si>
  <si>
    <t>名称</t>
    <rPh sb="0" eb="2">
      <t>メイショウ</t>
    </rPh>
    <phoneticPr fontId="18"/>
  </si>
  <si>
    <t>代表者名等</t>
    <rPh sb="0" eb="5">
      <t>ダイヒョウシャメイトウ</t>
    </rPh>
    <phoneticPr fontId="18"/>
  </si>
  <si>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8"/>
  </si>
  <si>
    <t>BELSラベルによる
住棟のエネルギー消費
削減率表示</t>
    <rPh sb="11" eb="13">
      <t>ジュウトウ</t>
    </rPh>
    <rPh sb="19" eb="21">
      <t>ショウヒ</t>
    </rPh>
    <rPh sb="22" eb="25">
      <t>サクゲンリツ</t>
    </rPh>
    <rPh sb="25" eb="27">
      <t>ヒョウジ</t>
    </rPh>
    <phoneticPr fontId="16"/>
  </si>
  <si>
    <t>定格冷房能力(kW)</t>
    <rPh sb="0" eb="2">
      <t>テイカク</t>
    </rPh>
    <rPh sb="2" eb="4">
      <t>レイボウ</t>
    </rPh>
    <rPh sb="4" eb="6">
      <t>ノウリョク</t>
    </rPh>
    <phoneticPr fontId="72"/>
  </si>
  <si>
    <t>設備費・工事費</t>
    <rPh sb="0" eb="2">
      <t>セツビ</t>
    </rPh>
    <rPh sb="2" eb="3">
      <t>ヒ</t>
    </rPh>
    <rPh sb="4" eb="6">
      <t>コウジ</t>
    </rPh>
    <rPh sb="6" eb="7">
      <t>ヒ</t>
    </rPh>
    <phoneticPr fontId="16"/>
  </si>
  <si>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7"/>
  </si>
  <si>
    <t>基本情報</t>
    <rPh sb="0" eb="2">
      <t>キホン</t>
    </rPh>
    <rPh sb="2" eb="4">
      <t>ジョウホウ</t>
    </rPh>
    <phoneticPr fontId="16"/>
  </si>
  <si>
    <t>申請者名（法人名または氏名）を入力すること</t>
    <rPh sb="0" eb="3">
      <t>シンセイシャ</t>
    </rPh>
    <rPh sb="3" eb="4">
      <t>メイ</t>
    </rPh>
    <rPh sb="5" eb="7">
      <t>ホウジン</t>
    </rPh>
    <rPh sb="7" eb="8">
      <t>メイ</t>
    </rPh>
    <rPh sb="11" eb="13">
      <t>シメイ</t>
    </rPh>
    <rPh sb="15" eb="17">
      <t>ニュウリョク</t>
    </rPh>
    <phoneticPr fontId="16"/>
  </si>
  <si>
    <t>ひらがなで入力すること</t>
    <rPh sb="5" eb="7">
      <t>ニュウリョク</t>
    </rPh>
    <phoneticPr fontId="16"/>
  </si>
  <si>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6"/>
  </si>
  <si>
    <t>7桁半角数字を「-（ハイフン）」なしで入力すること</t>
    <phoneticPr fontId="18"/>
  </si>
  <si>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6"/>
  </si>
  <si>
    <t>塔屋・ルーフバルコニー等を含めたパラペット内側の水平投影面積を入力すること</t>
    <rPh sb="21" eb="23">
      <t>ウチガワ</t>
    </rPh>
    <rPh sb="31" eb="33">
      <t>ニュウリョク</t>
    </rPh>
    <phoneticPr fontId="29"/>
  </si>
  <si>
    <t>直近１期分の財務諸表・決算短信表（単独決算）等の写し</t>
    <rPh sb="0" eb="2">
      <t>チョッキン</t>
    </rPh>
    <rPh sb="3" eb="4">
      <t>キ</t>
    </rPh>
    <rPh sb="4" eb="5">
      <t>ブン</t>
    </rPh>
    <rPh sb="17" eb="19">
      <t>タンドク</t>
    </rPh>
    <rPh sb="19" eb="21">
      <t>ケッサン</t>
    </rPh>
    <phoneticPr fontId="16"/>
  </si>
  <si>
    <t>←下記別紙１の合計金額が反映されます。</t>
    <rPh sb="1" eb="3">
      <t>カキ</t>
    </rPh>
    <rPh sb="3" eb="5">
      <t>ベッシ</t>
    </rPh>
    <rPh sb="7" eb="11">
      <t>ゴウケイキンガク</t>
    </rPh>
    <rPh sb="12" eb="14">
      <t>ハンエイ</t>
    </rPh>
    <phoneticPr fontId="17"/>
  </si>
  <si>
    <t>最終年度の事業完了日は当該年度の1月19日まで</t>
    <rPh sb="5" eb="7">
      <t>ジギョウ</t>
    </rPh>
    <rPh sb="7" eb="10">
      <t>カンリョウビ</t>
    </rPh>
    <rPh sb="11" eb="15">
      <t>トウガイネンド</t>
    </rPh>
    <phoneticPr fontId="18"/>
  </si>
  <si>
    <t>※1　８．に示すSIIの外部委託先は除きます。</t>
    <phoneticPr fontId="72"/>
  </si>
  <si>
    <t>個人情報の取得と利用について</t>
    <rPh sb="0" eb="4">
      <t>コジンジョウホウ</t>
    </rPh>
    <rPh sb="5" eb="7">
      <t>シュトク</t>
    </rPh>
    <rPh sb="8" eb="10">
      <t>リヨウ</t>
    </rPh>
    <phoneticPr fontId="70"/>
  </si>
  <si>
    <t>　私は、補助金の交付の申請を一般社団法人環境共創イニシアチブ（以下「SII」という。）に提出するに当たって、また、
  補助事業の実施期間内及び完了後においては、下記の事項について同意します。</t>
    <phoneticPr fontId="70"/>
  </si>
  <si>
    <t>(イ)	建設所在地、地域区分、建築区分、工法種別、延床面積等の建築地情報</t>
    <rPh sb="33" eb="34">
      <t>チ</t>
    </rPh>
    <phoneticPr fontId="72"/>
  </si>
  <si>
    <t>(ウ)	ZEH-M種別、外皮平均熱貫流率、導入設備種別等の性能情報</t>
    <rPh sb="29" eb="31">
      <t>セイノウ</t>
    </rPh>
    <phoneticPr fontId="72"/>
  </si>
  <si>
    <t>(エ)	一次エネルギー消費量（基準値、設計値、実績値）、発電量、売電量、買電量等のエネルギー使用情報</t>
    <rPh sb="39" eb="40">
      <t>トウ</t>
    </rPh>
    <phoneticPr fontId="72"/>
  </si>
  <si>
    <t>取得した個人情報は、以下の場合及び「５．」へ記載する提供先を除き、第三者への提供を行いません。提供が必要となる場合</t>
    <rPh sb="15" eb="16">
      <t>オヨ</t>
    </rPh>
    <phoneticPr fontId="70"/>
  </si>
  <si>
    <t>は、事前に提供先と提供目的、提供する項目等を明示し、ご本人に同意いただいたものに限ります。</t>
    <rPh sb="20" eb="21">
      <t>トウ</t>
    </rPh>
    <phoneticPr fontId="70"/>
  </si>
  <si>
    <t>(イ)	人の生命・身体又は財産の保護のために必要がある場合であって、同意を得ることが困難である場合</t>
    <phoneticPr fontId="72"/>
  </si>
  <si>
    <t>切なエネルギー需給構造の構築を図ること、及び住宅・建築物における脱炭素化を支援し、もって２０５０年までのカーボンニュートラル達</t>
    <rPh sb="25" eb="28">
      <t>ケンチクブツ</t>
    </rPh>
    <rPh sb="62" eb="63">
      <t>タチ</t>
    </rPh>
    <phoneticPr fontId="70"/>
  </si>
  <si>
    <t>上で、提供する場合があります。</t>
    <rPh sb="0" eb="1">
      <t>ウエ</t>
    </rPh>
    <phoneticPr fontId="72"/>
  </si>
  <si>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0"/>
  </si>
  <si>
    <t>SIIに保有している個人データ、個人情報の利用目的の通知、個人情報の開示、内容の訂正、追加又は削除、利用の停止、消去及び</t>
    <phoneticPr fontId="70"/>
  </si>
  <si>
    <t>第三者への提供の停止等に誠実に対応いたします。手続きは下記の相談窓口までご連絡ください。請求内容を確認のうえ、対応い</t>
    <phoneticPr fontId="70"/>
  </si>
  <si>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0"/>
  </si>
  <si>
    <t>（別表）本事業における提供先※1、利用目的、提供情報</t>
    <rPh sb="1" eb="3">
      <t>ベッピョウ</t>
    </rPh>
    <phoneticPr fontId="70"/>
  </si>
  <si>
    <t>指定</t>
    <rPh sb="0" eb="2">
      <t>シテイ</t>
    </rPh>
    <phoneticPr fontId="18"/>
  </si>
  <si>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6"/>
  </si>
  <si>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8"/>
  </si>
  <si>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8"/>
  </si>
  <si>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8"/>
  </si>
  <si>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2"/>
  </si>
  <si>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2"/>
  </si>
  <si>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6"/>
  </si>
  <si>
    <t>役職</t>
    <rPh sb="0" eb="2">
      <t>ヤクショク</t>
    </rPh>
    <phoneticPr fontId="18"/>
  </si>
  <si>
    <t>氏名</t>
    <rPh sb="0" eb="2">
      <t>シメイ</t>
    </rPh>
    <phoneticPr fontId="18"/>
  </si>
  <si>
    <t>一般社団法人　環境共創イニシアチブ</t>
    <phoneticPr fontId="70"/>
  </si>
  <si>
    <t>代表理事　　村上　孝　　殿</t>
    <rPh sb="0" eb="1">
      <t>ダイ</t>
    </rPh>
    <rPh sb="1" eb="2">
      <t>ヒョウ</t>
    </rPh>
    <rPh sb="2" eb="3">
      <t>リ</t>
    </rPh>
    <rPh sb="3" eb="4">
      <t>コト</t>
    </rPh>
    <rPh sb="6" eb="8">
      <t>ムラカミ</t>
    </rPh>
    <rPh sb="9" eb="10">
      <t>タカシ</t>
    </rPh>
    <rPh sb="12" eb="13">
      <t>ドノ</t>
    </rPh>
    <phoneticPr fontId="70"/>
  </si>
  <si>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0"/>
  </si>
  <si>
    <t>交付申請</t>
    <rPh sb="0" eb="2">
      <t>コウフ</t>
    </rPh>
    <rPh sb="2" eb="4">
      <t>シンセイ</t>
    </rPh>
    <phoneticPr fontId="70"/>
  </si>
  <si>
    <t>本事業の交付規程及び公募要領の内容を全て承知の上で、申請者の役割及び要件等について確認し、了承している。</t>
    <rPh sb="26" eb="28">
      <t>シンセイ</t>
    </rPh>
    <rPh sb="28" eb="29">
      <t>シャ</t>
    </rPh>
    <phoneticPr fontId="70"/>
  </si>
  <si>
    <t>暴力団排除</t>
    <rPh sb="0" eb="3">
      <t>ボウリョクダン</t>
    </rPh>
    <rPh sb="3" eb="5">
      <t>ハイジョ</t>
    </rPh>
    <phoneticPr fontId="70"/>
  </si>
  <si>
    <t>交付決定前の事業着手の禁止</t>
    <rPh sb="0" eb="2">
      <t>コウフ</t>
    </rPh>
    <rPh sb="2" eb="4">
      <t>ケッテイ</t>
    </rPh>
    <rPh sb="4" eb="5">
      <t>マエ</t>
    </rPh>
    <rPh sb="6" eb="8">
      <t>ジギョウ</t>
    </rPh>
    <rPh sb="8" eb="10">
      <t>チャクシュ</t>
    </rPh>
    <rPh sb="11" eb="13">
      <t>キンシ</t>
    </rPh>
    <phoneticPr fontId="70"/>
  </si>
  <si>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0"/>
  </si>
  <si>
    <t>重複申請の禁止</t>
    <rPh sb="0" eb="2">
      <t>ジュウフク</t>
    </rPh>
    <rPh sb="2" eb="4">
      <t>シンセイ</t>
    </rPh>
    <rPh sb="5" eb="7">
      <t>キンシ</t>
    </rPh>
    <phoneticPr fontId="70"/>
  </si>
  <si>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0"/>
  </si>
  <si>
    <t>申請の無効</t>
    <rPh sb="0" eb="2">
      <t>シンセイ</t>
    </rPh>
    <rPh sb="3" eb="5">
      <t>ムコウ</t>
    </rPh>
    <phoneticPr fontId="70"/>
  </si>
  <si>
    <t>申請書及び添付書類一式について責任をもち、虚偽、不正の記入が一切ないことを確認している。</t>
    <phoneticPr fontId="70"/>
  </si>
  <si>
    <t>万が一、違反する行為が発生した場合の罰則等を理解し、了承している。</t>
    <phoneticPr fontId="70"/>
  </si>
  <si>
    <t>個人情報の利用</t>
    <rPh sb="5" eb="7">
      <t>リヨウ</t>
    </rPh>
    <phoneticPr fontId="70"/>
  </si>
  <si>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0"/>
  </si>
  <si>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0"/>
  </si>
  <si>
    <t>ための調査・分析、SIIが作成するパンフレット・事例集、国が行うその他調査業務等に利用されることがあり、</t>
    <phoneticPr fontId="70"/>
  </si>
  <si>
    <t>その場合、国が指定する外部機関に個人情報等が提供されることに同意している。</t>
    <rPh sb="20" eb="21">
      <t>ナド</t>
    </rPh>
    <phoneticPr fontId="70"/>
  </si>
  <si>
    <t>また、本情報が同一の設備等に対し、国から他の補助金を受けていないかを調査するために利用されることに同意している。</t>
    <rPh sb="3" eb="4">
      <t>ホン</t>
    </rPh>
    <rPh sb="4" eb="6">
      <t>ジョウホウ</t>
    </rPh>
    <rPh sb="49" eb="51">
      <t>ドウイ</t>
    </rPh>
    <phoneticPr fontId="70"/>
  </si>
  <si>
    <t>申請内容の変更及び取下げ</t>
    <rPh sb="0" eb="2">
      <t>シンセイ</t>
    </rPh>
    <rPh sb="2" eb="4">
      <t>ナイヨウ</t>
    </rPh>
    <rPh sb="5" eb="7">
      <t>ヘンコウ</t>
    </rPh>
    <rPh sb="7" eb="8">
      <t>オヨ</t>
    </rPh>
    <rPh sb="9" eb="11">
      <t>トリサ</t>
    </rPh>
    <phoneticPr fontId="70"/>
  </si>
  <si>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0"/>
  </si>
  <si>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0"/>
  </si>
  <si>
    <t>現地調査等の協力</t>
    <rPh sb="0" eb="2">
      <t>ゲンチ</t>
    </rPh>
    <rPh sb="2" eb="4">
      <t>チョウサ</t>
    </rPh>
    <rPh sb="4" eb="5">
      <t>トウ</t>
    </rPh>
    <rPh sb="6" eb="8">
      <t>キョウリョク</t>
    </rPh>
    <phoneticPr fontId="70"/>
  </si>
  <si>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0"/>
  </si>
  <si>
    <t>事業の不履行等</t>
    <rPh sb="0" eb="2">
      <t>ジギョウ</t>
    </rPh>
    <rPh sb="3" eb="6">
      <t>フリコウ</t>
    </rPh>
    <rPh sb="6" eb="7">
      <t>トウ</t>
    </rPh>
    <phoneticPr fontId="70"/>
  </si>
  <si>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0"/>
  </si>
  <si>
    <t>判断した場合は、当該申請者の申請及び登録を無効とすることができることを理解し、了承している。</t>
    <rPh sb="35" eb="37">
      <t>リカイ</t>
    </rPh>
    <rPh sb="39" eb="41">
      <t>リョウショウ</t>
    </rPh>
    <phoneticPr fontId="70"/>
  </si>
  <si>
    <t>10.</t>
    <phoneticPr fontId="70"/>
  </si>
  <si>
    <t>免責</t>
    <rPh sb="0" eb="2">
      <t>メンセキ</t>
    </rPh>
    <phoneticPr fontId="70"/>
  </si>
  <si>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0"/>
  </si>
  <si>
    <t>間に生じるトラブルや損害について、一切の関与・責任を負わないことを理解し、了承している。</t>
    <rPh sb="26" eb="27">
      <t>オ</t>
    </rPh>
    <rPh sb="33" eb="35">
      <t>リカイ</t>
    </rPh>
    <rPh sb="37" eb="39">
      <t>リョウショウ</t>
    </rPh>
    <phoneticPr fontId="70"/>
  </si>
  <si>
    <t>11.</t>
    <phoneticPr fontId="70"/>
  </si>
  <si>
    <t>事業の内容変更、終了</t>
    <rPh sb="0" eb="2">
      <t>ジギョウ</t>
    </rPh>
    <rPh sb="3" eb="5">
      <t>ナイヨウ</t>
    </rPh>
    <rPh sb="5" eb="7">
      <t>ヘンコウ</t>
    </rPh>
    <rPh sb="8" eb="10">
      <t>シュウリョウ</t>
    </rPh>
    <phoneticPr fontId="70"/>
  </si>
  <si>
    <t>SIIは、国との協議に基づき、本事業を終了、又はその制度内容の変更を行うことができることを承知している。</t>
    <rPh sb="31" eb="33">
      <t>ヘンコウ</t>
    </rPh>
    <rPh sb="34" eb="35">
      <t>オコナ</t>
    </rPh>
    <rPh sb="45" eb="47">
      <t>ショウチ</t>
    </rPh>
    <phoneticPr fontId="70"/>
  </si>
  <si>
    <t>12.</t>
    <phoneticPr fontId="72"/>
  </si>
  <si>
    <t>複数年度事業について</t>
    <rPh sb="0" eb="4">
      <t>フクスウネンド</t>
    </rPh>
    <rPh sb="4" eb="6">
      <t>ジギョウ</t>
    </rPh>
    <phoneticPr fontId="70"/>
  </si>
  <si>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0"/>
  </si>
  <si>
    <t>超える申請があった場合等には、補助金額が減額される（状況によっては交付決定されない）場合がある。その場合でも、</t>
    <rPh sb="0" eb="1">
      <t>コ</t>
    </rPh>
    <rPh sb="3" eb="5">
      <t>シンセイ</t>
    </rPh>
    <rPh sb="9" eb="11">
      <t>バアイ</t>
    </rPh>
    <phoneticPr fontId="70"/>
  </si>
  <si>
    <t>原則、竣工まで事業を継続すること、及び、途中で事業を中止した場合には、原則として既に交付した補助金の返還が必要と</t>
    <phoneticPr fontId="72"/>
  </si>
  <si>
    <t>なる場合があることを了承している。</t>
  </si>
  <si>
    <t>上記を誓約し、申請内容に間違いがないことを確認した上で署名します。</t>
    <rPh sb="3" eb="5">
      <t>セイヤク</t>
    </rPh>
    <phoneticPr fontId="70"/>
  </si>
  <si>
    <t>申請者1</t>
    <rPh sb="0" eb="3">
      <t>シンセイシャ</t>
    </rPh>
    <phoneticPr fontId="70"/>
  </si>
  <si>
    <t>名称</t>
    <rPh sb="0" eb="2">
      <t>メイショウ</t>
    </rPh>
    <phoneticPr fontId="83"/>
  </si>
  <si>
    <t>代表者等名</t>
    <phoneticPr fontId="83"/>
  </si>
  <si>
    <t>役職</t>
    <rPh sb="0" eb="2">
      <t>ヤクショク</t>
    </rPh>
    <phoneticPr fontId="72"/>
  </si>
  <si>
    <t>氏名</t>
    <rPh sb="0" eb="2">
      <t>シメイ</t>
    </rPh>
    <phoneticPr fontId="72"/>
  </si>
  <si>
    <t>申請者2</t>
    <rPh sb="0" eb="3">
      <t>シンセイシャ</t>
    </rPh>
    <phoneticPr fontId="70"/>
  </si>
  <si>
    <t>←共同申請の場合、左端の「＋」を出現させたうえで出力を行うこと</t>
    <phoneticPr fontId="72"/>
  </si>
  <si>
    <t>申請者3</t>
    <rPh sb="0" eb="3">
      <t>シンセイシャ</t>
    </rPh>
    <phoneticPr fontId="70"/>
  </si>
  <si>
    <t>申請者4</t>
    <rPh sb="0" eb="3">
      <t>シンセイシャ</t>
    </rPh>
    <phoneticPr fontId="70"/>
  </si>
  <si>
    <t>本シートに無い情報は、各種申請様式に直接入力すること。</t>
    <phoneticPr fontId="18"/>
  </si>
  <si>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0"/>
  </si>
  <si>
    <t>補助対象経費</t>
    <phoneticPr fontId="18"/>
  </si>
  <si>
    <t>備考</t>
    <rPh sb="0" eb="2">
      <t>ビコウ</t>
    </rPh>
    <phoneticPr fontId="18"/>
  </si>
  <si>
    <t>金額</t>
    <rPh sb="0" eb="2">
      <t>キンガク</t>
    </rPh>
    <phoneticPr fontId="18"/>
  </si>
  <si>
    <t>合計</t>
    <rPh sb="0" eb="2">
      <t>ゴウケイ</t>
    </rPh>
    <phoneticPr fontId="18"/>
  </si>
  <si>
    <t>補助事業名</t>
    <rPh sb="0" eb="5">
      <t>ホジョジギョウメイ</t>
    </rPh>
    <phoneticPr fontId="18"/>
  </si>
  <si>
    <t>支店名</t>
    <rPh sb="0" eb="3">
      <t>シテンメイ</t>
    </rPh>
    <phoneticPr fontId="16"/>
  </si>
  <si>
    <t>担当者名</t>
    <rPh sb="0" eb="4">
      <t>タントウシャメイ</t>
    </rPh>
    <phoneticPr fontId="16"/>
  </si>
  <si>
    <t>電話番号</t>
    <rPh sb="0" eb="4">
      <t>デンワバンゴウ</t>
    </rPh>
    <phoneticPr fontId="16"/>
  </si>
  <si>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2"/>
  </si>
  <si>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</si>
  <si>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6"/>
  </si>
  <si>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8"/>
  </si>
  <si>
    <t>３．補助対象経費の算出</t>
    <rPh sb="2" eb="4">
      <t>ホジョ</t>
    </rPh>
    <rPh sb="4" eb="6">
      <t>タイショウ</t>
    </rPh>
    <rPh sb="6" eb="8">
      <t>ケイヒ</t>
    </rPh>
    <rPh sb="9" eb="11">
      <t>サンシュツ</t>
    </rPh>
    <phoneticPr fontId="70"/>
  </si>
  <si>
    <t>（２）　１kWhあたりの補助対象経費の上限</t>
    <rPh sb="12" eb="14">
      <t>ホジョ</t>
    </rPh>
    <rPh sb="14" eb="16">
      <t>タイショウ</t>
    </rPh>
    <rPh sb="16" eb="18">
      <t>ケイヒ</t>
    </rPh>
    <rPh sb="19" eb="21">
      <t>ジョウゲン</t>
    </rPh>
    <phoneticPr fontId="18"/>
  </si>
  <si>
    <t>（３）　蓄電システム（共用部）補助対象経費</t>
    <rPh sb="4" eb="6">
      <t>チクデン</t>
    </rPh>
    <rPh sb="11" eb="14">
      <t>キョウヨウブ</t>
    </rPh>
    <rPh sb="15" eb="17">
      <t>ホジョ</t>
    </rPh>
    <rPh sb="17" eb="19">
      <t>タイショウ</t>
    </rPh>
    <rPh sb="19" eb="21">
      <t>ケイヒ</t>
    </rPh>
    <phoneticPr fontId="18"/>
  </si>
  <si>
    <t>◆見積明細</t>
    <rPh sb="1" eb="3">
      <t>ミツ</t>
    </rPh>
    <rPh sb="3" eb="5">
      <t>メイサイ</t>
    </rPh>
    <phoneticPr fontId="18"/>
  </si>
  <si>
    <t>←消費税を除いた金額を入力</t>
    <phoneticPr fontId="18"/>
  </si>
  <si>
    <t>補助事業に要する
経費</t>
    <rPh sb="0" eb="2">
      <t>ホジョ</t>
    </rPh>
    <rPh sb="2" eb="4">
      <t>ジギョウ</t>
    </rPh>
    <rPh sb="5" eb="6">
      <t>ヨウ</t>
    </rPh>
    <rPh sb="9" eb="11">
      <t>ケイヒ</t>
    </rPh>
    <phoneticPr fontId="70"/>
  </si>
  <si>
    <t>←※設備費、工事費の導入価格を入力すること（消費税を除いた金額を入力）</t>
    <rPh sb="2" eb="5">
      <t>セツビヒ</t>
    </rPh>
    <rPh sb="6" eb="9">
      <t>コウジヒ</t>
    </rPh>
    <rPh sb="10" eb="14">
      <t>ドウニュウカカク</t>
    </rPh>
    <rPh sb="15" eb="17">
      <t>ニュウリョク</t>
    </rPh>
    <phoneticPr fontId="18"/>
  </si>
  <si>
    <t>（１）　導入価格（見積明細により算出）</t>
    <rPh sb="4" eb="6">
      <t>ドウニュウ</t>
    </rPh>
    <rPh sb="6" eb="8">
      <t>カカク</t>
    </rPh>
    <rPh sb="9" eb="11">
      <t>ミツモリ</t>
    </rPh>
    <rPh sb="11" eb="13">
      <t>メイサイ</t>
    </rPh>
    <rPh sb="16" eb="18">
      <t>サンシュツ</t>
    </rPh>
    <phoneticPr fontId="18"/>
  </si>
  <si>
    <t>◆小計・合計・集計欄の数式に影響が出るため行を追加する場合には、項目の先頭や最後ではなく、中程で行の追加をすること。</t>
    <phoneticPr fontId="18"/>
  </si>
  <si>
    <t>←数式が入っているので触らないこと</t>
    <rPh sb="1" eb="3">
      <t>スウシキ</t>
    </rPh>
    <rPh sb="4" eb="5">
      <t>ハイ</t>
    </rPh>
    <rPh sb="11" eb="12">
      <t>サワ</t>
    </rPh>
    <phoneticPr fontId="77"/>
  </si>
  <si>
    <t>◆青字の下線があるシート名をクリックすると、該当ページに遷移</t>
    <rPh sb="1" eb="3">
      <t>アオジ</t>
    </rPh>
    <rPh sb="4" eb="6">
      <t>カセン</t>
    </rPh>
    <rPh sb="12" eb="13">
      <t>メイ</t>
    </rPh>
    <rPh sb="22" eb="24">
      <t>ガイトウ</t>
    </rPh>
    <rPh sb="28" eb="30">
      <t>センイ</t>
    </rPh>
    <phoneticPr fontId="70"/>
  </si>
  <si>
    <t>個人情報の取得と利用について</t>
    <rPh sb="0" eb="4">
      <t>コジンジョウホウ</t>
    </rPh>
    <rPh sb="5" eb="7">
      <t>シュトク</t>
    </rPh>
    <rPh sb="8" eb="10">
      <t>リヨウ</t>
    </rPh>
    <phoneticPr fontId="18"/>
  </si>
  <si>
    <t>単年度事業：2024年1月19日まで
複数年度事業：2024年1月26日まで</t>
    <rPh sb="0" eb="3">
      <t>タンネンド</t>
    </rPh>
    <rPh sb="3" eb="5">
      <t>ジギョウ</t>
    </rPh>
    <rPh sb="19" eb="25">
      <t>フクスウネンドジギョウ</t>
    </rPh>
    <rPh sb="30" eb="31">
      <t>ネン</t>
    </rPh>
    <rPh sb="32" eb="33">
      <t>ガツ</t>
    </rPh>
    <rPh sb="35" eb="36">
      <t>ニチ</t>
    </rPh>
    <phoneticPr fontId="18"/>
  </si>
  <si>
    <t>単年度事業：事業完了日から30日以内または2024年1月26日のいずれか早い日まで
複数年度事業：事業完了日から30日以内または2024年2月2日のいずれか早い日まで</t>
    <rPh sb="0" eb="5">
      <t>タンネンドジギョウ</t>
    </rPh>
    <rPh sb="6" eb="8">
      <t>ジギョウ</t>
    </rPh>
    <rPh sb="8" eb="11">
      <t>カンリョウビ</t>
    </rPh>
    <rPh sb="15" eb="16">
      <t>ニチ</t>
    </rPh>
    <rPh sb="16" eb="18">
      <t>イナイ</t>
    </rPh>
    <rPh sb="42" eb="48">
      <t>フクスウネンドジギョウ</t>
    </rPh>
    <phoneticPr fontId="18"/>
  </si>
  <si>
    <t>（４）他の補助金に関する事項</t>
    <phoneticPr fontId="18"/>
  </si>
  <si>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7"/>
  </si>
  <si>
    <r>
      <t>ＢＥＬＳ取得に係る費用（住戸</t>
    </r>
    <r>
      <rPr>
        <sz val="13"/>
        <rFont val="ＭＳ Ｐ明朝"/>
        <family val="1"/>
        <charset val="128"/>
      </rPr>
      <t>BELS取得費用を含む</t>
    </r>
    <r>
      <rPr>
        <sz val="14"/>
        <rFont val="ＭＳ Ｐ明朝"/>
        <family val="1"/>
        <charset val="128"/>
      </rPr>
      <t>）</t>
    </r>
    <rPh sb="4" eb="6">
      <t>シュトク</t>
    </rPh>
    <rPh sb="12" eb="14">
      <t>ジュウコ</t>
    </rPh>
    <rPh sb="18" eb="20">
      <t>シュトク</t>
    </rPh>
    <rPh sb="20" eb="22">
      <t>ヒヨウ</t>
    </rPh>
    <rPh sb="23" eb="24">
      <t>フク</t>
    </rPh>
    <phoneticPr fontId="16"/>
  </si>
  <si>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6"/>
  </si>
  <si>
    <t>事業年度　２年目</t>
    <rPh sb="0" eb="2">
      <t>ジギョウ</t>
    </rPh>
    <rPh sb="2" eb="4">
      <t>ネンド</t>
    </rPh>
    <rPh sb="6" eb="8">
      <t>ネンメ</t>
    </rPh>
    <phoneticPr fontId="18"/>
  </si>
  <si>
    <t>事業年度　１年目</t>
    <rPh sb="0" eb="2">
      <t>ジギョウ</t>
    </rPh>
    <rPh sb="2" eb="4">
      <t>ネンド</t>
    </rPh>
    <rPh sb="6" eb="8">
      <t>ネンメ</t>
    </rPh>
    <phoneticPr fontId="18"/>
  </si>
  <si>
    <t>事業年度　３年目</t>
    <rPh sb="0" eb="2">
      <t>ジギョウ</t>
    </rPh>
    <rPh sb="2" eb="4">
      <t>ネンド</t>
    </rPh>
    <rPh sb="6" eb="8">
      <t>ネンメ</t>
    </rPh>
    <phoneticPr fontId="18"/>
  </si>
  <si>
    <t>事業年度　４年目</t>
    <rPh sb="0" eb="2">
      <t>ジギョウ</t>
    </rPh>
    <rPh sb="2" eb="4">
      <t>ネンド</t>
    </rPh>
    <rPh sb="6" eb="8">
      <t>ネンメ</t>
    </rPh>
    <phoneticPr fontId="18"/>
  </si>
  <si>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7"/>
  </si>
  <si>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</si>
  <si>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</si>
  <si>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３．補助事業概要図</t>
    <rPh sb="2" eb="9">
      <t>ホジョジギョウガイヨウズ</t>
    </rPh>
    <phoneticPr fontId="18"/>
  </si>
  <si>
    <t>４．住戸情報入力</t>
    <rPh sb="2" eb="4">
      <t>ジュウコ</t>
    </rPh>
    <rPh sb="4" eb="6">
      <t>ジョウホウ</t>
    </rPh>
    <rPh sb="6" eb="8">
      <t>ニュウリョク</t>
    </rPh>
    <phoneticPr fontId="70"/>
  </si>
  <si>
    <t>５．補助対象経費総括表（まとめ）</t>
    <rPh sb="2" eb="4">
      <t>ホジョ</t>
    </rPh>
    <rPh sb="4" eb="6">
      <t>タイショウ</t>
    </rPh>
    <rPh sb="6" eb="8">
      <t>ケイヒ</t>
    </rPh>
    <rPh sb="8" eb="11">
      <t>ソウカツヒョウ</t>
    </rPh>
    <phoneticPr fontId="17"/>
  </si>
  <si>
    <t>６-１．補助対象経費総括表</t>
    <rPh sb="4" eb="6">
      <t>ホジョ</t>
    </rPh>
    <rPh sb="6" eb="8">
      <t>タイショウ</t>
    </rPh>
    <rPh sb="8" eb="10">
      <t>ケイヒ</t>
    </rPh>
    <rPh sb="10" eb="13">
      <t>ソウカツヒョウ</t>
    </rPh>
    <phoneticPr fontId="17"/>
  </si>
  <si>
    <t>６-２．補助対象経費総括表</t>
    <rPh sb="4" eb="6">
      <t>ホジョ</t>
    </rPh>
    <rPh sb="6" eb="8">
      <t>タイショウ</t>
    </rPh>
    <rPh sb="8" eb="10">
      <t>ケイヒ</t>
    </rPh>
    <rPh sb="10" eb="13">
      <t>ソウカツヒョウ</t>
    </rPh>
    <phoneticPr fontId="17"/>
  </si>
  <si>
    <t>６-３．補助対象経費総括表</t>
    <rPh sb="4" eb="6">
      <t>ホジョ</t>
    </rPh>
    <rPh sb="6" eb="8">
      <t>タイショウ</t>
    </rPh>
    <rPh sb="8" eb="10">
      <t>ケイヒ</t>
    </rPh>
    <rPh sb="10" eb="13">
      <t>ソウカツヒョウ</t>
    </rPh>
    <phoneticPr fontId="17"/>
  </si>
  <si>
    <t>６-４．補助対象経費総括表</t>
    <rPh sb="4" eb="6">
      <t>ホジョ</t>
    </rPh>
    <rPh sb="6" eb="8">
      <t>タイショウ</t>
    </rPh>
    <rPh sb="8" eb="10">
      <t>ケイヒ</t>
    </rPh>
    <rPh sb="10" eb="13">
      <t>ソウカツヒョウ</t>
    </rPh>
    <phoneticPr fontId="17"/>
  </si>
  <si>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2"/>
  </si>
  <si>
    <t>９-１．費用明細書　（共用部）</t>
    <rPh sb="4" eb="6">
      <t>ヒヨウ</t>
    </rPh>
    <rPh sb="6" eb="9">
      <t>メイサイショ</t>
    </rPh>
    <rPh sb="11" eb="13">
      <t>キョウヨウ</t>
    </rPh>
    <rPh sb="13" eb="14">
      <t>ブ</t>
    </rPh>
    <phoneticPr fontId="72"/>
  </si>
  <si>
    <t>９-２．費用明細書　（共用部）</t>
    <rPh sb="4" eb="6">
      <t>ヒヨウ</t>
    </rPh>
    <rPh sb="6" eb="9">
      <t>メイサイショ</t>
    </rPh>
    <rPh sb="11" eb="13">
      <t>キョウヨウ</t>
    </rPh>
    <rPh sb="13" eb="14">
      <t>ブ</t>
    </rPh>
    <phoneticPr fontId="72"/>
  </si>
  <si>
    <t>９-３．費用明細書　（共用部）</t>
    <rPh sb="4" eb="6">
      <t>ヒヨウ</t>
    </rPh>
    <rPh sb="6" eb="9">
      <t>メイサイショ</t>
    </rPh>
    <rPh sb="11" eb="13">
      <t>キョウヨウ</t>
    </rPh>
    <rPh sb="13" eb="14">
      <t>ブ</t>
    </rPh>
    <phoneticPr fontId="72"/>
  </si>
  <si>
    <t>９-４．費用明細書　（共用部）</t>
    <rPh sb="4" eb="6">
      <t>ヒヨウ</t>
    </rPh>
    <rPh sb="6" eb="9">
      <t>メイサイショ</t>
    </rPh>
    <rPh sb="11" eb="13">
      <t>キョウヨウ</t>
    </rPh>
    <rPh sb="13" eb="14">
      <t>ブ</t>
    </rPh>
    <phoneticPr fontId="72"/>
  </si>
  <si>
    <t>１１．MEMS　補助対象経費算出シート</t>
    <rPh sb="10" eb="12">
      <t>タイショウ</t>
    </rPh>
    <rPh sb="12" eb="14">
      <t>ケイヒ</t>
    </rPh>
    <phoneticPr fontId="72"/>
  </si>
  <si>
    <t>１２.パネルラジエーター設備費用算出シート</t>
    <rPh sb="12" eb="14">
      <t>セツビ</t>
    </rPh>
    <rPh sb="14" eb="16">
      <t>ヒヨウ</t>
    </rPh>
    <rPh sb="16" eb="18">
      <t>サンシュツ</t>
    </rPh>
    <phoneticPr fontId="72"/>
  </si>
  <si>
    <t>「４.住戸情報入力」から自動転記（検算すること）</t>
    <rPh sb="5" eb="7">
      <t>ジョウホウ</t>
    </rPh>
    <rPh sb="7" eb="9">
      <t>ニュウリョク</t>
    </rPh>
    <rPh sb="12" eb="14">
      <t>ジドウ</t>
    </rPh>
    <rPh sb="14" eb="16">
      <t>テンキ</t>
    </rPh>
    <rPh sb="17" eb="19">
      <t>ケンザン</t>
    </rPh>
    <phoneticPr fontId="16"/>
  </si>
  <si>
    <t>４．住戸情報入力</t>
    <rPh sb="2" eb="4">
      <t>ジュウコ</t>
    </rPh>
    <rPh sb="4" eb="6">
      <t>ジョウホウ</t>
    </rPh>
    <rPh sb="6" eb="8">
      <t>ニュウリョク</t>
    </rPh>
    <phoneticPr fontId="18"/>
  </si>
  <si>
    <t>５．補助対象経費総括表（まとめ）</t>
    <rPh sb="2" eb="4">
      <t>ホジョ</t>
    </rPh>
    <rPh sb="4" eb="6">
      <t>タイショウ</t>
    </rPh>
    <rPh sb="6" eb="8">
      <t>ケイヒ</t>
    </rPh>
    <rPh sb="8" eb="11">
      <t>ソウカツヒョウ</t>
    </rPh>
    <phoneticPr fontId="16"/>
  </si>
  <si>
    <t>８．共用部空調設備費用算出シート</t>
    <phoneticPr fontId="18"/>
  </si>
  <si>
    <t>１１．ＭＥＭＳ補助対象経費算出シート</t>
    <rPh sb="7" eb="13">
      <t>ホジョタイショウケイヒ</t>
    </rPh>
    <rPh sb="13" eb="15">
      <t>サンシュツ</t>
    </rPh>
    <phoneticPr fontId="18"/>
  </si>
  <si>
    <t>１２．パネルラジエーター設備費用算出シート</t>
    <phoneticPr fontId="18"/>
  </si>
  <si>
    <t>・定額単価積み上げ方式を用いない設備を導入する場合は
  「９．費用明細書（共用部）」と併せて必ず提出すること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6"/>
  </si>
  <si>
    <t>交付申請書を提出する日（2023年5月25日~6月23日の間）</t>
    <phoneticPr fontId="18"/>
  </si>
  <si>
    <t>令和5年度　超高層ＺＥＨ－Ｍ実証事業　　交付申請書情報入力シート</t>
    <rPh sb="0" eb="2">
      <t>レイワ</t>
    </rPh>
    <rPh sb="3" eb="5">
      <t>ネンド</t>
    </rPh>
    <rPh sb="6" eb="9">
      <t>チョウコウソウ</t>
    </rPh>
    <rPh sb="14" eb="16">
      <t>ジッショウ</t>
    </rPh>
    <rPh sb="16" eb="18">
      <t>ジギョウ</t>
    </rPh>
    <rPh sb="20" eb="22">
      <t>コウフ</t>
    </rPh>
    <rPh sb="22" eb="25">
      <t>シンセイショ</t>
    </rPh>
    <rPh sb="25" eb="27">
      <t>ジョウホウ</t>
    </rPh>
    <rPh sb="27" eb="29">
      <t>ニュウリョク</t>
    </rPh>
    <phoneticPr fontId="17"/>
  </si>
  <si>
    <t>超高層ＺＥＨ－Ｍ実証事業</t>
    <rPh sb="0" eb="3">
      <t>チョウコウソウ</t>
    </rPh>
    <rPh sb="8" eb="10">
      <t>ジッショウ</t>
    </rPh>
    <rPh sb="10" eb="12">
      <t>ジギョウ</t>
    </rPh>
    <phoneticPr fontId="16"/>
  </si>
  <si>
    <t>定型様式１　交付申請書</t>
    <rPh sb="0" eb="2">
      <t>テイケイ</t>
    </rPh>
    <phoneticPr fontId="18"/>
  </si>
  <si>
    <t>別表　補助事業に要する経費、補助対象経費及び補助金の額並びに区分ごとの配分</t>
    <rPh sb="0" eb="2">
      <t>ベッピョウ</t>
    </rPh>
    <rPh sb="3" eb="5">
      <t>ホジョ</t>
    </rPh>
    <rPh sb="5" eb="7">
      <t>ジギョウ</t>
    </rPh>
    <rPh sb="8" eb="9">
      <t>ヨウ</t>
    </rPh>
    <rPh sb="11" eb="13">
      <t>ケイヒ</t>
    </rPh>
    <rPh sb="14" eb="16">
      <t>ホジョ</t>
    </rPh>
    <rPh sb="16" eb="18">
      <t>タイショウ</t>
    </rPh>
    <rPh sb="18" eb="20">
      <t>ケイヒ</t>
    </rPh>
    <rPh sb="20" eb="21">
      <t>オヨ</t>
    </rPh>
    <rPh sb="22" eb="25">
      <t>ホジョキン</t>
    </rPh>
    <rPh sb="26" eb="27">
      <t>ガク</t>
    </rPh>
    <rPh sb="27" eb="28">
      <t>ナラ</t>
    </rPh>
    <rPh sb="30" eb="32">
      <t>クブン</t>
    </rPh>
    <rPh sb="35" eb="37">
      <t>ハイブン</t>
    </rPh>
    <phoneticPr fontId="16"/>
  </si>
  <si>
    <t>別紙　暴力団排除に関する誓約事項</t>
    <phoneticPr fontId="18"/>
  </si>
  <si>
    <t>別添　役員名簿</t>
    <rPh sb="0" eb="2">
      <t>ベッテン</t>
    </rPh>
    <phoneticPr fontId="18"/>
  </si>
  <si>
    <t>６-１～５．補助対象経費総括表
（１年目）（２年目）（３年目）（４年目）（５年目）</t>
    <phoneticPr fontId="18"/>
  </si>
  <si>
    <t>７-１～５．共用部定額単価算出シート</t>
    <phoneticPr fontId="18"/>
  </si>
  <si>
    <t>９-１～５．費用明細書（共用部）</t>
    <rPh sb="6" eb="8">
      <t>ヒヨウ</t>
    </rPh>
    <rPh sb="8" eb="10">
      <t>メイサイ</t>
    </rPh>
    <rPh sb="10" eb="11">
      <t>ショ</t>
    </rPh>
    <phoneticPr fontId="18"/>
  </si>
  <si>
    <t>１３．工程表</t>
    <rPh sb="5" eb="6">
      <t>ヒョウ</t>
    </rPh>
    <phoneticPr fontId="18"/>
  </si>
  <si>
    <t>⑧商業登記簿等</t>
    <rPh sb="1" eb="3">
      <t>ショウギョウ</t>
    </rPh>
    <rPh sb="3" eb="6">
      <t>トウキボ</t>
    </rPh>
    <rPh sb="6" eb="7">
      <t>トウ</t>
    </rPh>
    <phoneticPr fontId="16"/>
  </si>
  <si>
    <t>⑨個人情報の取得と利用について</t>
    <rPh sb="1" eb="5">
      <t>コジンジョウホウ</t>
    </rPh>
    <rPh sb="6" eb="8">
      <t>シュトク</t>
    </rPh>
    <rPh sb="9" eb="11">
      <t>リヨウ</t>
    </rPh>
    <phoneticPr fontId="18"/>
  </si>
  <si>
    <t>⑩その他</t>
    <phoneticPr fontId="18"/>
  </si>
  <si>
    <t>⑪jGrantsからの申請</t>
    <rPh sb="11" eb="13">
      <t>シンセイ</t>
    </rPh>
    <phoneticPr fontId="16"/>
  </si>
  <si>
    <t>すべての指定形式データ（Excel）と添付書類（PDF 形式）をjGrants から申請すること</t>
    <rPh sb="4" eb="6">
      <t>シテイ</t>
    </rPh>
    <rPh sb="6" eb="8">
      <t>ケイシキ</t>
    </rPh>
    <rPh sb="19" eb="21">
      <t>テンプ</t>
    </rPh>
    <rPh sb="21" eb="23">
      <t>ショルイ</t>
    </rPh>
    <rPh sb="28" eb="30">
      <t>ケイシキ</t>
    </rPh>
    <rPh sb="42" eb="44">
      <t>シンセイ</t>
    </rPh>
    <phoneticPr fontId="16"/>
  </si>
  <si>
    <t>複数年度事業は、各階平面図および断面図または矩計図に住戸毎で補助対象設備等の導入年別（１年目は赤、２年目は青、３年目は緑、４年目はオレンジ、５年目は紫）に色分けしてマーキングすること</t>
    <rPh sb="0" eb="2">
      <t>フクスウ</t>
    </rPh>
    <rPh sb="2" eb="4">
      <t>ネンド</t>
    </rPh>
    <rPh sb="4" eb="6">
      <t>ジギョウ</t>
    </rPh>
    <rPh sb="8" eb="10">
      <t>カクカイ</t>
    </rPh>
    <rPh sb="10" eb="13">
      <t>ヘイメンズ</t>
    </rPh>
    <rPh sb="16" eb="19">
      <t>ダンメンズ</t>
    </rPh>
    <rPh sb="22" eb="25">
      <t>カナバカリズ</t>
    </rPh>
    <rPh sb="26" eb="28">
      <t>ジュウコ</t>
    </rPh>
    <rPh sb="28" eb="29">
      <t>ゴト</t>
    </rPh>
    <rPh sb="30" eb="32">
      <t>ホジョ</t>
    </rPh>
    <rPh sb="32" eb="34">
      <t>タイショウ</t>
    </rPh>
    <rPh sb="34" eb="36">
      <t>セツビ</t>
    </rPh>
    <rPh sb="36" eb="37">
      <t>トウ</t>
    </rPh>
    <rPh sb="38" eb="40">
      <t>ドウニュウ</t>
    </rPh>
    <rPh sb="40" eb="42">
      <t>ネンベツ</t>
    </rPh>
    <rPh sb="44" eb="46">
      <t>ネンメ</t>
    </rPh>
    <rPh sb="47" eb="48">
      <t>アカ</t>
    </rPh>
    <rPh sb="50" eb="52">
      <t>ネンメ</t>
    </rPh>
    <rPh sb="53" eb="54">
      <t>アオ</t>
    </rPh>
    <rPh sb="56" eb="58">
      <t>ネンメ</t>
    </rPh>
    <rPh sb="59" eb="60">
      <t>ミドリ</t>
    </rPh>
    <rPh sb="62" eb="64">
      <t>ネンメ</t>
    </rPh>
    <rPh sb="71" eb="73">
      <t>ネンメ</t>
    </rPh>
    <rPh sb="74" eb="75">
      <t>ムラサキ</t>
    </rPh>
    <rPh sb="77" eb="79">
      <t>イロワ</t>
    </rPh>
    <phoneticPr fontId="16"/>
  </si>
  <si>
    <t>定型様式１</t>
    <rPh sb="0" eb="2">
      <t>テイケイ</t>
    </rPh>
    <rPh sb="2" eb="4">
      <t>ヨウシキ</t>
    </rPh>
    <phoneticPr fontId="16"/>
  </si>
  <si>
    <t>令和５年度
住宅・建築物需給一体型等省エネルギー投資促進事業費
（ネット・ゼロ・エネルギー・ハウス実証事業）</t>
    <rPh sb="6" eb="8">
      <t>ジュウタク</t>
    </rPh>
    <rPh sb="9" eb="12">
      <t>ケンチクブツ</t>
    </rPh>
    <rPh sb="12" eb="14">
      <t>ジュキュウ</t>
    </rPh>
    <rPh sb="14" eb="17">
      <t>イッタイガタ</t>
    </rPh>
    <rPh sb="17" eb="18">
      <t>トウ</t>
    </rPh>
    <rPh sb="18" eb="19">
      <t>ショウ</t>
    </rPh>
    <rPh sb="24" eb="26">
      <t>トウシ</t>
    </rPh>
    <rPh sb="26" eb="31">
      <t>ソクシンジギョウヒ</t>
    </rPh>
    <rPh sb="49" eb="53">
      <t>ジッショウジギョウ</t>
    </rPh>
    <phoneticPr fontId="17"/>
  </si>
  <si>
    <t>　住宅・建築物需給一体型等省エネルギー投資促進事業費（ネット・ゼロ・エネルギー・ハウス実証事業）交付規程（以下「交付規程」という。）第４条の規定に基づき、下記のとおり経済産業省からの住宅・建築物需給一体型等省エネルギー投資促進事業費交付要綱第３条に基づく国庫補助金に係る交付の申請をします。
　なお、補助金等に係る予算の執行の適正化に関する法律（昭和３０年法律第１７９号）、補助金等に係る予算の執行の適正化に関する法律施行令（昭和３０年政令第２５５号）及び交付規程の定めるところに従うことを承知の上、申請します。</t>
    <phoneticPr fontId="17"/>
  </si>
  <si>
    <t>令和５年度　超高層ＺＥＨ－Ｍ実証事業</t>
    <rPh sb="6" eb="9">
      <t>チョウコウソウ</t>
    </rPh>
    <rPh sb="14" eb="16">
      <t>ジッショウ</t>
    </rPh>
    <phoneticPr fontId="17"/>
  </si>
  <si>
    <t>超高層ＺＥＨ－Ｍ実証事業</t>
    <rPh sb="0" eb="3">
      <t>チョウコウソウ</t>
    </rPh>
    <rPh sb="8" eb="10">
      <t>ジッショウ</t>
    </rPh>
    <phoneticPr fontId="17"/>
  </si>
  <si>
    <t>　　 ※その他、別添による</t>
    <rPh sb="6" eb="7">
      <t>タ</t>
    </rPh>
    <rPh sb="8" eb="10">
      <t>ベッテン</t>
    </rPh>
    <phoneticPr fontId="17"/>
  </si>
  <si>
    <t>５.補助事業に要する経費、補助対象経費及び補助金の額並びに区分ごとの配分</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phoneticPr fontId="17"/>
  </si>
  <si>
    <t>　 ※別表参照</t>
    <phoneticPr fontId="17"/>
  </si>
  <si>
    <t>　　　（１）別紙 記 暴力団排除に関する誓約事項</t>
    <phoneticPr fontId="17"/>
  </si>
  <si>
    <t>　　　（２）別添 役員名簿</t>
    <phoneticPr fontId="17"/>
  </si>
  <si>
    <t>　　　（３）その他ＳＩＩが指示する書類</t>
    <phoneticPr fontId="17"/>
  </si>
  <si>
    <t>別表</t>
    <rPh sb="0" eb="2">
      <t>ベッピョウ</t>
    </rPh>
    <phoneticPr fontId="17"/>
  </si>
  <si>
    <t>※補助金の額（補助対象経費区分ごと）は、小数点以下（１円未満）を切り捨てとする。</t>
    <phoneticPr fontId="17"/>
  </si>
  <si>
    <t>別紙</t>
    <rPh sb="0" eb="2">
      <t>ベッシ</t>
    </rPh>
    <phoneticPr fontId="17"/>
  </si>
  <si>
    <t>別添</t>
    <rPh sb="0" eb="2">
      <t>ベッテン</t>
    </rPh>
    <phoneticPr fontId="17"/>
  </si>
  <si>
    <t>　当社（個人である場合は私、団体である場合は当団体）は、補助金の交付の申請をするに当たって、また、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17"/>
  </si>
  <si>
    <t>V2H充電設備（充放電設備）の有無</t>
    <rPh sb="15" eb="17">
      <t>ウム</t>
    </rPh>
    <phoneticPr fontId="16"/>
  </si>
  <si>
    <t>居住者の使用</t>
    <rPh sb="0" eb="3">
      <t>キョジュウシャ</t>
    </rPh>
    <rPh sb="4" eb="6">
      <t>シヨウ</t>
    </rPh>
    <phoneticPr fontId="16"/>
  </si>
  <si>
    <t>中小企業等経営強化法に基づく経営革新計画の認定</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ニンテイ</t>
    </rPh>
    <phoneticPr fontId="17"/>
  </si>
  <si>
    <t>パートナーシップ構築宣言</t>
    <rPh sb="8" eb="12">
      <t>コウチクセンゲン</t>
    </rPh>
    <phoneticPr fontId="17"/>
  </si>
  <si>
    <t>中小企業等経営強化法に基づき経営革新計画の認定を受けている、又は令和５年度中に受ける予定である。</t>
    <rPh sb="30" eb="31">
      <t>マタ</t>
    </rPh>
    <phoneticPr fontId="18"/>
  </si>
  <si>
    <t>未来を拓くパートナーシップ構築推進会議において定められた「パートナーシップ構築宣言」を宣言している。
又は令和５年度中に宣言する予定である</t>
    <rPh sb="13" eb="19">
      <t>コウチクスイシンカイギ</t>
    </rPh>
    <rPh sb="23" eb="24">
      <t>サダ</t>
    </rPh>
    <rPh sb="37" eb="41">
      <t>コウチクセンゲン</t>
    </rPh>
    <rPh sb="43" eb="45">
      <t>センゲン</t>
    </rPh>
    <rPh sb="51" eb="52">
      <t>マタ</t>
    </rPh>
    <rPh sb="53" eb="55">
      <t>レイワ</t>
    </rPh>
    <rPh sb="56" eb="58">
      <t>ネンド</t>
    </rPh>
    <rPh sb="58" eb="59">
      <t>チュウ</t>
    </rPh>
    <rPh sb="60" eb="62">
      <t>センゲン</t>
    </rPh>
    <rPh sb="64" eb="66">
      <t>ヨテイ</t>
    </rPh>
    <phoneticPr fontId="18"/>
  </si>
  <si>
    <t>超高層ＺＥＨ－Ｍ実証事業</t>
    <rPh sb="0" eb="3">
      <t>チョウコウソウ</t>
    </rPh>
    <rPh sb="8" eb="10">
      <t>ジッショウ</t>
    </rPh>
    <phoneticPr fontId="18"/>
  </si>
  <si>
    <t>照明設備①</t>
    <rPh sb="0" eb="2">
      <t>ショウメイ</t>
    </rPh>
    <rPh sb="2" eb="4">
      <t>セツビ</t>
    </rPh>
    <phoneticPr fontId="72"/>
  </si>
  <si>
    <t>照明設備②</t>
    <rPh sb="0" eb="2">
      <t>ショウメイ</t>
    </rPh>
    <rPh sb="2" eb="4">
      <t>セツビ</t>
    </rPh>
    <phoneticPr fontId="72"/>
  </si>
  <si>
    <t>照明設備③</t>
    <rPh sb="0" eb="2">
      <t>ショウメイ</t>
    </rPh>
    <rPh sb="2" eb="4">
      <t>セツビ</t>
    </rPh>
    <phoneticPr fontId="72"/>
  </si>
  <si>
    <t>LEDダウンライトの設置台数</t>
    <rPh sb="10" eb="14">
      <t>セッチダイスウ</t>
    </rPh>
    <phoneticPr fontId="72"/>
  </si>
  <si>
    <t>単体のセンサーの設置台数</t>
    <rPh sb="0" eb="2">
      <t>タンタイ</t>
    </rPh>
    <rPh sb="8" eb="12">
      <t>セッチダイスウ</t>
    </rPh>
    <phoneticPr fontId="18"/>
  </si>
  <si>
    <t>センサー付き照明器具の設置台数</t>
    <rPh sb="4" eb="5">
      <t>ツ</t>
    </rPh>
    <rPh sb="6" eb="10">
      <t>ショウメイキグ</t>
    </rPh>
    <rPh sb="11" eb="15">
      <t>セッチダイスウ</t>
    </rPh>
    <phoneticPr fontId="18"/>
  </si>
  <si>
    <t>その他の設備</t>
    <rPh sb="2" eb="3">
      <t>タ</t>
    </rPh>
    <rPh sb="4" eb="6">
      <t>セツビ</t>
    </rPh>
    <phoneticPr fontId="72"/>
  </si>
  <si>
    <t>導入設備名
（仕様は別紙）</t>
    <rPh sb="7" eb="9">
      <t>シヨウ</t>
    </rPh>
    <rPh sb="10" eb="12">
      <t>ベッシ</t>
    </rPh>
    <phoneticPr fontId="72"/>
  </si>
  <si>
    <t>　複数年度事業における事業全体の上限は１０億円とする</t>
    <phoneticPr fontId="17"/>
  </si>
  <si>
    <t>←公募要領Ｐ１１「補助額の上限」のとおり、</t>
    <phoneticPr fontId="17"/>
  </si>
  <si>
    <t>←公募要領Ｐ１１「補助額の上限」のとおり、３億円／年とする</t>
    <phoneticPr fontId="17"/>
  </si>
  <si>
    <t>5</t>
    <phoneticPr fontId="17"/>
  </si>
  <si>
    <t>５</t>
    <phoneticPr fontId="17"/>
  </si>
  <si>
    <t>←事業期間が３年以上あり、かつ２年目に補助対象工事を行わない事業に限り、</t>
    <rPh sb="1" eb="5">
      <t>ジギョウキカン</t>
    </rPh>
    <rPh sb="7" eb="8">
      <t>ネン</t>
    </rPh>
    <rPh sb="8" eb="10">
      <t>イジョウ</t>
    </rPh>
    <rPh sb="16" eb="18">
      <t>ネンメ</t>
    </rPh>
    <rPh sb="19" eb="25">
      <t>ホジョタイショウコウジ</t>
    </rPh>
    <rPh sb="26" eb="27">
      <t>オコナ</t>
    </rPh>
    <rPh sb="30" eb="32">
      <t>ジギョウ</t>
    </rPh>
    <rPh sb="33" eb="34">
      <t>カギ</t>
    </rPh>
    <phoneticPr fontId="17"/>
  </si>
  <si>
    <t>交付決定後に行う
エネルギー計算に
係る費用</t>
    <rPh sb="18" eb="19">
      <t>カカワ</t>
    </rPh>
    <phoneticPr fontId="16"/>
  </si>
  <si>
    <t>（A）＝（ａ）</t>
    <phoneticPr fontId="17"/>
  </si>
  <si>
    <t>６-５．補助対象経費総括表</t>
    <rPh sb="4" eb="6">
      <t>ホジョ</t>
    </rPh>
    <rPh sb="6" eb="8">
      <t>タイショウ</t>
    </rPh>
    <rPh sb="8" eb="10">
      <t>ケイヒ</t>
    </rPh>
    <rPh sb="10" eb="13">
      <t>ソウカツヒョウ</t>
    </rPh>
    <phoneticPr fontId="17"/>
  </si>
  <si>
    <t>屋内仕様</t>
    <rPh sb="0" eb="2">
      <t>オクナイ</t>
    </rPh>
    <rPh sb="2" eb="4">
      <t>シヨウ</t>
    </rPh>
    <phoneticPr fontId="18"/>
  </si>
  <si>
    <t>LED照明</t>
    <rPh sb="3" eb="5">
      <t>ショウメイ</t>
    </rPh>
    <phoneticPr fontId="18"/>
  </si>
  <si>
    <t>単体のセンサー</t>
    <rPh sb="0" eb="2">
      <t>タンタイ</t>
    </rPh>
    <phoneticPr fontId="18"/>
  </si>
  <si>
    <t>センサー付き
照明設備</t>
    <rPh sb="4" eb="5">
      <t>ツ</t>
    </rPh>
    <rPh sb="7" eb="11">
      <t>ショウメイセツビ</t>
    </rPh>
    <phoneticPr fontId="18"/>
  </si>
  <si>
    <t>屋外防滴仕様
（階段・廊下設置）</t>
    <rPh sb="0" eb="2">
      <t>オクガイ</t>
    </rPh>
    <rPh sb="2" eb="4">
      <t>ボウテキ</t>
    </rPh>
    <rPh sb="4" eb="6">
      <t>シヨウ</t>
    </rPh>
    <rPh sb="8" eb="10">
      <t>カイダン</t>
    </rPh>
    <rPh sb="11" eb="15">
      <t>ロウカセッチ</t>
    </rPh>
    <phoneticPr fontId="18"/>
  </si>
  <si>
    <t>事業年度　5年目</t>
    <rPh sb="0" eb="2">
      <t>ジギョウ</t>
    </rPh>
    <rPh sb="2" eb="4">
      <t>ネンド</t>
    </rPh>
    <rPh sb="6" eb="8">
      <t>ネンメ</t>
    </rPh>
    <phoneticPr fontId="18"/>
  </si>
  <si>
    <t>補助対象経費（単価表にない補助対象設備）</t>
    <rPh sb="0" eb="2">
      <t>ホジョ</t>
    </rPh>
    <rPh sb="2" eb="4">
      <t>タイショウ</t>
    </rPh>
    <rPh sb="4" eb="6">
      <t>ケイヒ</t>
    </rPh>
    <rPh sb="7" eb="9">
      <t>タンカ</t>
    </rPh>
    <rPh sb="9" eb="10">
      <t>ヒョウ</t>
    </rPh>
    <rPh sb="13" eb="15">
      <t>ホジョ</t>
    </rPh>
    <rPh sb="15" eb="17">
      <t>タイショウ</t>
    </rPh>
    <rPh sb="17" eb="19">
      <t>セツビ</t>
    </rPh>
    <phoneticPr fontId="18"/>
  </si>
  <si>
    <t>◆公募要領Ｐ２６共用部の定額単価表を基に入力すること</t>
    <rPh sb="1" eb="5">
      <t>コウボヨウリョウ</t>
    </rPh>
    <rPh sb="8" eb="11">
      <t>キョウヨウブ</t>
    </rPh>
    <rPh sb="12" eb="17">
      <t>テイガクタンカヒョウ</t>
    </rPh>
    <rPh sb="18" eb="19">
      <t>モト</t>
    </rPh>
    <rPh sb="20" eb="22">
      <t>ニュウリョク</t>
    </rPh>
    <phoneticPr fontId="18"/>
  </si>
  <si>
    <t>事業年度　５年目</t>
    <rPh sb="0" eb="2">
      <t>ジギョウ</t>
    </rPh>
    <rPh sb="2" eb="4">
      <t>ネンド</t>
    </rPh>
    <rPh sb="6" eb="8">
      <t>ネンメ</t>
    </rPh>
    <phoneticPr fontId="18"/>
  </si>
  <si>
    <t>◆定額単価表にない「共用部に係る」補助対象設備については、このシートを用いて明細書を作成すること。</t>
    <rPh sb="1" eb="3">
      <t>テイガク</t>
    </rPh>
    <rPh sb="3" eb="5">
      <t>タンカ</t>
    </rPh>
    <rPh sb="5" eb="6">
      <t>ヒョウ</t>
    </rPh>
    <rPh sb="10" eb="13">
      <t>キョウヨウブ</t>
    </rPh>
    <rPh sb="14" eb="15">
      <t>カカワ</t>
    </rPh>
    <rPh sb="17" eb="19">
      <t>ホジョ</t>
    </rPh>
    <rPh sb="19" eb="21">
      <t>タイショウ</t>
    </rPh>
    <rPh sb="21" eb="23">
      <t>セツビ</t>
    </rPh>
    <rPh sb="35" eb="36">
      <t>モチ</t>
    </rPh>
    <rPh sb="38" eb="41">
      <t>メイサイショ</t>
    </rPh>
    <rPh sb="42" eb="44">
      <t>サクセイ</t>
    </rPh>
    <phoneticPr fontId="70"/>
  </si>
  <si>
    <t>◆必要に応じ本シートをコピーし、作成すること。</t>
    <rPh sb="1" eb="3">
      <t>ヒツヨウ</t>
    </rPh>
    <rPh sb="4" eb="5">
      <t>オウ</t>
    </rPh>
    <rPh sb="6" eb="7">
      <t>ホン</t>
    </rPh>
    <rPh sb="16" eb="18">
      <t>サクセイ</t>
    </rPh>
    <phoneticPr fontId="70"/>
  </si>
  <si>
    <t>◆金額はすべて税抜、小数点以下切り捨てとすること。</t>
    <rPh sb="1" eb="3">
      <t>キンガク</t>
    </rPh>
    <rPh sb="7" eb="8">
      <t>ゼイ</t>
    </rPh>
    <rPh sb="8" eb="9">
      <t>ヌ</t>
    </rPh>
    <rPh sb="10" eb="12">
      <t>ショウスウ</t>
    </rPh>
    <rPh sb="12" eb="15">
      <t>テンイカ</t>
    </rPh>
    <rPh sb="15" eb="16">
      <t>キ</t>
    </rPh>
    <rPh sb="17" eb="18">
      <t>ス</t>
    </rPh>
    <phoneticPr fontId="18"/>
  </si>
  <si>
    <t>小計（D）</t>
    <rPh sb="0" eb="2">
      <t>ショウケイ</t>
    </rPh>
    <phoneticPr fontId="18"/>
  </si>
  <si>
    <t>小計（E）</t>
    <rPh sb="0" eb="2">
      <t>ショウケイ</t>
    </rPh>
    <phoneticPr fontId="18"/>
  </si>
  <si>
    <t>９-５．費用明細書　（共用部）</t>
    <rPh sb="4" eb="6">
      <t>ヒヨウ</t>
    </rPh>
    <rPh sb="6" eb="9">
      <t>メイサイショ</t>
    </rPh>
    <rPh sb="11" eb="13">
      <t>キョウヨウ</t>
    </rPh>
    <rPh sb="13" eb="14">
      <t>ブ</t>
    </rPh>
    <phoneticPr fontId="72"/>
  </si>
  <si>
    <t>１０．蓄電システム　補助対象経費算出シート（共用部）</t>
    <rPh sb="22" eb="25">
      <t>キョウヨウブ</t>
    </rPh>
    <phoneticPr fontId="72"/>
  </si>
  <si>
    <t>超高層ZEH-M実証事業</t>
    <rPh sb="0" eb="3">
      <t>チョウコウソウ</t>
    </rPh>
    <rPh sb="8" eb="10">
      <t>ジッショウ</t>
    </rPh>
    <phoneticPr fontId="18"/>
  </si>
  <si>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</si>
  <si>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</si>
  <si>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※作成時には記入例を削除すること</t>
    <rPh sb="1" eb="3">
      <t>サクセイ</t>
    </rPh>
    <rPh sb="3" eb="4">
      <t>ジ</t>
    </rPh>
    <rPh sb="6" eb="8">
      <t>キニュウ</t>
    </rPh>
    <rPh sb="8" eb="9">
      <t>レイ</t>
    </rPh>
    <rPh sb="10" eb="12">
      <t>サクジョ</t>
    </rPh>
    <phoneticPr fontId="16"/>
  </si>
  <si>
    <t xml:space="preserve">一般社団法人環境共創イニシアチブ（以下「SII」といいます。）は執行する令和５年度住宅・建築物需給一体型等省エネルギー
</t>
    <phoneticPr fontId="70"/>
  </si>
  <si>
    <t>投資促進事業費（ネット・ゼロ・エネルギー・ハウス実証事業）のうち超高層ZEH-M（ゼッチ・マンション）実証事業</t>
    <rPh sb="32" eb="35">
      <t>チョウコウソウ</t>
    </rPh>
    <rPh sb="51" eb="53">
      <t>ジッショウ</t>
    </rPh>
    <rPh sb="53" eb="55">
      <t>ジギョウ</t>
    </rPh>
    <phoneticPr fontId="70"/>
  </si>
  <si>
    <t>以下「本事業」といいます。の実施のため、以下「２．」に記載する情報を本事業の実施期間にわたり取得します。</t>
    <rPh sb="46" eb="48">
      <t>シュトク</t>
    </rPh>
    <phoneticPr fontId="72"/>
  </si>
  <si>
    <t>　当てはまらない事業は”０”を入力すること。</t>
    <phoneticPr fontId="18"/>
  </si>
  <si>
    <t>←対象住戸数を入力すること。但し、以下の場合は”０”と入力すること</t>
    <rPh sb="1" eb="6">
      <t>タイショウジュウコスウ</t>
    </rPh>
    <rPh sb="7" eb="9">
      <t>ニュウリョク</t>
    </rPh>
    <rPh sb="14" eb="15">
      <t>タダ</t>
    </rPh>
    <rPh sb="17" eb="19">
      <t>イカ</t>
    </rPh>
    <rPh sb="20" eb="22">
      <t>バアイ</t>
    </rPh>
    <rPh sb="27" eb="29">
      <t>ニュウリョク</t>
    </rPh>
    <phoneticPr fontId="17"/>
  </si>
  <si>
    <t>　・「ＢＥＬＳ取得に係る費用」を補助対象としない場合</t>
    <phoneticPr fontId="17"/>
  </si>
  <si>
    <t>　・事業期間が３年以上あり、かつ２年目に補助対象工事を行わない場合</t>
    <rPh sb="31" eb="33">
      <t>バアイ</t>
    </rPh>
    <phoneticPr fontId="18"/>
  </si>
  <si>
    <t>　２年目の「ＢＥＬＳ取得に係る費用」に対象住戸数を入力すること。</t>
    <rPh sb="2" eb="4">
      <t>ネンメ</t>
    </rPh>
    <rPh sb="10" eb="12">
      <t>シュトク</t>
    </rPh>
    <rPh sb="13" eb="14">
      <t>カカワ</t>
    </rPh>
    <rPh sb="15" eb="17">
      <t>ヒヨウ</t>
    </rPh>
    <rPh sb="19" eb="23">
      <t>タイショウジュウコ</t>
    </rPh>
    <rPh sb="23" eb="24">
      <t>スウ</t>
    </rPh>
    <rPh sb="25" eb="27">
      <t>ニュウリョク</t>
    </rPh>
    <phoneticPr fontId="18"/>
  </si>
  <si>
    <t>最終年度の実績報告書の提出前に必ず取得すること</t>
    <phoneticPr fontId="18"/>
  </si>
  <si>
    <t>実績報告書 提出予定日</t>
    <rPh sb="0" eb="2">
      <t>ジッセキ</t>
    </rPh>
    <rPh sb="2" eb="4">
      <t>ホウコク</t>
    </rPh>
    <rPh sb="4" eb="5">
      <t>ショ</t>
    </rPh>
    <rPh sb="6" eb="8">
      <t>テイシュツ</t>
    </rPh>
    <rPh sb="8" eb="10">
      <t>ヨテイ</t>
    </rPh>
    <rPh sb="10" eb="11">
      <t>ビ</t>
    </rPh>
    <phoneticPr fontId="17"/>
  </si>
  <si>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6"/>
  </si>
  <si>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6"/>
  </si>
  <si>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6"/>
  </si>
  <si>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2"/>
  </si>
  <si>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2"/>
  </si>
  <si>
    <t>（１）開始年月日</t>
    <rPh sb="3" eb="5">
      <t>カイシ</t>
    </rPh>
    <rPh sb="5" eb="8">
      <t>ネンガッピ</t>
    </rPh>
    <phoneticPr fontId="17"/>
  </si>
  <si>
    <t>（２）完了予定年月日</t>
    <rPh sb="3" eb="10">
      <t>カンリョウヨテイネンガッピ</t>
    </rPh>
    <phoneticPr fontId="17"/>
  </si>
  <si>
    <t>温水床暖房（専用熱源機）</t>
    <rPh sb="0" eb="2">
      <t>オンスイ</t>
    </rPh>
    <rPh sb="2" eb="3">
      <t>ユカ</t>
    </rPh>
    <rPh sb="3" eb="5">
      <t>ダンボウ</t>
    </rPh>
    <rPh sb="6" eb="8">
      <t>センヨウ</t>
    </rPh>
    <rPh sb="8" eb="10">
      <t>ネツゲン</t>
    </rPh>
    <rPh sb="10" eb="11">
      <t>キ</t>
    </rPh>
    <phoneticPr fontId="17"/>
  </si>
  <si>
    <t>エネルギー
計測表示装置</t>
    <rPh sb="6" eb="8">
      <t>ケイソク</t>
    </rPh>
    <rPh sb="8" eb="10">
      <t>ヒョウジ</t>
    </rPh>
    <rPh sb="10" eb="12">
      <t>ソウチ</t>
    </rPh>
    <phoneticPr fontId="72"/>
  </si>
  <si>
    <t>エネルギー計測表示装置</t>
    <rPh sb="7" eb="9">
      <t>ヒョウジ</t>
    </rPh>
    <phoneticPr fontId="17"/>
  </si>
  <si>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7"/>
  </si>
  <si>
    <t>5．他の補助金に関する事項</t>
    <rPh sb="2" eb="3">
      <t>ホカ</t>
    </rPh>
    <rPh sb="4" eb="7">
      <t>ホジョキン</t>
    </rPh>
    <rPh sb="8" eb="9">
      <t>カン</t>
    </rPh>
    <rPh sb="11" eb="13">
      <t>ジコウ</t>
    </rPh>
    <phoneticPr fontId="17"/>
  </si>
  <si>
    <t>6．資金調達計画</t>
    <rPh sb="2" eb="4">
      <t>シキン</t>
    </rPh>
    <rPh sb="4" eb="6">
      <t>チョウタツ</t>
    </rPh>
    <rPh sb="6" eb="8">
      <t>ケイカク</t>
    </rPh>
    <phoneticPr fontId="17"/>
  </si>
  <si>
    <t>7．事業に係る設計者等情報</t>
    <phoneticPr fontId="17"/>
  </si>
  <si>
    <t>8．屋上利用状況（資料提出不要）</t>
    <rPh sb="2" eb="4">
      <t>オクジョウ</t>
    </rPh>
    <rPh sb="4" eb="8">
      <t>リヨウジョウキョウ</t>
    </rPh>
    <rPh sb="9" eb="15">
      <t>シリョウテイシュツフヨウ</t>
    </rPh>
    <phoneticPr fontId="17"/>
  </si>
  <si>
    <t>他の補助金への申請有無をプルダウンより選択すること</t>
    <rPh sb="0" eb="1">
      <t>ホカ</t>
    </rPh>
    <rPh sb="2" eb="5">
      <t>ホジョキン</t>
    </rPh>
    <rPh sb="7" eb="9">
      <t>シンセイ</t>
    </rPh>
    <rPh sb="9" eb="11">
      <t>ウム</t>
    </rPh>
    <rPh sb="19" eb="21">
      <t>センタク</t>
    </rPh>
    <phoneticPr fontId="16"/>
  </si>
  <si>
    <t>１０．蓄電システム補助対象経費算出シート（共用部）</t>
    <rPh sb="3" eb="5">
      <t>チクデン</t>
    </rPh>
    <rPh sb="9" eb="11">
      <t>ホジョ</t>
    </rPh>
    <rPh sb="11" eb="13">
      <t>タイショウ</t>
    </rPh>
    <rPh sb="13" eb="15">
      <t>ケイヒ</t>
    </rPh>
    <rPh sb="15" eb="17">
      <t>サンシュツ</t>
    </rPh>
    <rPh sb="21" eb="24">
      <t>キョウヨウブ</t>
    </rPh>
    <phoneticPr fontId="16"/>
  </si>
  <si>
    <t>E-MAIL</t>
    <phoneticPr fontId="17"/>
  </si>
  <si>
    <r>
      <rPr>
        <b/>
        <sz val="14"/>
        <color rgb="FFFFFF00"/>
        <rFont val="HGｺﾞｼｯｸM"/>
        <family val="3"/>
        <charset val="128"/>
      </rPr>
      <t>◆補助対象設備を赤でマーキング。複数年度事業は、</t>
    </r>
    <r>
      <rPr>
        <b/>
        <sz val="14"/>
        <color rgb="FFFF0000"/>
        <rFont val="HGｺﾞｼｯｸM"/>
        <family val="3"/>
        <charset val="128"/>
      </rPr>
      <t>１年目：赤</t>
    </r>
    <r>
      <rPr>
        <b/>
        <sz val="14"/>
        <color rgb="FFFFFF00"/>
        <rFont val="HGｺﾞｼｯｸM"/>
        <family val="3"/>
        <charset val="128"/>
      </rPr>
      <t>、</t>
    </r>
    <r>
      <rPr>
        <b/>
        <sz val="14"/>
        <color rgb="FF0070C0"/>
        <rFont val="HGｺﾞｼｯｸM"/>
        <family val="3"/>
        <charset val="128"/>
      </rPr>
      <t>２年目：青</t>
    </r>
    <r>
      <rPr>
        <b/>
        <sz val="14"/>
        <color rgb="FFFFFF00"/>
        <rFont val="HGｺﾞｼｯｸM"/>
        <family val="3"/>
        <charset val="128"/>
      </rPr>
      <t>、</t>
    </r>
    <r>
      <rPr>
        <b/>
        <sz val="14"/>
        <color rgb="FF00B050"/>
        <rFont val="HGｺﾞｼｯｸM"/>
        <family val="3"/>
        <charset val="128"/>
      </rPr>
      <t>３年目：緑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t>
    </r>
    <r>
      <rPr>
        <b/>
        <sz val="14"/>
        <color rgb="FF7030A0"/>
        <rFont val="HGｺﾞｼｯｸM"/>
        <family val="3"/>
        <charset val="128"/>
      </rPr>
      <t>５年目：紫</t>
    </r>
    <r>
      <rPr>
        <b/>
        <sz val="14"/>
        <color rgb="FFFFFF00"/>
        <rFont val="HGｺﾞｼｯｸM"/>
        <family val="3"/>
        <charset val="128"/>
      </rPr>
      <t xml:space="preserve"> に色分けする</t>
    </r>
    <rPh sb="43" eb="45">
      <t>ネンメ</t>
    </rPh>
    <rPh sb="55" eb="56">
      <t>ムラサキ</t>
    </rPh>
    <phoneticPr fontId="16"/>
  </si>
  <si>
    <t>７-１.共用部定額単価算出シート</t>
    <rPh sb="4" eb="7">
      <t>キョウヨウブ</t>
    </rPh>
    <phoneticPr fontId="72"/>
  </si>
  <si>
    <t>７-２.共用部定額単価算出シート</t>
    <rPh sb="4" eb="7">
      <t>キョウヨウブ</t>
    </rPh>
    <phoneticPr fontId="72"/>
  </si>
  <si>
    <t>７-３.共用部定額単価算出シート</t>
    <rPh sb="4" eb="7">
      <t>キョウヨウブ</t>
    </rPh>
    <phoneticPr fontId="72"/>
  </si>
  <si>
    <t>７-４.共用部定額単価算出シート</t>
    <rPh sb="4" eb="7">
      <t>キョウヨウブ</t>
    </rPh>
    <phoneticPr fontId="72"/>
  </si>
  <si>
    <t>７-５.共用部定額単価算出シート</t>
    <rPh sb="4" eb="7">
      <t>キョウヨウブ</t>
    </rPh>
    <phoneticPr fontId="72"/>
  </si>
  <si>
    <t>本年度 交付申請時</t>
    <rPh sb="4" eb="6">
      <t>コウフ</t>
    </rPh>
    <rPh sb="6" eb="8">
      <t>シンセイ</t>
    </rPh>
    <rPh sb="8" eb="9">
      <t>ジ</t>
    </rPh>
    <phoneticPr fontId="70"/>
  </si>
  <si>
    <t>１３．工程表</t>
    <rPh sb="3" eb="5">
      <t>コウテイ</t>
    </rPh>
    <rPh sb="5" eb="6">
      <t>ヒョウ</t>
    </rPh>
    <phoneticPr fontId="17"/>
  </si>
  <si>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6"/>
  </si>
  <si>
    <t>原則、初年度事業完了前に必ず取得すること
但し、事業期間が３年以上あり、かつ２年目に補助対象工事を行わない事業に限り、ＢＥＬＳの取得を２年目の
事業完了までとすることを認める</t>
    <rPh sb="0" eb="2">
      <t>ゲンソク</t>
    </rPh>
    <rPh sb="3" eb="6">
      <t>ショネンド</t>
    </rPh>
    <rPh sb="21" eb="22">
      <t>タダ</t>
    </rPh>
    <rPh sb="24" eb="28">
      <t>ジギョウキカン</t>
    </rPh>
    <rPh sb="30" eb="33">
      <t>ネンイジョウ</t>
    </rPh>
    <rPh sb="39" eb="41">
      <t>ネンメ</t>
    </rPh>
    <rPh sb="42" eb="48">
      <t>ホジョタイショウコウジ</t>
    </rPh>
    <rPh sb="49" eb="50">
      <t>オコナ</t>
    </rPh>
    <rPh sb="53" eb="55">
      <t>ジギョウ</t>
    </rPh>
    <rPh sb="56" eb="57">
      <t>カギ</t>
    </rPh>
    <rPh sb="64" eb="66">
      <t>シュトク</t>
    </rPh>
    <rPh sb="68" eb="70">
      <t>ネンメ</t>
    </rPh>
    <rPh sb="72" eb="76">
      <t>ジギョウカンリョウ</t>
    </rPh>
    <rPh sb="84" eb="85">
      <t>ミト</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</si>
</sst>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 numFmtId="225" formatCode="#,##0_ ;&quot;▲ &quot;#,##0_ "/>
  </numFmts>
  <fonts count="214">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13"/>
      <name val="ＭＳ Ｐゴシック"/>
      <family val="3"/>
      <charset val="128"/>
    </font>
    <font>
      <sz val="10"/>
      <name val="ＭＳ Ｐゴシック"/>
      <family val="3"/>
      <charset val="128"/>
    </font>
    <font>
      <sz val="12"/>
      <name val="ＭＳ Ｐゴシック"/>
      <family val="3"/>
      <charset val="128"/>
    </font>
    <font>
      <sz val="11"/>
      <name val="ＭＳ Ｐ明朝"/>
      <family val="1"/>
      <charset val="128"/>
    </font>
    <font>
      <sz val="10"/>
      <color indexed="8"/>
      <name val="ＭＳ Ｐ明朝"/>
      <family val="1"/>
      <charset val="128"/>
    </font>
    <font>
      <sz val="9"/>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sz val="11"/>
      <name val="ＭＳ 明朝"/>
      <family val="1"/>
      <charset val="128"/>
    </font>
    <font>
      <u/>
      <sz val="11"/>
      <color theme="1"/>
      <name val="ＭＳ 明朝"/>
      <family val="1"/>
      <charset val="128"/>
    </font>
    <font>
      <b/>
      <sz val="14"/>
      <color rgb="FFFFFF00"/>
      <name val="HGPｺﾞｼｯｸM"/>
      <family val="3"/>
      <charset val="128"/>
    </font>
    <font>
      <strike/>
      <sz val="14"/>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b/>
      <sz val="14"/>
      <color rgb="FF7030A0"/>
      <name val="HGｺﾞｼｯｸM"/>
      <family val="3"/>
      <charset val="128"/>
    </font>
    <font>
      <b/>
      <sz val="12"/>
      <color theme="1"/>
      <name val="ＭＳ Ｐ明朝"/>
      <family val="1"/>
      <charset val="128"/>
    </font>
    <font>
      <b/>
      <sz val="11"/>
      <color theme="1"/>
      <name val="ＭＳ Ｐ明朝"/>
      <family val="1"/>
      <charset val="128"/>
    </font>
    <font>
      <b/>
      <strike/>
      <sz val="11"/>
      <color rgb="FFFFFF00"/>
      <name val="ＭＳ Ｐ明朝"/>
      <family val="1"/>
      <charset val="128"/>
    </font>
    <font>
      <sz val="16"/>
      <name val="ＭＳ Ｐ明朝"/>
      <family val="1"/>
      <charset val="128"/>
    </font>
    <font>
      <sz val="20"/>
      <name val="HGｺﾞｼｯｸM"/>
      <family val="3"/>
      <charset val="128"/>
    </font>
    <font>
      <sz val="14"/>
      <color rgb="FFFFFF00"/>
      <name val="HGｺﾞｼｯｸM"/>
      <family val="3"/>
      <charset val="128"/>
    </font>
  </fonts>
  <fills count="24">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rgb="FFFF0000"/>
        <bgColor indexed="64"/>
      </patternFill>
    </fill>
    <fill>
      <patternFill patternType="solid">
        <fgColor rgb="FFDDEBF7"/>
        <bgColor indexed="64"/>
      </patternFill>
    </fill>
  </fills>
  <borders count="255">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top style="medium">
        <color theme="1" tint="0.24994659260841701"/>
      </top>
      <bottom style="thin">
        <color auto="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medium">
        <color theme="1" tint="0.24994659260841701"/>
      </left>
      <right style="thin">
        <color indexed="64"/>
      </right>
      <top style="thin">
        <color auto="1"/>
      </top>
      <bottom/>
      <diagonal/>
    </border>
    <border>
      <left style="medium">
        <color theme="1" tint="0.24994659260841701"/>
      </left>
      <right style="thin">
        <color indexed="64"/>
      </right>
      <top/>
      <bottom style="thin">
        <color auto="1"/>
      </bottom>
      <diagonal/>
    </border>
    <border>
      <left style="medium">
        <color theme="0"/>
      </left>
      <right/>
      <top/>
      <bottom/>
      <diagonal/>
    </border>
    <border diagonalUp="1">
      <left style="thin">
        <color auto="1"/>
      </left>
      <right style="thin">
        <color indexed="64"/>
      </right>
      <top style="thin">
        <color auto="1"/>
      </top>
      <bottom style="double">
        <color indexed="64"/>
      </bottom>
      <diagonal style="thin">
        <color auto="1"/>
      </diagonal>
    </border>
  </borders>
  <cellStyleXfs count="1260">
    <xf numFmtId="0" fontId="0" fillId="0" borderId="0">
      <alignment vertical="center"/>
    </xf>
    <xf numFmtId="38" fontId="15" fillId="0" borderId="0" applyFont="0" applyFill="0" applyBorder="0" applyAlignment="0" applyProtection="0">
      <alignment vertical="center"/>
    </xf>
    <xf numFmtId="0" fontId="49" fillId="0" borderId="0"/>
    <xf numFmtId="0" fontId="50" fillId="0" borderId="0">
      <alignment vertical="center"/>
    </xf>
    <xf numFmtId="38" fontId="51" fillId="0" borderId="0" applyFont="0" applyFill="0" applyBorder="0" applyAlignment="0" applyProtection="0">
      <alignment vertical="center"/>
    </xf>
    <xf numFmtId="0" fontId="51" fillId="0" borderId="0">
      <alignment vertical="center"/>
    </xf>
    <xf numFmtId="0" fontId="80" fillId="0" borderId="0">
      <alignment vertical="center"/>
    </xf>
    <xf numFmtId="38" fontId="80" fillId="0" borderId="0" applyFont="0" applyFill="0" applyBorder="0" applyAlignment="0" applyProtection="0">
      <alignment vertical="center"/>
    </xf>
    <xf numFmtId="0" fontId="82" fillId="0" borderId="0">
      <alignment vertical="center"/>
    </xf>
    <xf numFmtId="38" fontId="50" fillId="0" borderId="0" applyFont="0" applyFill="0" applyBorder="0" applyAlignment="0" applyProtection="0">
      <alignment vertical="center"/>
    </xf>
    <xf numFmtId="38" fontId="82" fillId="0" borderId="0" applyFont="0" applyFill="0" applyBorder="0" applyAlignment="0" applyProtection="0">
      <alignment vertical="center"/>
    </xf>
    <xf numFmtId="6" fontId="80" fillId="0" borderId="0" applyFont="0" applyFill="0" applyBorder="0" applyAlignment="0" applyProtection="0">
      <alignment vertical="center"/>
    </xf>
    <xf numFmtId="0" fontId="50" fillId="0" borderId="0">
      <alignment vertical="center"/>
    </xf>
    <xf numFmtId="0" fontId="14" fillId="0" borderId="0">
      <alignment vertical="center"/>
    </xf>
    <xf numFmtId="0" fontId="80" fillId="0" borderId="0">
      <alignment vertical="center"/>
    </xf>
    <xf numFmtId="0" fontId="13" fillId="0" borderId="0">
      <alignment vertical="center"/>
    </xf>
    <xf numFmtId="6" fontId="80" fillId="0" borderId="0" applyFont="0" applyFill="0" applyBorder="0" applyAlignment="0" applyProtection="0">
      <alignment vertical="center"/>
    </xf>
    <xf numFmtId="38" fontId="82" fillId="0" borderId="0" applyFont="0" applyFill="0" applyBorder="0" applyAlignment="0" applyProtection="0">
      <alignment vertical="center"/>
    </xf>
    <xf numFmtId="38" fontId="80" fillId="0" borderId="0" applyFont="0" applyFill="0" applyBorder="0" applyAlignment="0" applyProtection="0">
      <alignment vertical="center"/>
    </xf>
    <xf numFmtId="6" fontId="80"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0" fontId="82" fillId="0" borderId="0">
      <alignment vertical="center"/>
    </xf>
    <xf numFmtId="0" fontId="11" fillId="0" borderId="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157" fillId="0" borderId="0" applyNumberFormat="0" applyFill="0" applyBorder="0" applyAlignment="0" applyProtection="0">
      <alignment vertical="top"/>
      <protection locked="0"/>
    </xf>
    <xf numFmtId="38" fontId="49" fillId="0" borderId="0" applyFont="0" applyFill="0" applyBorder="0" applyAlignment="0" applyProtection="0">
      <alignment vertical="center"/>
    </xf>
    <xf numFmtId="0" fontId="8" fillId="0" borderId="0">
      <alignment vertical="center"/>
    </xf>
    <xf numFmtId="6" fontId="49" fillId="0" borderId="0" applyFont="0" applyFill="0" applyBorder="0" applyAlignment="0" applyProtection="0">
      <alignment vertical="center"/>
    </xf>
    <xf numFmtId="38" fontId="49" fillId="0" borderId="0" applyFont="0" applyFill="0" applyBorder="0" applyAlignment="0" applyProtection="0"/>
    <xf numFmtId="0" fontId="50" fillId="0" borderId="0">
      <alignment vertical="center"/>
    </xf>
    <xf numFmtId="0" fontId="8" fillId="0" borderId="0">
      <alignment vertical="center"/>
    </xf>
    <xf numFmtId="6" fontId="80" fillId="0" borderId="0" applyFont="0" applyFill="0" applyBorder="0" applyAlignment="0" applyProtection="0">
      <alignment vertical="center"/>
    </xf>
    <xf numFmtId="9" fontId="49" fillId="0" borderId="0" applyFont="0" applyFill="0" applyBorder="0" applyAlignment="0" applyProtection="0"/>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80" fillId="0" borderId="0">
      <alignment vertical="center"/>
    </xf>
    <xf numFmtId="0" fontId="50" fillId="0" borderId="0">
      <alignment vertical="center"/>
    </xf>
    <xf numFmtId="0" fontId="50" fillId="0" borderId="0">
      <alignment vertical="center"/>
    </xf>
    <xf numFmtId="0" fontId="50" fillId="0" borderId="0">
      <alignment vertical="center"/>
    </xf>
    <xf numFmtId="0" fontId="80" fillId="0" borderId="0">
      <alignment vertical="center"/>
    </xf>
    <xf numFmtId="0" fontId="50" fillId="0" borderId="0">
      <alignment vertical="center"/>
    </xf>
    <xf numFmtId="0" fontId="80" fillId="0" borderId="0">
      <alignment vertical="center"/>
    </xf>
    <xf numFmtId="9" fontId="8" fillId="0" borderId="0" applyFont="0" applyFill="0" applyBorder="0" applyAlignment="0" applyProtection="0">
      <alignment vertical="center"/>
    </xf>
    <xf numFmtId="0" fontId="49"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9" fontId="49" fillId="0" borderId="0" applyFont="0" applyFill="0" applyBorder="0" applyAlignment="0" applyProtection="0">
      <alignment vertical="center"/>
    </xf>
    <xf numFmtId="0" fontId="49" fillId="0" borderId="0"/>
    <xf numFmtId="0" fontId="49" fillId="0" borderId="0"/>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49" fillId="0" borderId="0" applyFont="0" applyFill="0" applyBorder="0" applyAlignment="0" applyProtection="0"/>
    <xf numFmtId="9" fontId="80" fillId="0" borderId="0" applyFont="0" applyFill="0" applyBorder="0" applyAlignment="0" applyProtection="0">
      <alignment vertical="center"/>
    </xf>
    <xf numFmtId="9" fontId="49" fillId="0" borderId="0" applyFont="0" applyFill="0" applyBorder="0" applyAlignment="0" applyProtection="0">
      <alignment vertical="center"/>
    </xf>
    <xf numFmtId="3" fontId="50" fillId="0" borderId="0" applyFont="0" applyFill="0" applyBorder="0" applyAlignment="0" applyProtection="0">
      <alignment vertical="center"/>
    </xf>
    <xf numFmtId="38" fontId="80" fillId="0" borderId="0" applyFont="0" applyFill="0" applyBorder="0" applyAlignment="0" applyProtection="0">
      <alignment vertical="center"/>
    </xf>
    <xf numFmtId="3" fontId="50" fillId="0" borderId="0" applyFont="0" applyFill="0" applyBorder="0" applyAlignment="0" applyProtection="0">
      <alignment vertical="center"/>
    </xf>
    <xf numFmtId="0" fontId="49" fillId="0" borderId="0"/>
    <xf numFmtId="0" fontId="80" fillId="0" borderId="0"/>
    <xf numFmtId="0" fontId="8" fillId="0" borderId="0">
      <alignment vertical="center"/>
    </xf>
    <xf numFmtId="0" fontId="8" fillId="0" borderId="0">
      <alignment vertical="center"/>
    </xf>
    <xf numFmtId="0" fontId="158" fillId="0" borderId="0">
      <alignment vertical="center"/>
    </xf>
    <xf numFmtId="0" fontId="8" fillId="0" borderId="0">
      <alignment vertical="center"/>
    </xf>
    <xf numFmtId="9" fontId="49"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9" fillId="0" borderId="0"/>
    <xf numFmtId="9" fontId="49" fillId="0" borderId="0" applyFont="0" applyFill="0" applyBorder="0" applyAlignment="0" applyProtection="0">
      <alignment vertical="center"/>
    </xf>
    <xf numFmtId="9" fontId="80" fillId="0" borderId="0" applyFont="0" applyFill="0" applyBorder="0" applyAlignment="0" applyProtection="0">
      <alignment vertical="center"/>
    </xf>
    <xf numFmtId="9" fontId="8" fillId="0" borderId="0" applyFont="0" applyFill="0" applyBorder="0" applyAlignment="0" applyProtection="0">
      <alignment vertical="center"/>
    </xf>
    <xf numFmtId="38" fontId="49" fillId="0" borderId="0" applyFont="0" applyFill="0" applyBorder="0" applyAlignment="0" applyProtection="0">
      <alignment vertical="center"/>
    </xf>
    <xf numFmtId="38" fontId="8" fillId="0" borderId="0" applyFont="0" applyFill="0" applyBorder="0" applyAlignment="0" applyProtection="0">
      <alignment vertical="center"/>
    </xf>
    <xf numFmtId="38" fontId="80"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9" fillId="0" borderId="0"/>
    <xf numFmtId="0" fontId="80" fillId="0" borderId="0">
      <alignment vertical="center"/>
    </xf>
    <xf numFmtId="0" fontId="8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2" fillId="0" borderId="0">
      <alignment vertical="center"/>
    </xf>
    <xf numFmtId="0" fontId="49" fillId="0" borderId="0"/>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49"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9" fillId="0" borderId="0"/>
    <xf numFmtId="38" fontId="49"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49"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82"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1984">
    <xf numFmtId="0" fontId="0" fillId="0" borderId="0" xfId="0">
      <alignment vertical="center"/>
    </xf>
    <xf numFmtId="0" fontId="21" fillId="0" borderId="6" xfId="0" applyFont="1" applyBorder="1" applyAlignment="1" applyProtection="1">
      <alignment horizontal="center" vertical="center" shrinkToFit="1"/>
      <protection locked="0"/>
    </xf>
    <xf numFmtId="0" fontId="21" fillId="0" borderId="11" xfId="0" applyFont="1" applyBorder="1" applyAlignment="1" applyProtection="1">
      <alignment horizontal="left" vertical="center" indent="1"/>
      <protection locked="0"/>
    </xf>
    <xf numFmtId="0" fontId="53" fillId="0" borderId="0" xfId="0" applyFont="1" applyProtection="1">
      <alignment vertical="center"/>
    </xf>
    <xf numFmtId="0" fontId="37" fillId="0" borderId="0" xfId="0" applyFont="1" applyProtection="1">
      <alignment vertical="center"/>
    </xf>
    <xf numFmtId="0" fontId="56" fillId="0" borderId="0" xfId="0" applyFont="1" applyProtection="1">
      <alignment vertical="center"/>
    </xf>
    <xf numFmtId="0" fontId="54" fillId="0" borderId="0" xfId="0" applyFont="1" applyProtection="1">
      <alignment vertical="center"/>
    </xf>
    <xf numFmtId="0" fontId="52" fillId="0" borderId="0" xfId="0" applyFont="1" applyProtection="1">
      <alignment vertical="center"/>
    </xf>
    <xf numFmtId="0" fontId="66" fillId="0" borderId="0" xfId="0" applyFont="1" applyBorder="1" applyAlignment="1">
      <alignment vertical="center" shrinkToFit="1"/>
    </xf>
    <xf numFmtId="0" fontId="52" fillId="0" borderId="0" xfId="0" applyFont="1">
      <alignment vertical="center"/>
    </xf>
    <xf numFmtId="0" fontId="53" fillId="0" borderId="0" xfId="0" applyFont="1">
      <alignment vertical="center"/>
    </xf>
    <xf numFmtId="0" fontId="47" fillId="0" borderId="0" xfId="0" applyFont="1" applyBorder="1">
      <alignment vertical="center"/>
    </xf>
    <xf numFmtId="0" fontId="53" fillId="0" borderId="0" xfId="0" applyFont="1" applyProtection="1">
      <alignment vertical="center"/>
      <protection locked="0"/>
    </xf>
    <xf numFmtId="49" fontId="68" fillId="0" borderId="0" xfId="5" applyNumberFormat="1" applyFont="1" applyAlignment="1">
      <alignment horizontal="center" vertical="center" wrapText="1"/>
    </xf>
    <xf numFmtId="0" fontId="71" fillId="0" borderId="0" xfId="5" applyFont="1" applyAlignment="1">
      <alignment horizontal="center" vertical="center" wrapText="1"/>
    </xf>
    <xf numFmtId="0" fontId="73" fillId="0" borderId="0" xfId="5" applyFont="1" applyAlignment="1">
      <alignment horizontal="center" vertical="center" wrapText="1"/>
    </xf>
    <xf numFmtId="0" fontId="73" fillId="0" borderId="0" xfId="5" applyFont="1" applyAlignment="1">
      <alignment horizontal="center" vertical="center" shrinkToFit="1"/>
    </xf>
    <xf numFmtId="0" fontId="75" fillId="0" borderId="0" xfId="5" applyFont="1" applyAlignment="1">
      <alignment horizontal="center" vertical="center" wrapText="1"/>
    </xf>
    <xf numFmtId="0" fontId="71" fillId="0" borderId="0" xfId="5" applyFont="1" applyAlignment="1">
      <alignment horizontal="center" vertical="center" shrinkToFit="1"/>
    </xf>
    <xf numFmtId="0" fontId="76" fillId="0" borderId="0" xfId="5" applyFont="1" applyAlignment="1">
      <alignment horizontal="center" vertical="center" wrapText="1"/>
    </xf>
    <xf numFmtId="0" fontId="68" fillId="0" borderId="0" xfId="5" applyFont="1" applyAlignment="1" applyProtection="1">
      <alignment horizontal="center" vertical="center" wrapText="1"/>
      <protection locked="0"/>
    </xf>
    <xf numFmtId="49" fontId="68" fillId="0" borderId="0" xfId="5" applyNumberFormat="1" applyFont="1" applyAlignment="1" applyProtection="1">
      <alignment horizontal="center" vertical="center" wrapText="1"/>
      <protection locked="0"/>
    </xf>
    <xf numFmtId="38" fontId="37" fillId="0" borderId="0" xfId="1" applyFont="1">
      <alignment vertical="center"/>
    </xf>
    <xf numFmtId="38" fontId="55" fillId="0" borderId="0" xfId="1" applyFont="1">
      <alignment vertical="center"/>
    </xf>
    <xf numFmtId="38" fontId="53" fillId="0" borderId="0" xfId="1" applyFont="1">
      <alignment vertical="center"/>
    </xf>
    <xf numFmtId="38" fontId="37" fillId="0" borderId="0" xfId="1" applyFont="1" applyAlignment="1">
      <alignment horizontal="right" vertical="center"/>
    </xf>
    <xf numFmtId="38" fontId="54" fillId="0" borderId="0" xfId="1" applyFont="1">
      <alignment vertical="center"/>
    </xf>
    <xf numFmtId="38" fontId="37" fillId="0" borderId="6" xfId="1" applyFont="1" applyBorder="1" applyAlignment="1">
      <alignment horizontal="center" vertical="center"/>
    </xf>
    <xf numFmtId="38" fontId="48" fillId="0" borderId="6" xfId="1" applyFont="1" applyBorder="1" applyAlignment="1">
      <alignment horizontal="center" vertical="center"/>
    </xf>
    <xf numFmtId="38" fontId="65" fillId="0" borderId="6" xfId="1" applyFont="1" applyBorder="1" applyAlignment="1">
      <alignment horizontal="center" vertical="center"/>
    </xf>
    <xf numFmtId="38" fontId="37" fillId="0" borderId="43" xfId="1" applyFont="1" applyBorder="1" applyAlignment="1">
      <alignment horizontal="center" vertical="center"/>
    </xf>
    <xf numFmtId="193" fontId="37" fillId="0" borderId="0" xfId="1" applyNumberFormat="1" applyFont="1">
      <alignment vertical="center"/>
    </xf>
    <xf numFmtId="0" fontId="37" fillId="0" borderId="0" xfId="0" applyFont="1" applyProtection="1">
      <alignment vertical="center"/>
      <protection locked="0"/>
    </xf>
    <xf numFmtId="0" fontId="37" fillId="0" borderId="0" xfId="0" applyFont="1" applyBorder="1">
      <alignment vertical="center"/>
    </xf>
    <xf numFmtId="0" fontId="68" fillId="0" borderId="0" xfId="5" applyFont="1" applyAlignment="1">
      <alignment horizontal="center" vertical="center" wrapText="1"/>
    </xf>
    <xf numFmtId="189" fontId="68" fillId="0" borderId="0" xfId="5" applyNumberFormat="1" applyFont="1" applyAlignment="1">
      <alignment horizontal="center" vertical="center" textRotation="255" wrapText="1"/>
    </xf>
    <xf numFmtId="38" fontId="68" fillId="0" borderId="0" xfId="4" applyFont="1" applyAlignment="1">
      <alignment horizontal="center" vertical="center" wrapText="1"/>
    </xf>
    <xf numFmtId="197" fontId="84" fillId="0" borderId="81" xfId="2" applyNumberFormat="1" applyFont="1" applyBorder="1" applyAlignment="1">
      <alignment horizontal="center" vertical="center" shrinkToFit="1"/>
    </xf>
    <xf numFmtId="0" fontId="89" fillId="0" borderId="6" xfId="0" applyFont="1" applyBorder="1" applyAlignment="1">
      <alignment horizontal="center" vertical="center"/>
    </xf>
    <xf numFmtId="0" fontId="93" fillId="0" borderId="7" xfId="0" applyFont="1" applyBorder="1" applyAlignment="1" applyProtection="1">
      <alignment horizontal="left" vertical="center" indent="2"/>
      <protection locked="0"/>
    </xf>
    <xf numFmtId="38" fontId="68" fillId="0" borderId="0" xfId="4" applyFont="1" applyAlignment="1" applyProtection="1">
      <alignment horizontal="center" vertical="center" wrapText="1"/>
      <protection locked="0"/>
    </xf>
    <xf numFmtId="38" fontId="37" fillId="0" borderId="0" xfId="1" applyFont="1" applyBorder="1">
      <alignment vertical="center"/>
    </xf>
    <xf numFmtId="0" fontId="46" fillId="0" borderId="0" xfId="0" applyFont="1" applyProtection="1">
      <alignment vertical="center"/>
    </xf>
    <xf numFmtId="0" fontId="46" fillId="0" borderId="0" xfId="0" applyFont="1" applyAlignment="1" applyProtection="1">
      <alignment horizontal="center" vertical="center"/>
    </xf>
    <xf numFmtId="0" fontId="39" fillId="0" borderId="0" xfId="0" applyFont="1" applyProtection="1">
      <alignment vertical="center"/>
    </xf>
    <xf numFmtId="0" fontId="68" fillId="0" borderId="0" xfId="5" applyFont="1" applyAlignment="1">
      <alignment horizontal="center" vertical="center" wrapText="1"/>
    </xf>
    <xf numFmtId="0" fontId="84" fillId="0" borderId="107" xfId="2" applyFont="1" applyBorder="1" applyAlignment="1">
      <alignment vertical="center" shrinkToFit="1"/>
    </xf>
    <xf numFmtId="0" fontId="84" fillId="0" borderId="102" xfId="2" applyFont="1" applyBorder="1" applyAlignment="1">
      <alignment vertical="center" shrinkToFit="1"/>
    </xf>
    <xf numFmtId="197" fontId="84" fillId="15" borderId="81" xfId="2" applyNumberFormat="1" applyFont="1" applyFill="1" applyBorder="1" applyAlignment="1">
      <alignment horizontal="center" vertical="center" shrinkToFit="1"/>
    </xf>
    <xf numFmtId="197" fontId="84" fillId="16" borderId="81" xfId="2" applyNumberFormat="1" applyFont="1" applyFill="1" applyBorder="1" applyAlignment="1">
      <alignment horizontal="center" vertical="center" shrinkToFit="1"/>
    </xf>
    <xf numFmtId="0" fontId="84" fillId="0" borderId="117" xfId="2" applyFont="1" applyBorder="1" applyAlignment="1">
      <alignment horizontal="left" vertical="center" wrapText="1" shrinkToFit="1"/>
    </xf>
    <xf numFmtId="0" fontId="0" fillId="0" borderId="0" xfId="0">
      <alignment vertical="center"/>
    </xf>
    <xf numFmtId="0" fontId="37" fillId="0" borderId="0" xfId="0" applyFont="1" applyBorder="1">
      <alignment vertical="center"/>
    </xf>
    <xf numFmtId="0" fontId="68" fillId="0" borderId="0" xfId="5" applyFont="1" applyBorder="1" applyAlignment="1">
      <alignment horizontal="center" vertical="center" wrapText="1"/>
    </xf>
    <xf numFmtId="0" fontId="68" fillId="0" borderId="6" xfId="5" applyFont="1" applyBorder="1" applyAlignment="1" applyProtection="1">
      <alignment horizontal="center" vertical="center" wrapText="1"/>
      <protection locked="0"/>
    </xf>
    <xf numFmtId="0" fontId="68" fillId="0" borderId="119" xfId="5" applyFont="1" applyBorder="1" applyAlignment="1" applyProtection="1">
      <alignment horizontal="center" vertical="center" wrapText="1"/>
      <protection locked="0"/>
    </xf>
    <xf numFmtId="49" fontId="68" fillId="0" borderId="119" xfId="5" applyNumberFormat="1" applyFont="1" applyBorder="1" applyAlignment="1" applyProtection="1">
      <alignment horizontal="center" vertical="center" wrapText="1"/>
      <protection locked="0"/>
    </xf>
    <xf numFmtId="0" fontId="68" fillId="0" borderId="124" xfId="5" applyFont="1" applyBorder="1" applyAlignment="1" applyProtection="1">
      <alignment horizontal="center" vertical="center" wrapText="1"/>
      <protection locked="0"/>
    </xf>
    <xf numFmtId="0" fontId="68" fillId="0" borderId="125" xfId="5" applyFont="1" applyBorder="1" applyAlignment="1" applyProtection="1">
      <alignment horizontal="center" vertical="center" wrapText="1"/>
      <protection locked="0"/>
    </xf>
    <xf numFmtId="0" fontId="68" fillId="0" borderId="121" xfId="5" applyFont="1" applyBorder="1" applyAlignment="1" applyProtection="1">
      <alignment horizontal="center" vertical="center" wrapText="1"/>
      <protection locked="0"/>
    </xf>
    <xf numFmtId="0" fontId="68" fillId="0" borderId="0" xfId="5" applyFont="1" applyFill="1" applyAlignment="1">
      <alignment horizontal="center" vertical="center" wrapText="1"/>
    </xf>
    <xf numFmtId="49" fontId="68" fillId="0" borderId="0" xfId="5" applyNumberFormat="1" applyFont="1" applyFill="1" applyAlignment="1">
      <alignment horizontal="center" vertical="center" wrapText="1"/>
    </xf>
    <xf numFmtId="0" fontId="68" fillId="0" borderId="0" xfId="5" applyFont="1" applyFill="1" applyBorder="1" applyAlignment="1">
      <alignment horizontal="center" vertical="center" wrapText="1"/>
    </xf>
    <xf numFmtId="0" fontId="73" fillId="0" borderId="0" xfId="5" applyFont="1" applyFill="1" applyAlignment="1">
      <alignment horizontal="center" vertical="center" wrapText="1"/>
    </xf>
    <xf numFmtId="38" fontId="73" fillId="0" borderId="0" xfId="4" applyFont="1" applyFill="1" applyAlignment="1">
      <alignment horizontal="center" vertical="center" wrapText="1"/>
    </xf>
    <xf numFmtId="0" fontId="73" fillId="0" borderId="0" xfId="5" applyFont="1" applyFill="1" applyAlignment="1">
      <alignment horizontal="center" vertical="center" shrinkToFit="1"/>
    </xf>
    <xf numFmtId="189" fontId="73" fillId="0" borderId="0" xfId="5" applyNumberFormat="1" applyFont="1" applyFill="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71" fillId="0" borderId="0" xfId="5" applyNumberFormat="1" applyFont="1" applyAlignment="1">
      <alignment horizontal="center" vertical="center" textRotation="255" shrinkToFit="1"/>
    </xf>
    <xf numFmtId="189" fontId="68" fillId="0" borderId="0" xfId="5" applyNumberFormat="1" applyFont="1" applyAlignment="1" applyProtection="1">
      <alignment horizontal="center" vertical="center" textRotation="255" shrinkToFit="1"/>
      <protection locked="0"/>
    </xf>
    <xf numFmtId="189" fontId="68" fillId="0" borderId="125" xfId="5" applyNumberFormat="1" applyFont="1" applyBorder="1" applyAlignment="1" applyProtection="1">
      <alignment horizontal="center" vertical="center" textRotation="255" shrinkToFit="1"/>
      <protection locked="0"/>
    </xf>
    <xf numFmtId="189" fontId="68" fillId="0" borderId="0" xfId="5" applyNumberFormat="1" applyFont="1" applyAlignment="1">
      <alignment horizontal="center" vertical="center" textRotation="255" shrinkToFit="1"/>
    </xf>
    <xf numFmtId="0" fontId="97" fillId="0" borderId="0" xfId="5" applyFont="1" applyAlignment="1">
      <alignment horizontal="center" vertical="center" wrapText="1"/>
    </xf>
    <xf numFmtId="0" fontId="64" fillId="0" borderId="119" xfId="5" applyFont="1" applyBorder="1" applyAlignment="1" applyProtection="1">
      <alignment horizontal="center" vertical="center" wrapText="1"/>
      <protection locked="0"/>
    </xf>
    <xf numFmtId="0" fontId="64" fillId="0" borderId="0" xfId="5" applyFont="1" applyAlignment="1" applyProtection="1">
      <alignment horizontal="center" vertical="center" wrapText="1"/>
      <protection locked="0"/>
    </xf>
    <xf numFmtId="38" fontId="47" fillId="0" borderId="0" xfId="1" applyFont="1" applyFill="1">
      <alignment vertical="center"/>
    </xf>
    <xf numFmtId="195" fontId="68" fillId="0" borderId="0" xfId="5" applyNumberFormat="1" applyFont="1" applyFill="1" applyAlignment="1">
      <alignment horizontal="center" vertical="center" wrapText="1"/>
    </xf>
    <xf numFmtId="195" fontId="68" fillId="0" borderId="0" xfId="5" applyNumberFormat="1" applyFont="1" applyAlignment="1">
      <alignment horizontal="center" vertical="center" wrapText="1"/>
    </xf>
    <xf numFmtId="195" fontId="68" fillId="0" borderId="119" xfId="5" applyNumberFormat="1" applyFont="1" applyBorder="1" applyAlignment="1" applyProtection="1">
      <alignment horizontal="center" vertical="center" wrapText="1"/>
      <protection locked="0"/>
    </xf>
    <xf numFmtId="195" fontId="68" fillId="0" borderId="0" xfId="5" applyNumberFormat="1" applyFont="1" applyAlignment="1" applyProtection="1">
      <alignment horizontal="center" vertical="center" wrapText="1"/>
      <protection locked="0"/>
    </xf>
    <xf numFmtId="0" fontId="77" fillId="0" borderId="0" xfId="5" applyFont="1" applyAlignment="1">
      <alignment horizontal="center" vertical="center" wrapText="1"/>
    </xf>
    <xf numFmtId="0" fontId="100" fillId="0" borderId="0" xfId="5" applyFont="1" applyAlignment="1">
      <alignment horizontal="center" vertical="center" wrapText="1"/>
    </xf>
    <xf numFmtId="198" fontId="84" fillId="0" borderId="82" xfId="2" applyNumberFormat="1" applyFont="1" applyBorder="1" applyAlignment="1" applyProtection="1">
      <alignment horizontal="center" vertical="center" shrinkToFit="1"/>
      <protection locked="0"/>
    </xf>
    <xf numFmtId="0" fontId="84" fillId="0" borderId="51" xfId="2" applyFont="1" applyBorder="1" applyAlignment="1" applyProtection="1">
      <alignment horizontal="right" vertical="center" shrinkToFit="1"/>
      <protection locked="0"/>
    </xf>
    <xf numFmtId="0" fontId="84" fillId="0" borderId="111" xfId="2" applyFont="1" applyBorder="1" applyAlignment="1" applyProtection="1">
      <alignment horizontal="right" vertical="center" shrinkToFit="1"/>
      <protection locked="0"/>
    </xf>
    <xf numFmtId="0" fontId="84" fillId="0" borderId="83" xfId="2" applyFont="1" applyBorder="1" applyAlignment="1" applyProtection="1">
      <alignment horizontal="right" vertical="center" shrinkToFit="1"/>
      <protection locked="0"/>
    </xf>
    <xf numFmtId="198" fontId="84" fillId="0" borderId="84" xfId="2" applyNumberFormat="1" applyFont="1" applyBorder="1" applyAlignment="1" applyProtection="1">
      <alignment horizontal="center" vertical="center" shrinkToFit="1"/>
      <protection locked="0"/>
    </xf>
    <xf numFmtId="0" fontId="84" fillId="0" borderId="52" xfId="2" applyFont="1" applyBorder="1" applyAlignment="1" applyProtection="1">
      <alignment vertical="center" shrinkToFit="1"/>
      <protection locked="0"/>
    </xf>
    <xf numFmtId="0" fontId="84" fillId="0" borderId="85" xfId="2" applyFont="1" applyBorder="1" applyAlignment="1" applyProtection="1">
      <alignment vertical="center" shrinkToFit="1"/>
      <protection locked="0"/>
    </xf>
    <xf numFmtId="38" fontId="109" fillId="0" borderId="0" xfId="1" applyFont="1" applyAlignment="1">
      <alignment horizontal="right" vertical="top"/>
    </xf>
    <xf numFmtId="0" fontId="89" fillId="0" borderId="0" xfId="0" applyFont="1">
      <alignment vertical="center"/>
    </xf>
    <xf numFmtId="0" fontId="37" fillId="0" borderId="6" xfId="0" applyFont="1" applyBorder="1" applyAlignment="1" applyProtection="1">
      <alignment horizontal="center" vertical="center"/>
    </xf>
    <xf numFmtId="0" fontId="46" fillId="0" borderId="0" xfId="0" applyFont="1" applyProtection="1">
      <alignment vertical="center"/>
    </xf>
    <xf numFmtId="0" fontId="46" fillId="0" borderId="6" xfId="0" applyNumberFormat="1" applyFont="1" applyBorder="1" applyAlignment="1" applyProtection="1">
      <alignment horizontal="center" vertical="center" shrinkToFit="1"/>
      <protection locked="0"/>
    </xf>
    <xf numFmtId="199" fontId="46" fillId="0" borderId="6" xfId="0" applyNumberFormat="1" applyFont="1" applyFill="1" applyBorder="1" applyAlignment="1" applyProtection="1">
      <alignment horizontal="center" vertical="center" shrinkToFit="1"/>
      <protection locked="0"/>
    </xf>
    <xf numFmtId="0" fontId="46" fillId="0" borderId="0" xfId="0" applyFont="1" applyProtection="1">
      <alignment vertical="center"/>
    </xf>
    <xf numFmtId="0" fontId="37" fillId="0" borderId="0" xfId="0" applyFont="1" applyBorder="1" applyAlignment="1" applyProtection="1">
      <alignment horizontal="center" vertical="center"/>
    </xf>
    <xf numFmtId="0" fontId="37" fillId="0" borderId="0" xfId="0" applyFont="1" applyBorder="1" applyAlignment="1" applyProtection="1">
      <alignment horizontal="left" vertical="center" indent="1" shrinkToFit="1"/>
    </xf>
    <xf numFmtId="0" fontId="113" fillId="0" borderId="0" xfId="0" applyFont="1" applyBorder="1" applyAlignment="1">
      <alignment vertical="center" shrinkToFit="1"/>
    </xf>
    <xf numFmtId="0" fontId="79" fillId="0" borderId="0" xfId="0" applyFont="1" applyBorder="1">
      <alignment vertical="center"/>
    </xf>
    <xf numFmtId="0" fontId="79" fillId="0" borderId="0" xfId="0" applyFont="1" applyBorder="1">
      <alignment vertical="center"/>
    </xf>
    <xf numFmtId="0" fontId="115" fillId="0" borderId="0" xfId="0" applyFont="1" applyBorder="1" applyAlignment="1">
      <alignment vertical="center" shrinkToFit="1"/>
    </xf>
    <xf numFmtId="0" fontId="79" fillId="0" borderId="0" xfId="0" applyFont="1" applyBorder="1" applyAlignment="1">
      <alignment vertical="center"/>
    </xf>
    <xf numFmtId="0" fontId="79" fillId="0" borderId="0" xfId="0" applyFont="1" applyBorder="1" applyAlignment="1">
      <alignment horizontal="right" vertical="center"/>
    </xf>
    <xf numFmtId="0" fontId="79" fillId="0" borderId="9" xfId="0" applyFont="1" applyBorder="1" applyAlignment="1">
      <alignment horizontal="right" vertical="center"/>
    </xf>
    <xf numFmtId="0" fontId="79" fillId="0" borderId="8" xfId="0" applyFont="1" applyBorder="1" applyProtection="1">
      <alignment vertical="center"/>
      <protection locked="0"/>
    </xf>
    <xf numFmtId="0" fontId="116" fillId="0" borderId="0" xfId="0" applyFont="1" applyBorder="1" applyAlignment="1">
      <alignment vertical="center" shrinkToFit="1"/>
    </xf>
    <xf numFmtId="0" fontId="79" fillId="0" borderId="34" xfId="0" applyFont="1" applyBorder="1" applyAlignment="1" applyProtection="1">
      <alignment horizontal="right" vertical="center"/>
      <protection locked="0"/>
    </xf>
    <xf numFmtId="0" fontId="79" fillId="0" borderId="35" xfId="0" applyFont="1" applyBorder="1" applyAlignment="1" applyProtection="1">
      <alignment horizontal="right" vertical="center"/>
      <protection locked="0"/>
    </xf>
    <xf numFmtId="0" fontId="79" fillId="0" borderId="38" xfId="0" applyFont="1" applyBorder="1" applyAlignment="1" applyProtection="1">
      <alignment horizontal="right" vertical="center"/>
      <protection locked="0"/>
    </xf>
    <xf numFmtId="0" fontId="117" fillId="0" borderId="0" xfId="0" applyFont="1" applyBorder="1" applyAlignment="1">
      <alignment vertical="center"/>
    </xf>
    <xf numFmtId="0" fontId="95" fillId="0" borderId="6" xfId="0" applyFont="1" applyBorder="1" applyAlignment="1" applyProtection="1">
      <alignment horizontal="center" vertical="center" shrinkToFit="1"/>
      <protection locked="0"/>
    </xf>
    <xf numFmtId="0" fontId="95" fillId="0" borderId="6" xfId="0" applyFont="1" applyBorder="1" applyAlignment="1" applyProtection="1">
      <alignment horizontal="center" vertical="center"/>
      <protection locked="0"/>
    </xf>
    <xf numFmtId="0" fontId="79" fillId="0" borderId="7" xfId="0" applyFont="1" applyBorder="1" applyProtection="1">
      <alignment vertical="center"/>
      <protection locked="0"/>
    </xf>
    <xf numFmtId="0" fontId="117" fillId="0" borderId="0" xfId="0" applyFont="1" applyBorder="1">
      <alignment vertical="center"/>
    </xf>
    <xf numFmtId="0" fontId="95" fillId="0" borderId="6" xfId="0" applyFont="1" applyBorder="1" applyAlignment="1" applyProtection="1">
      <alignment vertical="center" shrinkToFit="1"/>
      <protection locked="0"/>
    </xf>
    <xf numFmtId="0" fontId="79" fillId="0" borderId="0" xfId="0" applyFont="1" applyFill="1" applyBorder="1">
      <alignment vertical="center"/>
    </xf>
    <xf numFmtId="0" fontId="46" fillId="0" borderId="6" xfId="0" applyNumberFormat="1" applyFont="1" applyBorder="1" applyAlignment="1" applyProtection="1">
      <alignment horizontal="left" vertical="center" shrinkToFit="1"/>
      <protection locked="0"/>
    </xf>
    <xf numFmtId="0" fontId="46" fillId="0" borderId="0" xfId="0" applyFont="1" applyProtection="1">
      <alignment vertical="center"/>
    </xf>
    <xf numFmtId="0" fontId="117" fillId="0" borderId="0" xfId="0" applyFont="1" applyFill="1" applyBorder="1" applyAlignment="1">
      <alignment vertical="center" shrinkToFit="1"/>
    </xf>
    <xf numFmtId="0" fontId="114" fillId="0" borderId="0" xfId="0" applyFont="1" applyBorder="1" applyAlignment="1">
      <alignment vertical="center"/>
    </xf>
    <xf numFmtId="38" fontId="37" fillId="0" borderId="35" xfId="1" applyFont="1" applyFill="1" applyBorder="1" applyAlignment="1">
      <alignment vertical="center" wrapText="1"/>
    </xf>
    <xf numFmtId="38" fontId="37" fillId="0" borderId="35" xfId="1" applyFont="1" applyFill="1" applyBorder="1" applyAlignment="1">
      <alignment vertical="center"/>
    </xf>
    <xf numFmtId="38" fontId="37" fillId="0" borderId="0" xfId="1" applyFont="1" applyFill="1" applyBorder="1" applyAlignment="1">
      <alignment vertical="center"/>
    </xf>
    <xf numFmtId="0" fontId="68" fillId="0" borderId="124" xfId="5" applyFont="1" applyFill="1" applyBorder="1" applyAlignment="1" applyProtection="1">
      <alignment horizontal="center" vertical="center" wrapText="1"/>
      <protection locked="0"/>
    </xf>
    <xf numFmtId="0" fontId="68" fillId="0" borderId="6" xfId="5" applyFont="1" applyFill="1" applyBorder="1" applyAlignment="1" applyProtection="1">
      <alignment horizontal="center" vertical="center" wrapText="1"/>
      <protection locked="0"/>
    </xf>
    <xf numFmtId="0" fontId="79" fillId="3" borderId="62" xfId="0" applyFont="1" applyFill="1" applyBorder="1" applyAlignment="1">
      <alignment horizontal="center" vertical="center"/>
    </xf>
    <xf numFmtId="0" fontId="79" fillId="3" borderId="53" xfId="0" applyFont="1" applyFill="1" applyBorder="1" applyAlignment="1">
      <alignment horizontal="center" vertical="center"/>
    </xf>
    <xf numFmtId="0" fontId="79" fillId="3" borderId="65" xfId="0" applyFont="1" applyFill="1" applyBorder="1" applyAlignment="1">
      <alignment horizontal="center" vertical="center"/>
    </xf>
    <xf numFmtId="0" fontId="79" fillId="3" borderId="86" xfId="0" applyFont="1" applyFill="1" applyBorder="1" applyAlignment="1">
      <alignment horizontal="center" vertical="center"/>
    </xf>
    <xf numFmtId="0" fontId="79" fillId="3" borderId="116" xfId="0" applyFont="1" applyFill="1" applyBorder="1" applyAlignment="1">
      <alignment horizontal="center" vertical="center"/>
    </xf>
    <xf numFmtId="0" fontId="79" fillId="0" borderId="56" xfId="0" applyFont="1" applyBorder="1" applyProtection="1">
      <alignment vertical="center"/>
      <protection locked="0"/>
    </xf>
    <xf numFmtId="0" fontId="79" fillId="0" borderId="61" xfId="0" applyFont="1" applyBorder="1" applyAlignment="1">
      <alignment horizontal="right" vertical="center"/>
    </xf>
    <xf numFmtId="0" fontId="37" fillId="0" borderId="0" xfId="0" applyFont="1" applyBorder="1" applyAlignment="1" applyProtection="1">
      <alignment vertical="center"/>
    </xf>
    <xf numFmtId="0" fontId="79" fillId="0" borderId="53" xfId="0" applyFont="1" applyBorder="1" applyAlignment="1" applyProtection="1">
      <alignment horizontal="center" vertical="center"/>
      <protection locked="0"/>
    </xf>
    <xf numFmtId="0" fontId="37" fillId="0" borderId="0" xfId="0" applyNumberFormat="1" applyFont="1" applyProtection="1">
      <alignment vertical="center"/>
    </xf>
    <xf numFmtId="0" fontId="39" fillId="0" borderId="0" xfId="0" applyNumberFormat="1" applyFont="1" applyProtection="1">
      <alignment vertical="center"/>
    </xf>
    <xf numFmtId="0" fontId="37" fillId="0" borderId="0" xfId="0" applyNumberFormat="1" applyFont="1" applyAlignment="1" applyProtection="1">
      <alignment vertical="center"/>
    </xf>
    <xf numFmtId="0" fontId="39" fillId="0" borderId="0" xfId="0" applyNumberFormat="1" applyFont="1" applyAlignment="1" applyProtection="1">
      <alignment vertical="center"/>
    </xf>
    <xf numFmtId="0" fontId="47" fillId="0" borderId="0" xfId="0" applyNumberFormat="1" applyFont="1" applyProtection="1">
      <alignment vertical="center"/>
    </xf>
    <xf numFmtId="182" fontId="37" fillId="0" borderId="0" xfId="0" applyNumberFormat="1" applyFont="1" applyAlignment="1" applyProtection="1">
      <alignment vertical="center"/>
    </xf>
    <xf numFmtId="0" fontId="79" fillId="0" borderId="0" xfId="0" applyNumberFormat="1" applyFont="1" applyAlignment="1" applyProtection="1">
      <alignment horizontal="right" vertical="center"/>
    </xf>
    <xf numFmtId="0" fontId="37" fillId="0" borderId="0" xfId="0" applyNumberFormat="1" applyFont="1" applyAlignment="1" applyProtection="1">
      <alignment vertical="center" wrapText="1" shrinkToFit="1"/>
    </xf>
    <xf numFmtId="0" fontId="38" fillId="0" borderId="0" xfId="0" applyNumberFormat="1" applyFont="1" applyProtection="1">
      <alignment vertical="center"/>
    </xf>
    <xf numFmtId="0" fontId="37" fillId="0" borderId="0" xfId="0" applyNumberFormat="1" applyFont="1" applyAlignment="1" applyProtection="1">
      <alignment vertical="center" shrinkToFit="1"/>
    </xf>
    <xf numFmtId="0" fontId="105" fillId="0" borderId="0" xfId="0" applyNumberFormat="1" applyFont="1" applyAlignment="1" applyProtection="1">
      <alignment horizontal="left" vertical="center" indent="1"/>
    </xf>
    <xf numFmtId="179" fontId="37" fillId="0" borderId="0" xfId="0" applyNumberFormat="1" applyFont="1" applyAlignment="1" applyProtection="1">
      <alignment vertical="center"/>
    </xf>
    <xf numFmtId="179" fontId="37" fillId="0" borderId="0" xfId="0" applyNumberFormat="1" applyFont="1" applyAlignment="1" applyProtection="1">
      <alignment horizontal="left" vertical="center" indent="1"/>
    </xf>
    <xf numFmtId="0" fontId="58" fillId="0" borderId="0" xfId="0" applyNumberFormat="1" applyFont="1" applyProtection="1">
      <alignment vertical="center"/>
    </xf>
    <xf numFmtId="0" fontId="79" fillId="0" borderId="0" xfId="0" applyNumberFormat="1" applyFont="1" applyAlignment="1" applyProtection="1">
      <alignment vertical="center" wrapText="1"/>
    </xf>
    <xf numFmtId="0" fontId="111" fillId="0" borderId="0" xfId="0" applyNumberFormat="1" applyFont="1" applyAlignment="1" applyProtection="1">
      <alignment horizontal="left" vertical="center" wrapText="1"/>
    </xf>
    <xf numFmtId="0" fontId="37" fillId="0" borderId="0" xfId="0" applyNumberFormat="1" applyFont="1" applyAlignment="1" applyProtection="1">
      <alignment horizontal="left" vertical="center" indent="3"/>
    </xf>
    <xf numFmtId="49" fontId="37" fillId="0" borderId="0" xfId="0" applyNumberFormat="1" applyFont="1" applyAlignment="1" applyProtection="1">
      <alignment vertical="center"/>
    </xf>
    <xf numFmtId="0" fontId="37" fillId="0" borderId="0" xfId="0" applyNumberFormat="1" applyFont="1" applyAlignment="1" applyProtection="1">
      <alignment horizontal="right" vertical="center"/>
    </xf>
    <xf numFmtId="181" fontId="36" fillId="0" borderId="0" xfId="1" applyNumberFormat="1" applyFont="1" applyAlignment="1" applyProtection="1">
      <alignment vertical="center"/>
    </xf>
    <xf numFmtId="0" fontId="44" fillId="0" borderId="0" xfId="0" applyNumberFormat="1" applyFont="1" applyProtection="1">
      <alignment vertical="center"/>
    </xf>
    <xf numFmtId="0" fontId="43" fillId="0" borderId="0" xfId="0" applyNumberFormat="1" applyFont="1" applyProtection="1">
      <alignment vertical="center"/>
    </xf>
    <xf numFmtId="0" fontId="45" fillId="0" borderId="0" xfId="0" applyNumberFormat="1" applyFont="1" applyProtection="1">
      <alignment vertical="center"/>
    </xf>
    <xf numFmtId="0" fontId="37" fillId="0" borderId="34" xfId="0" applyNumberFormat="1" applyFont="1" applyBorder="1" applyAlignment="1" applyProtection="1">
      <alignment horizontal="center"/>
    </xf>
    <xf numFmtId="0" fontId="37" fillId="0" borderId="36" xfId="0" applyNumberFormat="1" applyFont="1" applyBorder="1" applyAlignment="1" applyProtection="1">
      <alignment horizontal="center"/>
    </xf>
    <xf numFmtId="0" fontId="37" fillId="0" borderId="0" xfId="0" applyNumberFormat="1" applyFont="1" applyBorder="1" applyAlignment="1" applyProtection="1">
      <alignment vertical="center"/>
    </xf>
    <xf numFmtId="0" fontId="37" fillId="0" borderId="40" xfId="0" applyNumberFormat="1" applyFont="1" applyBorder="1" applyAlignment="1" applyProtection="1">
      <alignment horizontal="center" vertical="top"/>
    </xf>
    <xf numFmtId="0" fontId="37" fillId="0" borderId="41" xfId="0" applyNumberFormat="1" applyFont="1" applyBorder="1" applyAlignment="1" applyProtection="1">
      <alignment horizontal="center" vertical="top"/>
    </xf>
    <xf numFmtId="0" fontId="37" fillId="0" borderId="0" xfId="0" applyNumberFormat="1" applyFont="1" applyAlignment="1" applyProtection="1">
      <alignment horizontal="center" vertical="center"/>
    </xf>
    <xf numFmtId="38" fontId="37" fillId="0" borderId="0" xfId="1" applyFont="1" applyBorder="1" applyAlignment="1" applyProtection="1">
      <alignment vertical="center"/>
    </xf>
    <xf numFmtId="0" fontId="42" fillId="0" borderId="0" xfId="0" applyNumberFormat="1" applyFont="1" applyProtection="1">
      <alignment vertical="center"/>
    </xf>
    <xf numFmtId="0" fontId="37" fillId="0" borderId="0" xfId="0" applyNumberFormat="1" applyFont="1" applyAlignment="1" applyProtection="1">
      <alignment vertical="center" wrapText="1"/>
    </xf>
    <xf numFmtId="0" fontId="37" fillId="0" borderId="0" xfId="0" applyNumberFormat="1" applyFont="1" applyAlignment="1" applyProtection="1">
      <alignment vertical="top" wrapText="1"/>
    </xf>
    <xf numFmtId="0" fontId="37" fillId="0" borderId="0" xfId="0" applyNumberFormat="1" applyFont="1" applyAlignment="1" applyProtection="1">
      <alignment vertical="top"/>
    </xf>
    <xf numFmtId="0" fontId="101" fillId="0" borderId="0" xfId="0" applyFont="1" applyProtection="1">
      <alignment vertical="center"/>
    </xf>
    <xf numFmtId="0" fontId="46" fillId="0" borderId="0" xfId="0" applyNumberFormat="1" applyFont="1" applyProtection="1">
      <alignment vertical="center"/>
    </xf>
    <xf numFmtId="0" fontId="39" fillId="0" borderId="0" xfId="0" applyNumberFormat="1" applyFont="1" applyAlignment="1" applyProtection="1">
      <alignment horizontal="center" vertical="center"/>
    </xf>
    <xf numFmtId="0" fontId="37" fillId="5" borderId="6" xfId="0" applyNumberFormat="1" applyFont="1" applyFill="1" applyBorder="1" applyAlignment="1" applyProtection="1">
      <alignment horizontal="center" vertical="center"/>
    </xf>
    <xf numFmtId="0" fontId="47" fillId="0" borderId="0" xfId="0" applyNumberFormat="1" applyFont="1" applyAlignment="1" applyProtection="1">
      <alignment vertical="center"/>
    </xf>
    <xf numFmtId="0" fontId="40" fillId="0" borderId="0" xfId="0" applyNumberFormat="1" applyFont="1" applyProtection="1">
      <alignment vertical="center"/>
    </xf>
    <xf numFmtId="0" fontId="37" fillId="0" borderId="0" xfId="0" applyFont="1" applyAlignment="1" applyProtection="1">
      <alignment vertical="center" shrinkToFit="1"/>
    </xf>
    <xf numFmtId="38" fontId="37" fillId="0" borderId="7" xfId="1" applyFont="1" applyBorder="1" applyAlignment="1" applyProtection="1">
      <alignment horizontal="center" vertical="center"/>
    </xf>
    <xf numFmtId="201" fontId="95" fillId="0" borderId="6" xfId="0" applyNumberFormat="1" applyFont="1" applyBorder="1" applyAlignment="1" applyProtection="1">
      <alignment horizontal="center" vertical="center" shrinkToFit="1"/>
      <protection locked="0"/>
    </xf>
    <xf numFmtId="38" fontId="41" fillId="0" borderId="0" xfId="1" applyFont="1" applyAlignment="1">
      <alignment vertical="center"/>
    </xf>
    <xf numFmtId="0" fontId="79" fillId="0" borderId="0" xfId="0" applyFont="1" applyBorder="1" applyAlignment="1" applyProtection="1">
      <alignment vertical="center"/>
    </xf>
    <xf numFmtId="0" fontId="79" fillId="0" borderId="0" xfId="0" applyFont="1" applyBorder="1" applyAlignment="1" applyProtection="1">
      <alignment vertical="center" wrapText="1"/>
    </xf>
    <xf numFmtId="0" fontId="68" fillId="18" borderId="6" xfId="5" applyFont="1" applyFill="1" applyBorder="1" applyAlignment="1" applyProtection="1">
      <alignment horizontal="center" vertical="center" wrapText="1"/>
    </xf>
    <xf numFmtId="0" fontId="37" fillId="0" borderId="0" xfId="0" applyFont="1" applyAlignment="1" applyProtection="1">
      <alignment horizontal="right" vertical="center"/>
    </xf>
    <xf numFmtId="0" fontId="108" fillId="0" borderId="0" xfId="0" applyFont="1" applyAlignment="1" applyProtection="1">
      <alignment horizontal="right" vertical="center"/>
    </xf>
    <xf numFmtId="0" fontId="69" fillId="0" borderId="0" xfId="0" applyFont="1" applyProtection="1">
      <alignment vertical="center"/>
    </xf>
    <xf numFmtId="0" fontId="68" fillId="0" borderId="0" xfId="0" applyFont="1" applyProtection="1">
      <alignment vertical="center"/>
    </xf>
    <xf numFmtId="0" fontId="48" fillId="0" borderId="0" xfId="0" applyFont="1" applyProtection="1">
      <alignment vertical="center"/>
    </xf>
    <xf numFmtId="0" fontId="37" fillId="10" borderId="6" xfId="0" applyFont="1" applyFill="1" applyBorder="1" applyAlignment="1" applyProtection="1">
      <alignment horizontal="center" vertical="center"/>
    </xf>
    <xf numFmtId="0" fontId="37" fillId="10" borderId="6" xfId="0" applyFont="1" applyFill="1" applyBorder="1" applyAlignment="1" applyProtection="1">
      <alignment horizontal="center" vertical="center" wrapText="1"/>
    </xf>
    <xf numFmtId="0" fontId="95" fillId="0" borderId="52" xfId="0" applyFont="1" applyBorder="1" applyAlignment="1" applyProtection="1">
      <alignment horizontal="center" vertical="center"/>
      <protection locked="0"/>
    </xf>
    <xf numFmtId="0" fontId="91" fillId="0" borderId="0" xfId="0" applyFont="1" applyFill="1" applyBorder="1" applyAlignment="1" applyProtection="1">
      <alignment vertical="center" wrapText="1"/>
    </xf>
    <xf numFmtId="0" fontId="95" fillId="0" borderId="53" xfId="0" applyFont="1" applyBorder="1" applyAlignment="1" applyProtection="1">
      <alignment horizontal="center" vertical="center"/>
      <protection locked="0"/>
    </xf>
    <xf numFmtId="0" fontId="95" fillId="0" borderId="81" xfId="0" applyFont="1" applyBorder="1" applyAlignment="1" applyProtection="1">
      <alignment horizontal="center" vertical="center" shrinkToFit="1"/>
      <protection locked="0"/>
    </xf>
    <xf numFmtId="56" fontId="21" fillId="0" borderId="16" xfId="0" applyNumberFormat="1" applyFont="1" applyBorder="1" applyAlignment="1" applyProtection="1">
      <alignment horizontal="left" vertical="center" indent="1"/>
      <protection locked="0"/>
    </xf>
    <xf numFmtId="189" fontId="68" fillId="0" borderId="7" xfId="5" applyNumberFormat="1" applyFont="1" applyFill="1" applyBorder="1" applyAlignment="1" applyProtection="1">
      <alignment horizontal="center" vertical="center" textRotation="255" shrinkToFit="1"/>
      <protection locked="0"/>
    </xf>
    <xf numFmtId="0" fontId="37" fillId="10" borderId="6" xfId="0" applyFont="1" applyFill="1" applyBorder="1" applyAlignment="1" applyProtection="1">
      <alignment horizontal="center" vertical="center"/>
    </xf>
    <xf numFmtId="0" fontId="87" fillId="0" borderId="0" xfId="0" applyFont="1">
      <alignment vertical="center"/>
    </xf>
    <xf numFmtId="0" fontId="123" fillId="0" borderId="0" xfId="0" applyNumberFormat="1" applyFont="1" applyProtection="1">
      <alignment vertical="center"/>
    </xf>
    <xf numFmtId="0" fontId="124" fillId="0" borderId="0" xfId="0" applyNumberFormat="1" applyFont="1" applyProtection="1">
      <alignment vertical="center"/>
    </xf>
    <xf numFmtId="0" fontId="125" fillId="0" borderId="0" xfId="0" applyNumberFormat="1" applyFont="1" applyProtection="1">
      <alignment vertical="center"/>
    </xf>
    <xf numFmtId="0" fontId="124" fillId="0" borderId="0" xfId="0" applyNumberFormat="1" applyFont="1" applyAlignment="1" applyProtection="1">
      <alignment vertical="center"/>
    </xf>
    <xf numFmtId="0" fontId="125" fillId="0" borderId="0" xfId="0" applyNumberFormat="1" applyFont="1" applyAlignment="1" applyProtection="1">
      <alignment vertical="center"/>
    </xf>
    <xf numFmtId="0" fontId="126" fillId="0" borderId="0" xfId="0" applyNumberFormat="1" applyFont="1" applyProtection="1">
      <alignment vertical="center"/>
    </xf>
    <xf numFmtId="0" fontId="123" fillId="0" borderId="0" xfId="12" applyFont="1" applyProtection="1">
      <alignment vertical="center"/>
    </xf>
    <xf numFmtId="0" fontId="125" fillId="17" borderId="0" xfId="0" applyNumberFormat="1" applyFont="1" applyFill="1" applyProtection="1">
      <alignment vertical="center"/>
    </xf>
    <xf numFmtId="0" fontId="126" fillId="17" borderId="0" xfId="0" applyNumberFormat="1" applyFont="1" applyFill="1" applyProtection="1">
      <alignment vertical="center"/>
    </xf>
    <xf numFmtId="0" fontId="127" fillId="0" borderId="0" xfId="0" applyNumberFormat="1" applyFont="1" applyProtection="1">
      <alignment vertical="center"/>
    </xf>
    <xf numFmtId="0" fontId="124" fillId="0" borderId="0" xfId="0" applyNumberFormat="1" applyFont="1" applyAlignment="1" applyProtection="1">
      <alignment vertical="center" wrapText="1"/>
    </xf>
    <xf numFmtId="0" fontId="127" fillId="0" borderId="0" xfId="0" applyFont="1" applyProtection="1">
      <alignment vertical="center"/>
    </xf>
    <xf numFmtId="0" fontId="125" fillId="0" borderId="0" xfId="0" applyNumberFormat="1" applyFont="1" applyAlignment="1" applyProtection="1">
      <alignment horizontal="center" vertical="center"/>
    </xf>
    <xf numFmtId="0" fontId="128" fillId="0" borderId="0" xfId="0" applyNumberFormat="1"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0" xfId="0" applyFont="1" applyAlignment="1" applyProtection="1">
      <alignment vertical="center"/>
    </xf>
    <xf numFmtId="0" fontId="127" fillId="0" borderId="0" xfId="0" applyFont="1">
      <alignment vertical="center"/>
    </xf>
    <xf numFmtId="0" fontId="129" fillId="0" borderId="0" xfId="0" applyFont="1" applyProtection="1">
      <alignment vertical="center"/>
    </xf>
    <xf numFmtId="0" fontId="123" fillId="0" borderId="0" xfId="0" applyFont="1">
      <alignment vertical="center"/>
    </xf>
    <xf numFmtId="0" fontId="127" fillId="0" borderId="0" xfId="0" applyFont="1" applyFill="1" applyBorder="1" applyAlignment="1">
      <alignment vertical="center"/>
    </xf>
    <xf numFmtId="0" fontId="124" fillId="0" borderId="0" xfId="0" applyFont="1" applyBorder="1">
      <alignment vertical="center"/>
    </xf>
    <xf numFmtId="0" fontId="130" fillId="0" borderId="0" xfId="0" applyFont="1" applyBorder="1">
      <alignment vertical="center"/>
    </xf>
    <xf numFmtId="0" fontId="124" fillId="0" borderId="0" xfId="0" applyFont="1">
      <alignment vertical="center"/>
    </xf>
    <xf numFmtId="0" fontId="123" fillId="0" borderId="0" xfId="2" applyFont="1" applyFill="1" applyAlignment="1">
      <alignment vertical="center"/>
    </xf>
    <xf numFmtId="195" fontId="133" fillId="0" borderId="0" xfId="5" applyNumberFormat="1" applyFont="1" applyFill="1" applyAlignment="1">
      <alignment horizontal="center" vertical="center" wrapText="1"/>
    </xf>
    <xf numFmtId="49" fontId="133" fillId="0" borderId="0" xfId="5" applyNumberFormat="1" applyFont="1" applyFill="1" applyAlignment="1">
      <alignment horizontal="center" vertical="center" wrapText="1"/>
    </xf>
    <xf numFmtId="0" fontId="133" fillId="0" borderId="0" xfId="5" applyFont="1" applyFill="1" applyAlignment="1">
      <alignment horizontal="center" vertical="center" wrapText="1"/>
    </xf>
    <xf numFmtId="38" fontId="133" fillId="0" borderId="0" xfId="4" applyFont="1" applyFill="1" applyAlignment="1">
      <alignment horizontal="center" vertical="center" wrapText="1"/>
    </xf>
    <xf numFmtId="189" fontId="133" fillId="0" borderId="0" xfId="5" applyNumberFormat="1" applyFont="1" applyFill="1" applyAlignment="1">
      <alignment horizontal="center" vertical="center" textRotation="255" shrinkToFit="1"/>
    </xf>
    <xf numFmtId="0" fontId="133" fillId="0" borderId="0" xfId="5" applyFont="1" applyFill="1" applyBorder="1" applyAlignment="1">
      <alignment horizontal="center" vertical="center" wrapText="1"/>
    </xf>
    <xf numFmtId="0" fontId="132" fillId="0" borderId="0" xfId="0" applyFont="1" applyProtection="1">
      <alignment vertical="center"/>
    </xf>
    <xf numFmtId="0" fontId="127" fillId="0" borderId="0" xfId="0" applyFont="1" applyAlignment="1" applyProtection="1">
      <alignment vertical="center"/>
    </xf>
    <xf numFmtId="0" fontId="123" fillId="0" borderId="0" xfId="2" applyFont="1" applyAlignment="1">
      <alignment vertical="center"/>
    </xf>
    <xf numFmtId="0" fontId="134" fillId="0" borderId="0" xfId="2" applyFont="1" applyAlignment="1" applyProtection="1">
      <alignment vertical="center"/>
      <protection hidden="1"/>
    </xf>
    <xf numFmtId="0" fontId="133" fillId="0" borderId="0" xfId="0" applyFont="1">
      <alignment vertical="center"/>
    </xf>
    <xf numFmtId="0" fontId="131" fillId="0" borderId="0" xfId="2" applyFont="1" applyAlignment="1">
      <alignment vertical="center"/>
    </xf>
    <xf numFmtId="0" fontId="123" fillId="12" borderId="0" xfId="2" applyFont="1" applyFill="1" applyAlignment="1">
      <alignment vertical="center"/>
    </xf>
    <xf numFmtId="0" fontId="134" fillId="0" borderId="0" xfId="2" applyFont="1" applyAlignment="1">
      <alignment vertical="center"/>
    </xf>
    <xf numFmtId="0" fontId="134" fillId="0" borderId="0" xfId="2" applyFont="1" applyAlignment="1">
      <alignment horizontal="center" vertical="center"/>
    </xf>
    <xf numFmtId="197" fontId="134" fillId="0" borderId="0" xfId="2" applyNumberFormat="1" applyFont="1" applyAlignment="1">
      <alignment vertical="center"/>
    </xf>
    <xf numFmtId="197" fontId="134" fillId="0" borderId="0" xfId="2" applyNumberFormat="1" applyFont="1" applyAlignment="1">
      <alignment horizontal="center" vertical="center"/>
    </xf>
    <xf numFmtId="38" fontId="79" fillId="0" borderId="156" xfId="1" applyFont="1" applyFill="1" applyBorder="1" applyAlignment="1" applyProtection="1">
      <alignment horizontal="center" vertical="center"/>
    </xf>
    <xf numFmtId="0" fontId="35" fillId="0" borderId="0" xfId="0" applyFont="1">
      <alignment vertical="center"/>
    </xf>
    <xf numFmtId="0" fontId="79" fillId="0" borderId="0" xfId="0" applyNumberFormat="1" applyFont="1" applyAlignment="1" applyProtection="1">
      <alignment horizontal="center" vertical="center"/>
    </xf>
    <xf numFmtId="0" fontId="79" fillId="0" borderId="0" xfId="0" applyNumberFormat="1" applyFont="1" applyAlignment="1" applyProtection="1">
      <alignment horizontal="left" vertical="center" indent="3"/>
    </xf>
    <xf numFmtId="0" fontId="118" fillId="0" borderId="0" xfId="6" applyFont="1" applyProtection="1">
      <alignment vertical="center"/>
      <protection hidden="1"/>
    </xf>
    <xf numFmtId="0" fontId="141" fillId="0" borderId="0" xfId="6" applyFont="1" applyProtection="1">
      <alignment vertical="center"/>
      <protection hidden="1"/>
    </xf>
    <xf numFmtId="0" fontId="81" fillId="9" borderId="0" xfId="6" applyFont="1" applyFill="1" applyAlignment="1">
      <alignment vertical="top" wrapText="1"/>
    </xf>
    <xf numFmtId="203" fontId="64" fillId="0" borderId="0" xfId="6" applyNumberFormat="1" applyFont="1" applyAlignment="1" applyProtection="1">
      <alignment horizontal="center" vertical="center" wrapText="1"/>
      <protection hidden="1"/>
    </xf>
    <xf numFmtId="203" fontId="64" fillId="14" borderId="0" xfId="6" applyNumberFormat="1" applyFont="1" applyFill="1" applyAlignment="1" applyProtection="1">
      <alignment horizontal="center" vertical="center" wrapText="1"/>
      <protection hidden="1"/>
    </xf>
    <xf numFmtId="0" fontId="37" fillId="0" borderId="0" xfId="0" applyFont="1" applyAlignment="1" applyProtection="1">
      <alignment vertical="center"/>
    </xf>
    <xf numFmtId="0" fontId="37" fillId="0" borderId="0" xfId="0" applyFont="1">
      <alignment vertical="center"/>
    </xf>
    <xf numFmtId="0" fontId="37" fillId="0" borderId="0" xfId="0" applyFont="1">
      <alignment vertical="center"/>
    </xf>
    <xf numFmtId="0" fontId="77" fillId="0" borderId="0" xfId="0" applyFo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vertical="center" shrinkToFit="1"/>
    </xf>
    <xf numFmtId="0" fontId="68" fillId="0" borderId="0" xfId="0" applyFont="1" applyAlignment="1" applyProtection="1">
      <alignment horizontal="right" vertical="center"/>
    </xf>
    <xf numFmtId="0" fontId="68" fillId="0" borderId="0" xfId="0" applyFont="1" applyAlignment="1" applyProtection="1">
      <alignment vertical="center" shrinkToFit="1"/>
    </xf>
    <xf numFmtId="0" fontId="75" fillId="0" borderId="0" xfId="0" applyFont="1" applyProtection="1">
      <alignment vertical="center"/>
    </xf>
    <xf numFmtId="0" fontId="68" fillId="0" borderId="0" xfId="0" applyFont="1" applyAlignment="1" applyProtection="1">
      <alignment horizontal="center" vertical="center"/>
    </xf>
    <xf numFmtId="0" fontId="88" fillId="0" borderId="9" xfId="0" applyFont="1" applyBorder="1" applyAlignment="1" applyProtection="1">
      <alignment vertical="center"/>
    </xf>
    <xf numFmtId="0" fontId="148" fillId="0" borderId="0" xfId="0" applyFont="1" applyProtection="1">
      <alignment vertical="center"/>
    </xf>
    <xf numFmtId="0" fontId="148" fillId="0" borderId="0" xfId="0" applyFont="1">
      <alignment vertical="center"/>
    </xf>
    <xf numFmtId="0" fontId="48" fillId="0" borderId="0" xfId="0" applyFont="1">
      <alignment vertical="center"/>
    </xf>
    <xf numFmtId="0" fontId="68" fillId="0" borderId="8" xfId="5" applyFont="1" applyBorder="1" applyAlignment="1" applyProtection="1">
      <alignment horizontal="center" vertical="center" wrapText="1"/>
      <protection locked="0"/>
    </xf>
    <xf numFmtId="0" fontId="113" fillId="0" borderId="144" xfId="0" applyFont="1" applyBorder="1" applyAlignment="1">
      <alignment vertical="center" shrinkToFit="1"/>
    </xf>
    <xf numFmtId="179" fontId="37" fillId="0" borderId="0" xfId="0" applyNumberFormat="1" applyFont="1" applyAlignment="1" applyProtection="1">
      <alignment horizontal="left" vertical="center" indent="1"/>
    </xf>
    <xf numFmtId="0" fontId="37" fillId="0" borderId="0" xfId="0" applyNumberFormat="1" applyFont="1" applyAlignment="1" applyProtection="1">
      <alignment vertical="top" wrapText="1"/>
    </xf>
    <xf numFmtId="0" fontId="81" fillId="9" borderId="0" xfId="6" applyFont="1" applyFill="1" applyAlignment="1"/>
    <xf numFmtId="0" fontId="151" fillId="0" borderId="0" xfId="6" applyFont="1" applyProtection="1">
      <alignment vertical="center"/>
      <protection hidden="1"/>
    </xf>
    <xf numFmtId="0" fontId="151" fillId="0" borderId="0" xfId="6" applyFont="1">
      <alignment vertical="center"/>
    </xf>
    <xf numFmtId="0" fontId="151" fillId="0" borderId="0" xfId="12" applyFont="1" applyAlignment="1">
      <alignment vertical="center" shrinkToFit="1"/>
    </xf>
    <xf numFmtId="0" fontId="146" fillId="0" borderId="0" xfId="6" applyFont="1" applyAlignment="1">
      <alignment horizontal="right" vertical="center"/>
    </xf>
    <xf numFmtId="0" fontId="152" fillId="9" borderId="0" xfId="6" applyFont="1" applyFill="1">
      <alignment vertical="center"/>
    </xf>
    <xf numFmtId="0" fontId="151" fillId="9" borderId="0" xfId="6" applyFont="1" applyFill="1">
      <alignment vertical="center"/>
    </xf>
    <xf numFmtId="0" fontId="151" fillId="0" borderId="0" xfId="6" applyFont="1" applyAlignment="1">
      <alignment horizontal="right" vertical="center"/>
    </xf>
    <xf numFmtId="0" fontId="144" fillId="9" borderId="0" xfId="6" applyFont="1" applyFill="1">
      <alignment vertical="center"/>
    </xf>
    <xf numFmtId="0" fontId="151" fillId="9" borderId="0" xfId="6" applyFont="1" applyFill="1" applyAlignment="1">
      <alignment horizontal="center" vertical="center"/>
    </xf>
    <xf numFmtId="0" fontId="96" fillId="0" borderId="0" xfId="6" applyFont="1">
      <alignment vertical="center"/>
    </xf>
    <xf numFmtId="0" fontId="81" fillId="9" borderId="0" xfId="6" applyFont="1" applyFill="1">
      <alignment vertical="center"/>
    </xf>
    <xf numFmtId="0" fontId="84" fillId="9" borderId="0" xfId="6" applyFont="1" applyFill="1" applyAlignment="1"/>
    <xf numFmtId="0" fontId="96" fillId="9" borderId="0" xfId="6" applyFont="1" applyFill="1">
      <alignment vertical="center"/>
    </xf>
    <xf numFmtId="0" fontId="96" fillId="9" borderId="0" xfId="6" applyFont="1" applyFill="1" applyAlignment="1">
      <alignment horizontal="left" vertical="center" indent="1"/>
    </xf>
    <xf numFmtId="0" fontId="96" fillId="0" borderId="0" xfId="6" applyFont="1" applyProtection="1">
      <alignment vertical="center"/>
      <protection hidden="1"/>
    </xf>
    <xf numFmtId="0" fontId="71" fillId="0" borderId="0" xfId="12" applyFont="1" applyAlignment="1" applyProtection="1">
      <alignment horizontal="right" vertical="center"/>
      <protection hidden="1"/>
    </xf>
    <xf numFmtId="0" fontId="144" fillId="0" borderId="0" xfId="6" applyFont="1">
      <alignment vertical="center"/>
    </xf>
    <xf numFmtId="0" fontId="81" fillId="0" borderId="0" xfId="6" applyFont="1" applyAlignment="1">
      <alignment horizontal="left" vertical="center" shrinkToFit="1"/>
    </xf>
    <xf numFmtId="0" fontId="153" fillId="0" borderId="0" xfId="12" applyFont="1" applyAlignment="1" applyProtection="1">
      <alignment horizontal="right" vertical="center"/>
      <protection hidden="1"/>
    </xf>
    <xf numFmtId="0" fontId="144" fillId="9" borderId="0" xfId="6" applyFont="1" applyFill="1" applyAlignment="1">
      <alignment horizontal="right" vertical="center"/>
    </xf>
    <xf numFmtId="0" fontId="146" fillId="9" borderId="0" xfId="6" applyFont="1" applyFill="1" applyAlignment="1">
      <alignment horizontal="left" vertical="top"/>
    </xf>
    <xf numFmtId="0" fontId="81" fillId="9" borderId="0" xfId="6" applyFont="1" applyFill="1" applyAlignment="1">
      <alignment horizontal="right" vertical="center"/>
    </xf>
    <xf numFmtId="0" fontId="144" fillId="0" borderId="0" xfId="6" applyFont="1" applyAlignment="1">
      <alignment horizontal="center" vertical="center"/>
    </xf>
    <xf numFmtId="0" fontId="146" fillId="9" borderId="0" xfId="6" applyFont="1" applyFill="1" applyAlignment="1">
      <alignment vertical="top"/>
    </xf>
    <xf numFmtId="0" fontId="146" fillId="0" borderId="0" xfId="6" applyFont="1">
      <alignment vertical="center"/>
    </xf>
    <xf numFmtId="0" fontId="154" fillId="0" borderId="0" xfId="12" applyFont="1" applyProtection="1">
      <alignment vertical="center"/>
      <protection hidden="1"/>
    </xf>
    <xf numFmtId="0" fontId="145" fillId="0" borderId="0" xfId="12" applyFont="1" applyProtection="1">
      <alignment vertical="center"/>
      <protection hidden="1"/>
    </xf>
    <xf numFmtId="38" fontId="68" fillId="0" borderId="0" xfId="10" applyFont="1" applyProtection="1">
      <alignment vertical="center"/>
      <protection hidden="1"/>
    </xf>
    <xf numFmtId="0" fontId="142" fillId="0" borderId="0" xfId="12" applyFont="1" applyProtection="1">
      <alignment vertical="center"/>
      <protection hidden="1"/>
    </xf>
    <xf numFmtId="0" fontId="81" fillId="0" borderId="0" xfId="12" applyFont="1" applyProtection="1">
      <alignment vertical="center"/>
      <protection hidden="1"/>
    </xf>
    <xf numFmtId="0" fontId="150" fillId="9" borderId="0" xfId="12" applyFont="1" applyFill="1" applyProtection="1">
      <alignment vertical="center"/>
      <protection hidden="1"/>
    </xf>
    <xf numFmtId="0" fontId="48" fillId="9" borderId="0" xfId="12" applyFont="1" applyFill="1" applyAlignment="1" applyProtection="1">
      <alignment vertical="center" wrapText="1"/>
      <protection hidden="1"/>
    </xf>
    <xf numFmtId="202" fontId="153" fillId="0" borderId="0" xfId="12" applyNumberFormat="1" applyFont="1" applyProtection="1">
      <alignment vertical="center"/>
      <protection hidden="1"/>
    </xf>
    <xf numFmtId="203" fontId="150" fillId="0" borderId="0" xfId="12" applyNumberFormat="1" applyFont="1" applyAlignment="1" applyProtection="1">
      <alignment horizontal="center" vertical="center"/>
      <protection hidden="1"/>
    </xf>
    <xf numFmtId="202" fontId="155" fillId="0" borderId="0" xfId="6" applyNumberFormat="1" applyFont="1" applyAlignment="1" applyProtection="1">
      <alignment vertical="center" wrapText="1"/>
      <protection hidden="1"/>
    </xf>
    <xf numFmtId="202" fontId="155" fillId="14" borderId="0" xfId="6" applyNumberFormat="1" applyFont="1" applyFill="1" applyAlignment="1" applyProtection="1">
      <alignment vertical="center" wrapText="1"/>
      <protection hidden="1"/>
    </xf>
    <xf numFmtId="0" fontId="37" fillId="0" borderId="0" xfId="0" applyFont="1">
      <alignment vertical="center"/>
    </xf>
    <xf numFmtId="0" fontId="79" fillId="0" borderId="0" xfId="0" applyFont="1">
      <alignment vertical="center"/>
    </xf>
    <xf numFmtId="0" fontId="144" fillId="0" borderId="0" xfId="6" applyFont="1" applyProtection="1">
      <alignment vertical="center"/>
      <protection hidden="1"/>
    </xf>
    <xf numFmtId="0" fontId="49" fillId="0" borderId="0" xfId="6" applyFont="1" applyProtection="1">
      <alignment vertical="center"/>
      <protection hidden="1"/>
    </xf>
    <xf numFmtId="0" fontId="153" fillId="0" borderId="0" xfId="12" applyFont="1" applyProtection="1">
      <alignment vertical="center"/>
      <protection hidden="1"/>
    </xf>
    <xf numFmtId="0" fontId="150" fillId="0" borderId="0" xfId="12" applyFont="1" applyProtection="1">
      <alignment vertical="center"/>
      <protection hidden="1"/>
    </xf>
    <xf numFmtId="0" fontId="138" fillId="0" borderId="39" xfId="0" applyFont="1" applyBorder="1" applyAlignment="1">
      <alignment vertical="center" wrapText="1"/>
    </xf>
    <xf numFmtId="0" fontId="87" fillId="0" borderId="40" xfId="0" applyFont="1" applyBorder="1">
      <alignment vertical="center"/>
    </xf>
    <xf numFmtId="0" fontId="37" fillId="0" borderId="0" xfId="0" applyFont="1" applyAlignment="1" applyProtection="1">
      <alignment vertical="center"/>
    </xf>
    <xf numFmtId="0" fontId="37" fillId="0" borderId="0" xfId="0" applyFont="1" applyFill="1">
      <alignment vertical="center"/>
    </xf>
    <xf numFmtId="38" fontId="46" fillId="0" borderId="198" xfId="1" applyFont="1" applyBorder="1" applyAlignment="1">
      <alignment horizontal="center" vertical="center" wrapText="1"/>
    </xf>
    <xf numFmtId="0" fontId="37" fillId="0" borderId="0" xfId="0" applyFont="1">
      <alignment vertical="center"/>
    </xf>
    <xf numFmtId="0" fontId="46" fillId="0" borderId="0" xfId="0" applyFont="1">
      <alignment vertical="center"/>
    </xf>
    <xf numFmtId="0" fontId="162" fillId="0" borderId="0" xfId="0" applyFont="1">
      <alignment vertical="center"/>
    </xf>
    <xf numFmtId="0" fontId="162" fillId="0" borderId="0" xfId="0" applyFont="1" applyAlignment="1">
      <alignment horizontal="center" vertical="center"/>
    </xf>
    <xf numFmtId="0" fontId="162" fillId="0" borderId="0" xfId="0" applyFont="1" applyAlignment="1">
      <alignment vertical="center" wrapText="1"/>
    </xf>
    <xf numFmtId="0" fontId="163" fillId="0" borderId="0" xfId="0" applyFont="1">
      <alignment vertical="center"/>
    </xf>
    <xf numFmtId="0" fontId="87" fillId="5" borderId="34" xfId="0" applyFont="1" applyFill="1" applyBorder="1" applyAlignment="1">
      <alignment horizontal="center" vertical="center"/>
    </xf>
    <xf numFmtId="0" fontId="87" fillId="5" borderId="35" xfId="0" applyFont="1" applyFill="1" applyBorder="1" applyAlignment="1">
      <alignment horizontal="center" vertical="center"/>
    </xf>
    <xf numFmtId="0" fontId="87" fillId="5" borderId="35" xfId="0" applyFont="1" applyFill="1" applyBorder="1" applyAlignment="1">
      <alignment horizontal="center" vertical="center" wrapText="1"/>
    </xf>
    <xf numFmtId="0" fontId="87" fillId="5" borderId="36" xfId="0" applyFont="1" applyFill="1" applyBorder="1" applyAlignment="1">
      <alignment horizontal="center" vertical="center" wrapText="1"/>
    </xf>
    <xf numFmtId="0" fontId="87" fillId="0" borderId="0" xfId="0" applyFont="1" applyAlignment="1">
      <alignment horizontal="center" vertical="center"/>
    </xf>
    <xf numFmtId="0" fontId="164" fillId="0" borderId="0" xfId="0" applyFont="1">
      <alignment vertical="center"/>
    </xf>
    <xf numFmtId="0" fontId="92" fillId="0" borderId="39" xfId="0" applyFont="1" applyBorder="1" applyAlignment="1">
      <alignment vertical="center" wrapText="1"/>
    </xf>
    <xf numFmtId="0" fontId="87" fillId="0" borderId="0" xfId="0" applyFont="1" applyAlignment="1">
      <alignment vertical="center" wrapText="1"/>
    </xf>
    <xf numFmtId="0" fontId="87" fillId="0" borderId="39" xfId="0" applyFont="1" applyBorder="1" applyAlignment="1">
      <alignment vertical="center" wrapText="1"/>
    </xf>
    <xf numFmtId="0" fontId="138" fillId="0" borderId="0" xfId="0" applyFont="1" applyAlignment="1">
      <alignment horizontal="center" vertical="center"/>
    </xf>
    <xf numFmtId="0" fontId="87" fillId="0" borderId="37" xfId="0" applyFont="1" applyBorder="1">
      <alignment vertical="center"/>
    </xf>
    <xf numFmtId="0" fontId="87" fillId="0" borderId="37" xfId="0" applyFont="1" applyBorder="1" applyAlignment="1">
      <alignment horizontal="center" vertical="center"/>
    </xf>
    <xf numFmtId="0" fontId="89" fillId="0" borderId="41" xfId="0" applyFont="1" applyBorder="1" applyAlignment="1">
      <alignment vertical="center" wrapText="1"/>
    </xf>
    <xf numFmtId="0" fontId="129" fillId="0" borderId="0" xfId="0" applyFont="1">
      <alignment vertical="center"/>
    </xf>
    <xf numFmtId="0" fontId="46" fillId="0" borderId="0" xfId="0" applyFont="1" applyAlignment="1">
      <alignment horizontal="center" vertical="center"/>
    </xf>
    <xf numFmtId="0" fontId="166" fillId="0" borderId="0" xfId="1251" applyFont="1" applyAlignment="1">
      <alignment horizontal="left" vertical="center"/>
    </xf>
    <xf numFmtId="0" fontId="161" fillId="0" borderId="0" xfId="1251" applyFont="1">
      <alignment vertical="center"/>
    </xf>
    <xf numFmtId="0" fontId="161" fillId="0" borderId="0" xfId="1251" applyFont="1" applyAlignment="1">
      <alignment horizontal="center" vertical="center"/>
    </xf>
    <xf numFmtId="38" fontId="161" fillId="0" borderId="0" xfId="1252" applyFont="1" applyBorder="1" applyAlignment="1">
      <alignment horizontal="center" vertical="center"/>
    </xf>
    <xf numFmtId="38" fontId="161" fillId="0" borderId="0" xfId="1252" applyFont="1" applyBorder="1">
      <alignment vertical="center"/>
    </xf>
    <xf numFmtId="215" fontId="161" fillId="0" borderId="185" xfId="1252" applyNumberFormat="1" applyFont="1" applyBorder="1">
      <alignment vertical="center"/>
    </xf>
    <xf numFmtId="216" fontId="161" fillId="0" borderId="201" xfId="1252" applyNumberFormat="1" applyFont="1" applyBorder="1">
      <alignment vertical="center"/>
    </xf>
    <xf numFmtId="207" fontId="161" fillId="0" borderId="187" xfId="1251" applyNumberFormat="1" applyFont="1" applyBorder="1" applyAlignment="1">
      <alignment horizontal="center" vertical="center"/>
    </xf>
    <xf numFmtId="217" fontId="161" fillId="0" borderId="185" xfId="1252" applyNumberFormat="1" applyFont="1" applyBorder="1">
      <alignment vertical="center"/>
    </xf>
    <xf numFmtId="207" fontId="161" fillId="0" borderId="194" xfId="1251" applyNumberFormat="1" applyFont="1" applyBorder="1" applyAlignment="1">
      <alignment horizontal="center" vertical="center"/>
    </xf>
    <xf numFmtId="217" fontId="161" fillId="0" borderId="195" xfId="1252" applyNumberFormat="1" applyFont="1" applyBorder="1">
      <alignment vertical="center"/>
    </xf>
    <xf numFmtId="0" fontId="37" fillId="0" borderId="39" xfId="0" applyNumberFormat="1" applyFont="1" applyBorder="1" applyProtection="1">
      <alignment vertical="center"/>
    </xf>
    <xf numFmtId="38" fontId="161" fillId="0" borderId="0" xfId="1252" applyFont="1" applyFill="1" applyBorder="1">
      <alignment vertical="center"/>
    </xf>
    <xf numFmtId="0" fontId="161" fillId="0" borderId="0" xfId="1251" applyFont="1" applyBorder="1">
      <alignment vertical="center"/>
    </xf>
    <xf numFmtId="0" fontId="161" fillId="0" borderId="0" xfId="1251" applyFont="1" applyFill="1" applyBorder="1">
      <alignment vertical="center"/>
    </xf>
    <xf numFmtId="206" fontId="122" fillId="0" borderId="0" xfId="1252" applyNumberFormat="1" applyFont="1">
      <alignment vertical="center"/>
    </xf>
    <xf numFmtId="0" fontId="69" fillId="0" borderId="0" xfId="1251" applyFont="1">
      <alignment vertical="center"/>
    </xf>
    <xf numFmtId="0" fontId="69" fillId="0" borderId="0" xfId="1251" applyFont="1" applyAlignment="1">
      <alignment horizontal="center" vertical="center"/>
    </xf>
    <xf numFmtId="38" fontId="69" fillId="0" borderId="214" xfId="1252" applyFont="1" applyFill="1" applyBorder="1" applyAlignment="1">
      <alignment horizontal="center" vertical="center"/>
    </xf>
    <xf numFmtId="0" fontId="69" fillId="20" borderId="176" xfId="1251" applyFont="1" applyFill="1" applyBorder="1" applyAlignment="1">
      <alignment horizontal="center" vertical="center"/>
    </xf>
    <xf numFmtId="0" fontId="69" fillId="20" borderId="177" xfId="1251" applyFont="1" applyFill="1" applyBorder="1" applyAlignment="1">
      <alignment horizontal="center" vertical="center"/>
    </xf>
    <xf numFmtId="38" fontId="69" fillId="0" borderId="186" xfId="1252" applyFont="1" applyBorder="1">
      <alignment vertical="center"/>
    </xf>
    <xf numFmtId="38" fontId="69" fillId="0" borderId="214" xfId="1252" applyFont="1" applyFill="1" applyBorder="1">
      <alignment vertical="center"/>
    </xf>
    <xf numFmtId="38" fontId="69" fillId="0" borderId="191" xfId="1252" applyFont="1" applyBorder="1">
      <alignment vertical="center"/>
    </xf>
    <xf numFmtId="204" fontId="69" fillId="0" borderId="193" xfId="1253" applyNumberFormat="1" applyFont="1" applyBorder="1">
      <alignment vertical="center"/>
    </xf>
    <xf numFmtId="204" fontId="69" fillId="0" borderId="214" xfId="1253" applyNumberFormat="1" applyFont="1" applyFill="1" applyBorder="1">
      <alignment vertical="center"/>
    </xf>
    <xf numFmtId="0" fontId="69" fillId="0" borderId="0" xfId="1251" applyFont="1" applyFill="1" applyBorder="1" applyAlignment="1">
      <alignment vertical="center"/>
    </xf>
    <xf numFmtId="0" fontId="69" fillId="0" borderId="145" xfId="1251" applyFont="1" applyFill="1" applyBorder="1" applyAlignment="1">
      <alignment vertical="center"/>
    </xf>
    <xf numFmtId="38" fontId="37" fillId="10" borderId="43" xfId="1" applyFont="1" applyFill="1" applyBorder="1" applyAlignment="1">
      <alignment horizontal="center" vertical="center"/>
    </xf>
    <xf numFmtId="0" fontId="169" fillId="0" borderId="0" xfId="2" applyFont="1" applyAlignment="1" applyProtection="1">
      <alignment vertical="center"/>
    </xf>
    <xf numFmtId="0" fontId="161" fillId="0" borderId="0" xfId="1248" applyFont="1" applyProtection="1">
      <alignment vertical="center"/>
    </xf>
    <xf numFmtId="38" fontId="161" fillId="0" borderId="0" xfId="1249" applyFont="1" applyProtection="1">
      <alignment vertical="center"/>
    </xf>
    <xf numFmtId="0" fontId="161" fillId="0" borderId="0" xfId="1248" applyFont="1" applyAlignment="1" applyProtection="1">
      <alignment horizontal="center" vertical="center"/>
    </xf>
    <xf numFmtId="206" fontId="122" fillId="0" borderId="0" xfId="1249" applyNumberFormat="1" applyFont="1" applyProtection="1">
      <alignment vertical="center"/>
    </xf>
    <xf numFmtId="206" fontId="36" fillId="0" borderId="0" xfId="1249" applyNumberFormat="1" applyFont="1" applyProtection="1">
      <alignment vertical="center"/>
    </xf>
    <xf numFmtId="0" fontId="69" fillId="0" borderId="0" xfId="1248" applyFont="1" applyProtection="1">
      <alignment vertical="center"/>
    </xf>
    <xf numFmtId="38" fontId="69" fillId="0" borderId="0" xfId="1249" applyFont="1" applyProtection="1">
      <alignment vertical="center"/>
    </xf>
    <xf numFmtId="0" fontId="69" fillId="0" borderId="0" xfId="1248" applyFont="1" applyAlignment="1" applyProtection="1">
      <alignment horizontal="center" vertical="center"/>
    </xf>
    <xf numFmtId="206" fontId="69" fillId="0" borderId="0" xfId="1249" applyNumberFormat="1" applyFont="1" applyProtection="1">
      <alignment vertical="center"/>
    </xf>
    <xf numFmtId="0" fontId="161" fillId="0" borderId="0" xfId="1248" applyFont="1" applyBorder="1" applyProtection="1">
      <alignment vertical="center"/>
    </xf>
    <xf numFmtId="38" fontId="69" fillId="0" borderId="214" xfId="1249" applyFont="1" applyFill="1" applyBorder="1" applyAlignment="1" applyProtection="1">
      <alignment horizontal="center" vertical="center"/>
    </xf>
    <xf numFmtId="38" fontId="161" fillId="0" borderId="0" xfId="1249" applyFont="1" applyBorder="1" applyAlignment="1" applyProtection="1">
      <alignment horizontal="center" vertical="center"/>
    </xf>
    <xf numFmtId="0" fontId="69" fillId="3" borderId="176" xfId="1248" applyFont="1" applyFill="1" applyBorder="1" applyAlignment="1" applyProtection="1">
      <alignment horizontal="center" vertical="center"/>
    </xf>
    <xf numFmtId="0" fontId="69" fillId="3" borderId="177" xfId="1248" applyFont="1" applyFill="1" applyBorder="1" applyAlignment="1" applyProtection="1">
      <alignment horizontal="center" vertical="center"/>
    </xf>
    <xf numFmtId="38" fontId="69" fillId="3" borderId="177" xfId="1249" applyFont="1" applyFill="1" applyBorder="1" applyAlignment="1" applyProtection="1">
      <alignment horizontal="center" vertical="center"/>
    </xf>
    <xf numFmtId="38" fontId="161" fillId="0" borderId="0" xfId="1249" applyFont="1" applyBorder="1" applyProtection="1">
      <alignment vertical="center"/>
    </xf>
    <xf numFmtId="0" fontId="161" fillId="0" borderId="180" xfId="1248" applyFont="1" applyBorder="1" applyAlignment="1" applyProtection="1">
      <alignment horizontal="center" vertical="center"/>
    </xf>
    <xf numFmtId="0" fontId="161" fillId="0" borderId="181" xfId="1248" applyFont="1" applyBorder="1" applyAlignment="1" applyProtection="1">
      <alignment horizontal="center" vertical="center"/>
    </xf>
    <xf numFmtId="38" fontId="168" fillId="0" borderId="214" xfId="1249" applyFont="1" applyBorder="1" applyProtection="1">
      <alignment vertical="center"/>
    </xf>
    <xf numFmtId="207" fontId="161" fillId="0" borderId="187" xfId="1248" applyNumberFormat="1" applyFont="1" applyBorder="1" applyAlignment="1" applyProtection="1">
      <alignment horizontal="center" vertical="center"/>
    </xf>
    <xf numFmtId="38" fontId="161" fillId="0" borderId="185" xfId="1249" applyFont="1" applyBorder="1" applyProtection="1">
      <alignment vertical="center"/>
    </xf>
    <xf numFmtId="207" fontId="161" fillId="0" borderId="192" xfId="1248" applyNumberFormat="1" applyFont="1" applyBorder="1" applyAlignment="1" applyProtection="1">
      <alignment horizontal="center" vertical="center"/>
    </xf>
    <xf numFmtId="38" fontId="161" fillId="0" borderId="190" xfId="1249" applyFont="1" applyBorder="1" applyProtection="1">
      <alignment vertical="center"/>
    </xf>
    <xf numFmtId="38" fontId="168" fillId="0" borderId="0" xfId="1249" applyFont="1" applyBorder="1" applyProtection="1">
      <alignment vertical="center"/>
    </xf>
    <xf numFmtId="208" fontId="161" fillId="0" borderId="194" xfId="1248" applyNumberFormat="1" applyFont="1" applyBorder="1" applyAlignment="1" applyProtection="1">
      <alignment horizontal="center" vertical="center"/>
    </xf>
    <xf numFmtId="38" fontId="161" fillId="0" borderId="195" xfId="1249" applyFont="1" applyBorder="1" applyProtection="1">
      <alignment vertical="center"/>
    </xf>
    <xf numFmtId="0" fontId="69" fillId="0" borderId="0" xfId="1248" applyFont="1" applyFill="1" applyBorder="1" applyAlignment="1" applyProtection="1">
      <alignment horizontal="center" vertical="center"/>
    </xf>
    <xf numFmtId="0" fontId="69" fillId="0" borderId="148" xfId="1248" applyFont="1" applyFill="1" applyBorder="1" applyAlignment="1" applyProtection="1">
      <alignment horizontal="center" vertical="center"/>
    </xf>
    <xf numFmtId="38" fontId="168" fillId="0" borderId="148" xfId="1249" applyFont="1" applyFill="1" applyBorder="1" applyProtection="1">
      <alignment vertical="center"/>
    </xf>
    <xf numFmtId="38" fontId="168" fillId="0" borderId="0" xfId="1249" applyFont="1" applyFill="1" applyBorder="1" applyProtection="1">
      <alignment vertical="center"/>
    </xf>
    <xf numFmtId="38" fontId="161" fillId="0" borderId="0" xfId="1249" applyFont="1" applyFill="1" applyBorder="1" applyProtection="1">
      <alignment vertical="center"/>
    </xf>
    <xf numFmtId="0" fontId="161" fillId="0" borderId="0" xfId="1248" applyFont="1" applyFill="1" applyBorder="1" applyProtection="1">
      <alignment vertical="center"/>
    </xf>
    <xf numFmtId="0" fontId="161" fillId="0" borderId="227" xfId="1248" applyFont="1" applyBorder="1" applyAlignment="1" applyProtection="1">
      <alignment horizontal="center" vertical="center"/>
    </xf>
    <xf numFmtId="0" fontId="161" fillId="0" borderId="205" xfId="1248" applyFont="1" applyBorder="1" applyAlignment="1" applyProtection="1">
      <alignment horizontal="center" vertical="center"/>
    </xf>
    <xf numFmtId="38" fontId="69" fillId="0" borderId="0" xfId="1249" applyFont="1" applyFill="1" applyBorder="1" applyAlignment="1" applyProtection="1">
      <alignment horizontal="center" vertical="center"/>
    </xf>
    <xf numFmtId="209" fontId="161" fillId="0" borderId="187" xfId="1248" applyNumberFormat="1" applyFont="1" applyBorder="1" applyAlignment="1" applyProtection="1">
      <alignment horizontal="center" vertical="center"/>
    </xf>
    <xf numFmtId="196" fontId="161" fillId="0" borderId="185" xfId="1248" applyNumberFormat="1" applyFont="1" applyBorder="1" applyProtection="1">
      <alignment vertical="center"/>
    </xf>
    <xf numFmtId="209" fontId="161" fillId="0" borderId="192" xfId="1248" applyNumberFormat="1" applyFont="1" applyBorder="1" applyAlignment="1" applyProtection="1">
      <alignment horizontal="center" vertical="center"/>
    </xf>
    <xf numFmtId="0" fontId="161" fillId="0" borderId="190" xfId="1248" applyFont="1" applyBorder="1" applyProtection="1">
      <alignment vertical="center"/>
    </xf>
    <xf numFmtId="210" fontId="161" fillId="0" borderId="194" xfId="1248" applyNumberFormat="1" applyFont="1" applyBorder="1" applyAlignment="1" applyProtection="1">
      <alignment horizontal="center" vertical="center"/>
    </xf>
    <xf numFmtId="0" fontId="161" fillId="0" borderId="195" xfId="1248" applyFont="1" applyBorder="1" applyProtection="1">
      <alignment vertical="center"/>
    </xf>
    <xf numFmtId="211" fontId="161" fillId="0" borderId="192" xfId="1248" applyNumberFormat="1" applyFont="1" applyBorder="1" applyAlignment="1" applyProtection="1">
      <alignment horizontal="center" vertical="center"/>
    </xf>
    <xf numFmtId="194" fontId="161" fillId="0" borderId="190" xfId="1249" applyNumberFormat="1" applyFont="1" applyBorder="1" applyProtection="1">
      <alignment vertical="center"/>
    </xf>
    <xf numFmtId="212" fontId="161" fillId="0" borderId="194" xfId="1248" applyNumberFormat="1" applyFont="1" applyBorder="1" applyAlignment="1" applyProtection="1">
      <alignment horizontal="center" vertical="center"/>
    </xf>
    <xf numFmtId="0" fontId="161" fillId="0" borderId="222" xfId="1248" applyFont="1" applyBorder="1" applyAlignment="1" applyProtection="1">
      <alignment horizontal="center" vertical="center"/>
    </xf>
    <xf numFmtId="0" fontId="161" fillId="0" borderId="223" xfId="1248" applyFont="1" applyBorder="1" applyAlignment="1" applyProtection="1">
      <alignment horizontal="center" vertical="center"/>
    </xf>
    <xf numFmtId="213" fontId="161" fillId="0" borderId="187" xfId="1248" applyNumberFormat="1" applyFont="1" applyBorder="1" applyAlignment="1" applyProtection="1">
      <alignment horizontal="center" vertical="center"/>
    </xf>
    <xf numFmtId="0" fontId="161" fillId="0" borderId="192" xfId="1248" applyFont="1" applyBorder="1" applyAlignment="1" applyProtection="1">
      <alignment horizontal="center" vertical="center"/>
    </xf>
    <xf numFmtId="0" fontId="161" fillId="0" borderId="194" xfId="1248" applyFont="1" applyBorder="1" applyAlignment="1" applyProtection="1">
      <alignment horizontal="center" vertical="center"/>
    </xf>
    <xf numFmtId="38" fontId="168" fillId="0" borderId="145" xfId="1249" applyFont="1" applyFill="1" applyBorder="1" applyProtection="1">
      <alignment vertical="center"/>
    </xf>
    <xf numFmtId="38" fontId="168" fillId="0" borderId="214" xfId="1248" applyNumberFormat="1" applyFont="1" applyBorder="1" applyProtection="1">
      <alignment vertical="center"/>
    </xf>
    <xf numFmtId="0" fontId="87" fillId="0" borderId="39" xfId="0" applyFont="1" applyBorder="1" applyAlignment="1">
      <alignment vertical="center" wrapText="1"/>
    </xf>
    <xf numFmtId="0" fontId="161" fillId="0" borderId="214" xfId="1248" applyFont="1" applyBorder="1" applyProtection="1">
      <alignment vertical="center"/>
    </xf>
    <xf numFmtId="0" fontId="79" fillId="0" borderId="0" xfId="0" applyNumberFormat="1" applyFont="1" applyAlignment="1" applyProtection="1">
      <alignment horizontal="center" vertical="center"/>
    </xf>
    <xf numFmtId="0" fontId="79" fillId="0" borderId="8" xfId="0" applyFont="1" applyBorder="1">
      <alignment vertical="center"/>
    </xf>
    <xf numFmtId="0" fontId="79" fillId="0" borderId="9" xfId="0" applyFont="1" applyBorder="1">
      <alignment vertical="center"/>
    </xf>
    <xf numFmtId="0" fontId="79" fillId="0" borderId="85" xfId="0" applyFont="1" applyBorder="1">
      <alignment vertical="center"/>
    </xf>
    <xf numFmtId="0" fontId="79" fillId="3" borderId="57" xfId="0" applyFont="1" applyFill="1" applyBorder="1" applyAlignment="1">
      <alignment horizontal="center" vertical="center"/>
    </xf>
    <xf numFmtId="0" fontId="79" fillId="3" borderId="7" xfId="0" applyFont="1" applyFill="1" applyBorder="1" applyAlignment="1">
      <alignment horizontal="center" vertical="center"/>
    </xf>
    <xf numFmtId="0" fontId="161" fillId="0" borderId="145" xfId="1251" applyFont="1" applyBorder="1" applyAlignment="1">
      <alignment horizontal="center" vertical="center"/>
    </xf>
    <xf numFmtId="0" fontId="161" fillId="0" borderId="142" xfId="1251" applyFont="1" applyBorder="1" applyAlignment="1">
      <alignment horizontal="center" vertical="center"/>
    </xf>
    <xf numFmtId="207" fontId="161" fillId="0" borderId="0" xfId="1251" applyNumberFormat="1" applyFont="1" applyBorder="1" applyAlignment="1">
      <alignment horizontal="center" vertical="center"/>
    </xf>
    <xf numFmtId="217" fontId="161" fillId="0" borderId="0" xfId="1252" applyNumberFormat="1" applyFont="1" applyBorder="1">
      <alignment vertical="center"/>
    </xf>
    <xf numFmtId="0" fontId="161" fillId="0" borderId="0" xfId="1251" applyFont="1" applyBorder="1" applyAlignment="1">
      <alignment horizontal="right" vertical="center"/>
    </xf>
    <xf numFmtId="0" fontId="89" fillId="0" borderId="38" xfId="0" applyFont="1" applyBorder="1">
      <alignment vertical="center"/>
    </xf>
    <xf numFmtId="0" fontId="89" fillId="0" borderId="0" xfId="0" applyFont="1" applyAlignment="1">
      <alignment horizontal="center" vertical="center"/>
    </xf>
    <xf numFmtId="0" fontId="170" fillId="0" borderId="6" xfId="0" applyFont="1" applyBorder="1" applyAlignment="1">
      <alignment horizontal="center" vertical="center"/>
    </xf>
    <xf numFmtId="0" fontId="89" fillId="0" borderId="39" xfId="0" applyFont="1" applyBorder="1" applyAlignment="1">
      <alignment vertical="center" wrapText="1"/>
    </xf>
    <xf numFmtId="0" fontId="79" fillId="0" borderId="0" xfId="0" applyNumberFormat="1" applyFont="1" applyBorder="1" applyAlignment="1" applyProtection="1">
      <alignment horizontal="center" vertical="center"/>
    </xf>
    <xf numFmtId="0" fontId="79" fillId="0" borderId="103" xfId="0" applyNumberFormat="1" applyFont="1" applyBorder="1" applyAlignment="1" applyProtection="1">
      <alignment horizontal="center" vertical="center" wrapText="1"/>
    </xf>
    <xf numFmtId="0" fontId="146" fillId="0" borderId="0" xfId="5" applyFont="1" applyAlignment="1">
      <alignment horizontal="center" vertical="center" wrapText="1"/>
    </xf>
    <xf numFmtId="189" fontId="146" fillId="0" borderId="0" xfId="5" applyNumberFormat="1" applyFont="1" applyAlignment="1">
      <alignment horizontal="center" vertical="center" textRotation="255" shrinkToFit="1"/>
    </xf>
    <xf numFmtId="38" fontId="173" fillId="0" borderId="0" xfId="1" applyFont="1">
      <alignment vertical="center"/>
    </xf>
    <xf numFmtId="0" fontId="88" fillId="3" borderId="6" xfId="0" applyFont="1" applyFill="1" applyBorder="1" applyAlignment="1" applyProtection="1">
      <alignment horizontal="center" vertical="center"/>
    </xf>
    <xf numFmtId="191" fontId="88" fillId="0" borderId="8" xfId="0" applyNumberFormat="1" applyFont="1" applyBorder="1" applyAlignment="1" applyProtection="1">
      <alignment horizontal="right" vertical="center"/>
    </xf>
    <xf numFmtId="38" fontId="88" fillId="0" borderId="7" xfId="1" applyFont="1" applyBorder="1" applyProtection="1">
      <alignment vertical="center"/>
      <protection locked="0"/>
    </xf>
    <xf numFmtId="0" fontId="88" fillId="0" borderId="9" xfId="0" applyFont="1" applyBorder="1" applyAlignment="1" applyProtection="1">
      <alignment horizontal="right" vertical="center"/>
    </xf>
    <xf numFmtId="3" fontId="88" fillId="0" borderId="8" xfId="0" applyNumberFormat="1" applyFont="1" applyBorder="1" applyAlignment="1" applyProtection="1">
      <alignment vertical="center" shrinkToFit="1"/>
    </xf>
    <xf numFmtId="0" fontId="88" fillId="0" borderId="9" xfId="0" applyFont="1" applyBorder="1" applyProtection="1">
      <alignment vertical="center"/>
    </xf>
    <xf numFmtId="191" fontId="88" fillId="0" borderId="47" xfId="0" applyNumberFormat="1" applyFont="1" applyBorder="1" applyAlignment="1" applyProtection="1">
      <alignment horizontal="right" vertical="center"/>
    </xf>
    <xf numFmtId="0" fontId="88" fillId="0" borderId="47" xfId="0" applyFont="1" applyBorder="1" applyAlignment="1" applyProtection="1">
      <alignment horizontal="right" vertical="center"/>
    </xf>
    <xf numFmtId="3" fontId="88" fillId="0" borderId="46" xfId="0" applyNumberFormat="1" applyFont="1" applyBorder="1" applyAlignment="1" applyProtection="1">
      <alignment vertical="center" shrinkToFit="1"/>
    </xf>
    <xf numFmtId="0" fontId="88" fillId="0" borderId="47" xfId="0" applyFont="1" applyBorder="1" applyProtection="1">
      <alignment vertical="center"/>
    </xf>
    <xf numFmtId="191" fontId="88" fillId="10" borderId="41" xfId="0" applyNumberFormat="1" applyFont="1" applyFill="1" applyBorder="1" applyAlignment="1" applyProtection="1">
      <alignment horizontal="right" vertical="center"/>
    </xf>
    <xf numFmtId="3" fontId="88" fillId="0" borderId="37" xfId="0" applyNumberFormat="1" applyFont="1" applyBorder="1" applyAlignment="1" applyProtection="1">
      <alignment vertical="center" shrinkToFit="1"/>
    </xf>
    <xf numFmtId="0" fontId="88" fillId="0" borderId="41" xfId="0" applyFont="1" applyBorder="1" applyAlignment="1" applyProtection="1">
      <alignment horizontal="right" vertical="center"/>
    </xf>
    <xf numFmtId="0" fontId="88" fillId="0" borderId="41" xfId="0" applyFont="1" applyFill="1" applyBorder="1" applyProtection="1">
      <alignment vertical="center"/>
    </xf>
    <xf numFmtId="0" fontId="144" fillId="4" borderId="7" xfId="0" applyFont="1" applyFill="1" applyBorder="1" applyAlignment="1" applyProtection="1">
      <alignment vertical="center" textRotation="255"/>
    </xf>
    <xf numFmtId="191" fontId="88" fillId="0" borderId="46" xfId="0" applyNumberFormat="1" applyFont="1" applyBorder="1" applyAlignment="1" applyProtection="1">
      <alignment horizontal="right" vertical="center"/>
    </xf>
    <xf numFmtId="0" fontId="88" fillId="0" borderId="47" xfId="0" applyFont="1" applyFill="1" applyBorder="1" applyAlignment="1" applyProtection="1">
      <alignment vertical="center" wrapText="1"/>
    </xf>
    <xf numFmtId="38" fontId="88" fillId="0" borderId="90" xfId="1" applyFont="1" applyBorder="1" applyAlignment="1" applyProtection="1">
      <alignment vertical="center" shrinkToFit="1"/>
    </xf>
    <xf numFmtId="0" fontId="88" fillId="0" borderId="92" xfId="0" applyFont="1" applyBorder="1" applyAlignment="1" applyProtection="1">
      <alignment horizontal="right" vertical="center"/>
    </xf>
    <xf numFmtId="38" fontId="88" fillId="0" borderId="90" xfId="1" applyFont="1" applyBorder="1" applyProtection="1">
      <alignment vertical="center"/>
    </xf>
    <xf numFmtId="3" fontId="88" fillId="0" borderId="91" xfId="0" applyNumberFormat="1" applyFont="1" applyBorder="1" applyAlignment="1" applyProtection="1">
      <alignment vertical="center" shrinkToFit="1"/>
    </xf>
    <xf numFmtId="38" fontId="88" fillId="0" borderId="28" xfId="1" applyFont="1" applyBorder="1" applyAlignment="1" applyProtection="1">
      <alignment vertical="center" shrinkToFit="1"/>
    </xf>
    <xf numFmtId="0" fontId="88" fillId="0" borderId="30" xfId="0" applyFont="1" applyBorder="1" applyAlignment="1" applyProtection="1">
      <alignment horizontal="right" vertical="center"/>
    </xf>
    <xf numFmtId="38" fontId="88" fillId="0" borderId="28" xfId="1" applyFont="1" applyBorder="1" applyProtection="1">
      <alignment vertical="center"/>
    </xf>
    <xf numFmtId="3" fontId="88" fillId="0" borderId="29" xfId="0" applyNumberFormat="1" applyFont="1" applyBorder="1" applyAlignment="1" applyProtection="1">
      <alignment vertical="center" shrinkToFit="1"/>
    </xf>
    <xf numFmtId="38" fontId="88" fillId="0" borderId="68" xfId="1" applyFont="1" applyBorder="1" applyAlignment="1" applyProtection="1">
      <alignment vertical="center" shrinkToFit="1"/>
    </xf>
    <xf numFmtId="0" fontId="88" fillId="0" borderId="70" xfId="0" applyFont="1" applyBorder="1" applyAlignment="1" applyProtection="1">
      <alignment horizontal="right" vertical="center"/>
    </xf>
    <xf numFmtId="38" fontId="88" fillId="0" borderId="68" xfId="1" applyFont="1" applyBorder="1" applyProtection="1">
      <alignment vertical="center"/>
    </xf>
    <xf numFmtId="3" fontId="88" fillId="0" borderId="69" xfId="0" applyNumberFormat="1" applyFont="1" applyBorder="1" applyAlignment="1" applyProtection="1">
      <alignment vertical="center" shrinkToFit="1"/>
    </xf>
    <xf numFmtId="0" fontId="88" fillId="0" borderId="41" xfId="0" applyFont="1" applyBorder="1" applyAlignment="1" applyProtection="1">
      <alignment vertical="center" wrapText="1"/>
    </xf>
    <xf numFmtId="0" fontId="88" fillId="0" borderId="92" xfId="0" applyFont="1" applyBorder="1" applyAlignment="1">
      <alignment horizontal="right" vertical="center"/>
    </xf>
    <xf numFmtId="38" fontId="88" fillId="0" borderId="34" xfId="1" applyFont="1" applyBorder="1" applyProtection="1">
      <alignment vertical="center"/>
    </xf>
    <xf numFmtId="0" fontId="88" fillId="0" borderId="30" xfId="0" applyFont="1" applyBorder="1" applyAlignment="1">
      <alignment horizontal="right" vertical="center"/>
    </xf>
    <xf numFmtId="3" fontId="88" fillId="0" borderId="29" xfId="0" applyNumberFormat="1" applyFont="1" applyBorder="1" applyAlignment="1">
      <alignment vertical="center" shrinkToFit="1"/>
    </xf>
    <xf numFmtId="38" fontId="88" fillId="0" borderId="158" xfId="1" applyFont="1" applyBorder="1" applyProtection="1">
      <alignment vertical="center"/>
    </xf>
    <xf numFmtId="38" fontId="88" fillId="0" borderId="158" xfId="1" applyFont="1" applyBorder="1" applyAlignment="1" applyProtection="1">
      <alignment vertical="center" shrinkToFit="1"/>
    </xf>
    <xf numFmtId="0" fontId="88" fillId="0" borderId="208" xfId="0" applyFont="1" applyBorder="1" applyAlignment="1">
      <alignment horizontal="right" vertical="center"/>
    </xf>
    <xf numFmtId="38" fontId="88" fillId="0" borderId="38" xfId="1" applyFont="1" applyBorder="1" applyProtection="1">
      <alignment vertical="center"/>
    </xf>
    <xf numFmtId="0" fontId="88" fillId="0" borderId="70" xfId="0" applyFont="1" applyBorder="1" applyAlignment="1">
      <alignment horizontal="right" vertical="center"/>
    </xf>
    <xf numFmtId="3" fontId="88" fillId="0" borderId="69" xfId="0" applyNumberFormat="1" applyFont="1" applyBorder="1" applyAlignment="1">
      <alignment vertical="center" shrinkToFit="1"/>
    </xf>
    <xf numFmtId="191" fontId="88" fillId="10" borderId="41" xfId="0" applyNumberFormat="1" applyFont="1" applyFill="1" applyBorder="1" applyAlignment="1">
      <alignment horizontal="right" vertical="center"/>
    </xf>
    <xf numFmtId="3" fontId="88" fillId="0" borderId="37" xfId="0" applyNumberFormat="1" applyFont="1" applyBorder="1" applyAlignment="1">
      <alignment vertical="center" shrinkToFit="1"/>
    </xf>
    <xf numFmtId="0" fontId="88" fillId="0" borderId="41" xfId="0" applyFont="1" applyBorder="1" applyAlignment="1">
      <alignment horizontal="right" vertical="center"/>
    </xf>
    <xf numFmtId="0" fontId="88" fillId="0" borderId="41" xfId="0" applyFont="1" applyBorder="1" applyAlignment="1">
      <alignment vertical="center" wrapText="1"/>
    </xf>
    <xf numFmtId="38" fontId="88" fillId="0" borderId="7" xfId="1" applyFont="1" applyBorder="1" applyAlignment="1" applyProtection="1">
      <alignment vertical="center" shrinkToFit="1"/>
    </xf>
    <xf numFmtId="38" fontId="88" fillId="0" borderId="7" xfId="1" applyFont="1" applyBorder="1" applyProtection="1">
      <alignment vertical="center"/>
    </xf>
    <xf numFmtId="38" fontId="88" fillId="0" borderId="31" xfId="1" applyFont="1" applyFill="1" applyBorder="1" applyAlignment="1" applyProtection="1">
      <alignment vertical="center" shrinkToFit="1"/>
    </xf>
    <xf numFmtId="38" fontId="88" fillId="0" borderId="25" xfId="1" applyFont="1" applyBorder="1" applyAlignment="1" applyProtection="1">
      <alignment vertical="center" shrinkToFit="1"/>
    </xf>
    <xf numFmtId="38" fontId="88" fillId="0" borderId="25" xfId="1" applyFont="1" applyBorder="1" applyProtection="1">
      <alignment vertical="center"/>
    </xf>
    <xf numFmtId="191" fontId="88" fillId="10" borderId="138" xfId="0" applyNumberFormat="1" applyFont="1" applyFill="1" applyBorder="1" applyAlignment="1">
      <alignment horizontal="right" vertical="center"/>
    </xf>
    <xf numFmtId="3" fontId="88" fillId="0" borderId="137" xfId="0" applyNumberFormat="1" applyFont="1" applyBorder="1" applyAlignment="1" applyProtection="1">
      <alignment vertical="center" shrinkToFit="1"/>
    </xf>
    <xf numFmtId="0" fontId="88" fillId="0" borderId="138" xfId="0" applyFont="1" applyBorder="1" applyAlignment="1" applyProtection="1">
      <alignment horizontal="right" vertical="center"/>
    </xf>
    <xf numFmtId="0" fontId="88" fillId="0" borderId="138" xfId="0" applyFont="1" applyBorder="1" applyAlignment="1" applyProtection="1">
      <alignment vertical="center"/>
    </xf>
    <xf numFmtId="0" fontId="79" fillId="10" borderId="100" xfId="0" applyFont="1" applyFill="1" applyBorder="1" applyAlignment="1">
      <alignment horizontal="right" vertical="center"/>
    </xf>
    <xf numFmtId="0" fontId="88" fillId="10" borderId="104" xfId="0" applyFont="1" applyFill="1" applyBorder="1" applyAlignment="1">
      <alignment horizontal="right" vertical="center"/>
    </xf>
    <xf numFmtId="3" fontId="88" fillId="0" borderId="66" xfId="0" applyNumberFormat="1" applyFont="1" applyBorder="1" applyAlignment="1">
      <alignment vertical="center" shrinkToFit="1"/>
    </xf>
    <xf numFmtId="0" fontId="88" fillId="0" borderId="104" xfId="0" applyFont="1" applyBorder="1" applyAlignment="1">
      <alignment horizontal="right" vertical="center"/>
    </xf>
    <xf numFmtId="0" fontId="79" fillId="10" borderId="136" xfId="0" applyFont="1" applyFill="1" applyBorder="1" applyAlignment="1">
      <alignment horizontal="right" vertical="center"/>
    </xf>
    <xf numFmtId="0" fontId="88" fillId="10" borderId="138" xfId="0" applyFont="1" applyFill="1" applyBorder="1" applyAlignment="1">
      <alignment horizontal="right" vertical="center"/>
    </xf>
    <xf numFmtId="3" fontId="88" fillId="0" borderId="137" xfId="0" applyNumberFormat="1" applyFont="1" applyBorder="1" applyAlignment="1">
      <alignment vertical="center" shrinkToFit="1"/>
    </xf>
    <xf numFmtId="0" fontId="88" fillId="0" borderId="138" xfId="0" applyFont="1" applyBorder="1" applyAlignment="1">
      <alignment horizontal="right" vertical="center"/>
    </xf>
    <xf numFmtId="3" fontId="88" fillId="0" borderId="91" xfId="0" applyNumberFormat="1" applyFont="1" applyBorder="1" applyAlignment="1">
      <alignment vertical="center" shrinkToFit="1"/>
    </xf>
    <xf numFmtId="0" fontId="88" fillId="0" borderId="33" xfId="0" applyFont="1" applyBorder="1" applyAlignment="1" applyProtection="1">
      <alignment horizontal="right" vertical="center"/>
    </xf>
    <xf numFmtId="38" fontId="88" fillId="0" borderId="31" xfId="1" applyFont="1" applyBorder="1" applyProtection="1">
      <alignment vertical="center"/>
    </xf>
    <xf numFmtId="3" fontId="88" fillId="0" borderId="32" xfId="0" applyNumberFormat="1" applyFont="1" applyBorder="1" applyAlignment="1" applyProtection="1">
      <alignment vertical="center" shrinkToFit="1"/>
    </xf>
    <xf numFmtId="0" fontId="88" fillId="0" borderId="41" xfId="0" applyFont="1" applyBorder="1">
      <alignment vertical="center"/>
    </xf>
    <xf numFmtId="3" fontId="88" fillId="0" borderId="25" xfId="0" applyNumberFormat="1" applyFont="1" applyBorder="1" applyAlignment="1">
      <alignment vertical="center" shrinkToFit="1"/>
    </xf>
    <xf numFmtId="0" fontId="88" fillId="0" borderId="27" xfId="0" applyFont="1" applyBorder="1" applyAlignment="1">
      <alignment horizontal="right" vertical="center"/>
    </xf>
    <xf numFmtId="0" fontId="88" fillId="0" borderId="36" xfId="0" applyFont="1" applyBorder="1" applyAlignment="1">
      <alignment horizontal="right" vertical="center"/>
    </xf>
    <xf numFmtId="3" fontId="88" fillId="0" borderId="26" xfId="0" applyNumberFormat="1" applyFont="1" applyBorder="1" applyAlignment="1">
      <alignment vertical="center" shrinkToFit="1"/>
    </xf>
    <xf numFmtId="0" fontId="88" fillId="0" borderId="47" xfId="0" applyFont="1" applyBorder="1" applyAlignment="1">
      <alignment horizontal="right" vertical="center"/>
    </xf>
    <xf numFmtId="0" fontId="88" fillId="0" borderId="47" xfId="0" applyFont="1" applyBorder="1">
      <alignment vertical="center"/>
    </xf>
    <xf numFmtId="191" fontId="88" fillId="10" borderId="60" xfId="0" applyNumberFormat="1" applyFont="1" applyFill="1" applyBorder="1" applyAlignment="1">
      <alignment horizontal="right" vertical="center"/>
    </xf>
    <xf numFmtId="3" fontId="88" fillId="0" borderId="59" xfId="0" applyNumberFormat="1" applyFont="1" applyBorder="1" applyAlignment="1">
      <alignment vertical="center" shrinkToFit="1"/>
    </xf>
    <xf numFmtId="0" fontId="88" fillId="0" borderId="60" xfId="0" applyFont="1" applyBorder="1" applyAlignment="1">
      <alignment horizontal="right" vertical="center"/>
    </xf>
    <xf numFmtId="0" fontId="88" fillId="0" borderId="60" xfId="0" applyFont="1" applyBorder="1">
      <alignment vertical="center"/>
    </xf>
    <xf numFmtId="3" fontId="174" fillId="0" borderId="46" xfId="0" applyNumberFormat="1" applyFont="1" applyBorder="1" applyAlignment="1" applyProtection="1">
      <alignment vertical="center" shrinkToFit="1"/>
    </xf>
    <xf numFmtId="191" fontId="88" fillId="3" borderId="60" xfId="0" applyNumberFormat="1" applyFont="1" applyFill="1" applyBorder="1" applyAlignment="1">
      <alignment horizontal="right" vertical="center"/>
    </xf>
    <xf numFmtId="191" fontId="88" fillId="10" borderId="104" xfId="0" applyNumberFormat="1" applyFont="1" applyFill="1" applyBorder="1" applyAlignment="1">
      <alignment horizontal="right" vertical="center"/>
    </xf>
    <xf numFmtId="3" fontId="88" fillId="0" borderId="100" xfId="0" applyNumberFormat="1" applyFont="1" applyBorder="1" applyAlignment="1">
      <alignment vertical="center" shrinkToFit="1"/>
    </xf>
    <xf numFmtId="0" fontId="88" fillId="0" borderId="103" xfId="0" applyFont="1" applyBorder="1">
      <alignment vertical="center"/>
    </xf>
    <xf numFmtId="218" fontId="57" fillId="0" borderId="6" xfId="1" applyNumberFormat="1" applyFont="1" applyBorder="1">
      <alignment vertical="center"/>
    </xf>
    <xf numFmtId="218" fontId="57" fillId="0" borderId="43" xfId="1" applyNumberFormat="1" applyFont="1" applyBorder="1">
      <alignment vertical="center"/>
    </xf>
    <xf numFmtId="218" fontId="57" fillId="0" borderId="44" xfId="1" applyNumberFormat="1" applyFont="1" applyBorder="1">
      <alignment vertical="center"/>
    </xf>
    <xf numFmtId="218" fontId="79" fillId="0" borderId="198" xfId="1" applyNumberFormat="1" applyFont="1" applyFill="1" applyBorder="1" applyAlignment="1" applyProtection="1">
      <alignment horizontal="right" vertical="center"/>
    </xf>
    <xf numFmtId="218" fontId="57" fillId="0" borderId="6" xfId="1" applyNumberFormat="1" applyFont="1" applyBorder="1" applyAlignment="1">
      <alignment horizontal="right" vertical="center"/>
    </xf>
    <xf numFmtId="218" fontId="37" fillId="0" borderId="6" xfId="1" applyNumberFormat="1" applyFont="1" applyBorder="1" applyAlignment="1">
      <alignment horizontal="right" vertical="center"/>
    </xf>
    <xf numFmtId="218" fontId="57" fillId="0" borderId="103" xfId="1" applyNumberFormat="1" applyFont="1" applyBorder="1">
      <alignment vertical="center"/>
    </xf>
    <xf numFmtId="218" fontId="119" fillId="0" borderId="0" xfId="1" applyNumberFormat="1" applyFont="1" applyAlignment="1" applyProtection="1">
      <alignment vertical="center"/>
    </xf>
    <xf numFmtId="218" fontId="168" fillId="0" borderId="196" xfId="1252" applyNumberFormat="1" applyFont="1" applyBorder="1">
      <alignment vertical="center"/>
    </xf>
    <xf numFmtId="218" fontId="119" fillId="0" borderId="103" xfId="0" applyNumberFormat="1" applyFont="1" applyBorder="1" applyProtection="1">
      <alignment vertical="center"/>
    </xf>
    <xf numFmtId="0" fontId="46" fillId="0" borderId="6" xfId="0" applyNumberFormat="1" applyFont="1" applyBorder="1" applyAlignment="1" applyProtection="1">
      <alignment horizontal="left" vertical="center" shrinkToFit="1"/>
      <protection locked="0"/>
    </xf>
    <xf numFmtId="183" fontId="64" fillId="0" borderId="119" xfId="5" applyNumberFormat="1" applyFont="1" applyBorder="1" applyAlignment="1" applyProtection="1">
      <alignment horizontal="right" vertical="center"/>
      <protection locked="0"/>
    </xf>
    <xf numFmtId="183" fontId="179" fillId="0" borderId="6" xfId="5" applyNumberFormat="1" applyFont="1" applyBorder="1" applyAlignment="1" applyProtection="1">
      <alignment vertical="center"/>
    </xf>
    <xf numFmtId="219" fontId="179" fillId="0" borderId="6" xfId="4" applyNumberFormat="1" applyFont="1" applyBorder="1" applyAlignment="1" applyProtection="1">
      <alignment vertical="center"/>
    </xf>
    <xf numFmtId="219" fontId="160" fillId="0" borderId="9" xfId="5" applyNumberFormat="1" applyFont="1" applyBorder="1" applyAlignment="1" applyProtection="1">
      <alignment vertical="center"/>
    </xf>
    <xf numFmtId="218" fontId="69" fillId="0" borderId="183" xfId="1" applyNumberFormat="1" applyFont="1" applyBorder="1" applyProtection="1">
      <alignment vertical="center"/>
      <protection locked="0"/>
    </xf>
    <xf numFmtId="218" fontId="69" fillId="0" borderId="184" xfId="1" applyNumberFormat="1" applyFont="1" applyBorder="1" applyProtection="1">
      <alignment vertical="center"/>
      <protection locked="0"/>
    </xf>
    <xf numFmtId="218" fontId="69" fillId="0" borderId="184" xfId="1" applyNumberFormat="1" applyFont="1" applyFill="1" applyBorder="1" applyProtection="1">
      <alignment vertical="center"/>
      <protection locked="0"/>
    </xf>
    <xf numFmtId="218" fontId="69" fillId="0" borderId="217" xfId="1" applyNumberFormat="1" applyFont="1" applyBorder="1" applyProtection="1">
      <alignment vertical="center"/>
      <protection locked="0"/>
    </xf>
    <xf numFmtId="218" fontId="69" fillId="0" borderId="188" xfId="1" applyNumberFormat="1" applyFont="1" applyBorder="1" applyProtection="1">
      <alignment vertical="center"/>
      <protection locked="0"/>
    </xf>
    <xf numFmtId="218" fontId="69" fillId="0" borderId="189" xfId="1" applyNumberFormat="1" applyFont="1" applyBorder="1" applyProtection="1">
      <alignment vertical="center"/>
      <protection locked="0"/>
    </xf>
    <xf numFmtId="218" fontId="69" fillId="0" borderId="189" xfId="1" applyNumberFormat="1" applyFont="1" applyFill="1" applyBorder="1" applyProtection="1">
      <alignment vertical="center"/>
      <protection locked="0"/>
    </xf>
    <xf numFmtId="218" fontId="69" fillId="0" borderId="160" xfId="1" applyNumberFormat="1" applyFont="1" applyBorder="1" applyProtection="1">
      <alignment vertical="center"/>
      <protection locked="0"/>
    </xf>
    <xf numFmtId="218" fontId="69" fillId="0" borderId="219" xfId="1" applyNumberFormat="1" applyFont="1" applyBorder="1" applyProtection="1">
      <alignment vertical="center"/>
      <protection locked="0"/>
    </xf>
    <xf numFmtId="218" fontId="69" fillId="0" borderId="220" xfId="1" applyNumberFormat="1" applyFont="1" applyBorder="1" applyProtection="1">
      <alignment vertical="center"/>
      <protection locked="0"/>
    </xf>
    <xf numFmtId="218" fontId="69" fillId="0" borderId="220" xfId="1" applyNumberFormat="1" applyFont="1" applyFill="1" applyBorder="1" applyProtection="1">
      <alignment vertical="center"/>
      <protection locked="0"/>
    </xf>
    <xf numFmtId="218" fontId="69" fillId="0" borderId="221" xfId="1" applyNumberFormat="1" applyFont="1" applyBorder="1" applyProtection="1">
      <alignment vertical="center"/>
      <protection locked="0"/>
    </xf>
    <xf numFmtId="221" fontId="69" fillId="0" borderId="183" xfId="1" applyNumberFormat="1" applyFont="1" applyBorder="1" applyProtection="1">
      <alignment vertical="center"/>
      <protection locked="0"/>
    </xf>
    <xf numFmtId="221" fontId="69" fillId="0" borderId="184" xfId="1" applyNumberFormat="1" applyFont="1" applyBorder="1" applyProtection="1">
      <alignment vertical="center"/>
      <protection locked="0"/>
    </xf>
    <xf numFmtId="221" fontId="69" fillId="0" borderId="184" xfId="1" applyNumberFormat="1" applyFont="1" applyFill="1" applyBorder="1" applyProtection="1">
      <alignment vertical="center"/>
      <protection locked="0"/>
    </xf>
    <xf numFmtId="221" fontId="69" fillId="0" borderId="217" xfId="1" applyNumberFormat="1" applyFont="1" applyBorder="1" applyProtection="1">
      <alignment vertical="center"/>
      <protection locked="0"/>
    </xf>
    <xf numFmtId="221" fontId="69" fillId="0" borderId="188" xfId="1" applyNumberFormat="1" applyFont="1" applyBorder="1" applyProtection="1">
      <alignment vertical="center"/>
      <protection locked="0"/>
    </xf>
    <xf numFmtId="221" fontId="69" fillId="0" borderId="189" xfId="1" applyNumberFormat="1" applyFont="1" applyBorder="1" applyProtection="1">
      <alignment vertical="center"/>
      <protection locked="0"/>
    </xf>
    <xf numFmtId="221" fontId="69" fillId="0" borderId="160" xfId="1" applyNumberFormat="1" applyFont="1" applyBorder="1" applyProtection="1">
      <alignment vertical="center"/>
      <protection locked="0"/>
    </xf>
    <xf numFmtId="221" fontId="69" fillId="0" borderId="219" xfId="1" applyNumberFormat="1" applyFont="1" applyBorder="1" applyProtection="1">
      <alignment vertical="center"/>
      <protection locked="0"/>
    </xf>
    <xf numFmtId="221" fontId="69" fillId="0" borderId="220" xfId="1" applyNumberFormat="1" applyFont="1" applyBorder="1" applyProtection="1">
      <alignment vertical="center"/>
      <protection locked="0"/>
    </xf>
    <xf numFmtId="221" fontId="69" fillId="0" borderId="221" xfId="1" applyNumberFormat="1" applyFont="1" applyBorder="1" applyProtection="1">
      <alignment vertical="center"/>
      <protection locked="0"/>
    </xf>
    <xf numFmtId="221" fontId="69" fillId="0" borderId="160" xfId="1" applyNumberFormat="1" applyFont="1" applyFill="1" applyBorder="1" applyProtection="1">
      <alignment vertical="center"/>
      <protection locked="0"/>
    </xf>
    <xf numFmtId="222" fontId="69" fillId="0" borderId="184" xfId="1252" applyNumberFormat="1" applyFont="1" applyFill="1" applyBorder="1" applyProtection="1">
      <alignment vertical="center"/>
      <protection locked="0"/>
    </xf>
    <xf numFmtId="222" fontId="69" fillId="0" borderId="189" xfId="1252" applyNumberFormat="1" applyFont="1" applyFill="1" applyBorder="1" applyProtection="1">
      <alignment vertical="center"/>
      <protection locked="0"/>
    </xf>
    <xf numFmtId="222" fontId="69" fillId="0" borderId="202" xfId="1252" applyNumberFormat="1" applyFont="1" applyFill="1" applyBorder="1" applyProtection="1">
      <alignment vertical="center"/>
      <protection locked="0"/>
    </xf>
    <xf numFmtId="220" fontId="69" fillId="0" borderId="185" xfId="1251" applyNumberFormat="1" applyFont="1" applyFill="1" applyBorder="1" applyAlignment="1" applyProtection="1">
      <alignment vertical="center"/>
      <protection locked="0"/>
    </xf>
    <xf numFmtId="220" fontId="69" fillId="0" borderId="190" xfId="1251" applyNumberFormat="1" applyFont="1" applyBorder="1" applyAlignment="1" applyProtection="1">
      <alignment vertical="center"/>
      <protection locked="0"/>
    </xf>
    <xf numFmtId="220" fontId="69" fillId="0" borderId="203" xfId="1251" applyNumberFormat="1" applyFont="1" applyBorder="1" applyAlignment="1" applyProtection="1">
      <alignment vertical="center"/>
      <protection locked="0"/>
    </xf>
    <xf numFmtId="220" fontId="69" fillId="0" borderId="205" xfId="1251" applyNumberFormat="1" applyFont="1" applyBorder="1" applyAlignment="1" applyProtection="1">
      <alignment vertical="center"/>
      <protection locked="0"/>
    </xf>
    <xf numFmtId="223" fontId="84" fillId="0" borderId="53" xfId="2" applyNumberFormat="1" applyFont="1" applyBorder="1" applyAlignment="1" applyProtection="1">
      <alignment vertical="center" shrinkToFit="1"/>
      <protection locked="0"/>
    </xf>
    <xf numFmtId="223" fontId="84" fillId="16" borderId="6" xfId="2" applyNumberFormat="1" applyFont="1" applyFill="1" applyBorder="1" applyAlignment="1" applyProtection="1">
      <alignment vertical="center" shrinkToFit="1"/>
      <protection locked="0"/>
    </xf>
    <xf numFmtId="223" fontId="84" fillId="16" borderId="6" xfId="2" applyNumberFormat="1" applyFont="1" applyFill="1" applyBorder="1" applyAlignment="1">
      <alignment vertical="center" shrinkToFit="1"/>
    </xf>
    <xf numFmtId="223" fontId="84" fillId="15" borderId="6" xfId="2" applyNumberFormat="1" applyFont="1" applyFill="1" applyBorder="1" applyAlignment="1" applyProtection="1">
      <alignment vertical="center" shrinkToFit="1"/>
      <protection locked="0"/>
    </xf>
    <xf numFmtId="223" fontId="84" fillId="15" borderId="6" xfId="2" applyNumberFormat="1" applyFont="1" applyFill="1" applyBorder="1" applyAlignment="1">
      <alignment vertical="center" shrinkToFit="1"/>
    </xf>
    <xf numFmtId="223" fontId="84" fillId="0" borderId="6" xfId="2" applyNumberFormat="1" applyFont="1" applyBorder="1" applyAlignment="1">
      <alignment vertical="center" shrinkToFit="1"/>
    </xf>
    <xf numFmtId="223" fontId="84" fillId="16" borderId="108" xfId="2" applyNumberFormat="1" applyFont="1" applyFill="1" applyBorder="1" applyAlignment="1">
      <alignment vertical="center" shrinkToFit="1"/>
    </xf>
    <xf numFmtId="223" fontId="84" fillId="15" borderId="108" xfId="2" applyNumberFormat="1" applyFont="1" applyFill="1" applyBorder="1" applyAlignment="1">
      <alignment vertical="center" shrinkToFit="1"/>
    </xf>
    <xf numFmtId="223" fontId="84" fillId="0" borderId="108" xfId="2" applyNumberFormat="1" applyFont="1" applyBorder="1" applyAlignment="1">
      <alignment vertical="center" shrinkToFit="1"/>
    </xf>
    <xf numFmtId="224" fontId="37" fillId="0" borderId="198" xfId="1" quotePrefix="1" applyNumberFormat="1" applyFont="1" applyBorder="1" applyAlignment="1">
      <alignment horizontal="right" vertical="center"/>
    </xf>
    <xf numFmtId="224" fontId="37" fillId="0" borderId="198" xfId="1" applyNumberFormat="1" applyFont="1" applyBorder="1" applyAlignment="1">
      <alignment horizontal="right" vertical="center"/>
    </xf>
    <xf numFmtId="187" fontId="79" fillId="0" borderId="7" xfId="0" applyNumberFormat="1" applyFont="1" applyBorder="1" applyAlignment="1">
      <alignment vertical="center" shrinkToFit="1"/>
    </xf>
    <xf numFmtId="0" fontId="169" fillId="0" borderId="0" xfId="1251" applyFont="1" applyAlignment="1">
      <alignment horizontal="left" vertical="center"/>
    </xf>
    <xf numFmtId="0" fontId="89" fillId="0" borderId="42" xfId="0" applyFont="1" applyBorder="1" applyAlignment="1">
      <alignment horizontal="center" vertical="center"/>
    </xf>
    <xf numFmtId="0" fontId="87" fillId="0" borderId="6" xfId="0" applyFont="1" applyBorder="1" applyAlignment="1">
      <alignment horizontal="center" vertical="center"/>
    </xf>
    <xf numFmtId="0" fontId="89" fillId="0" borderId="6" xfId="0" applyFont="1" applyBorder="1" applyAlignment="1">
      <alignment vertical="center" wrapText="1"/>
    </xf>
    <xf numFmtId="0" fontId="84" fillId="0" borderId="110" xfId="2" applyFont="1" applyBorder="1" applyAlignment="1" applyProtection="1">
      <alignment horizontal="right" vertical="center" shrinkToFit="1"/>
      <protection locked="0"/>
    </xf>
    <xf numFmtId="218" fontId="168" fillId="0" borderId="234" xfId="1" applyNumberFormat="1" applyFont="1" applyBorder="1" applyAlignment="1" applyProtection="1">
      <alignment vertical="center" shrinkToFit="1"/>
    </xf>
    <xf numFmtId="218" fontId="168" fillId="0" borderId="102" xfId="1" applyNumberFormat="1" applyFont="1" applyBorder="1" applyAlignment="1" applyProtection="1">
      <alignment vertical="center" shrinkToFit="1"/>
    </xf>
    <xf numFmtId="218" fontId="168" fillId="0" borderId="107" xfId="1" applyNumberFormat="1" applyFont="1" applyBorder="1" applyAlignment="1" applyProtection="1">
      <alignment vertical="center" shrinkToFit="1"/>
    </xf>
    <xf numFmtId="218" fontId="168" fillId="0" borderId="233" xfId="1" applyNumberFormat="1" applyFont="1" applyBorder="1" applyAlignment="1" applyProtection="1">
      <alignment vertical="center" shrinkToFit="1"/>
    </xf>
    <xf numFmtId="218" fontId="168" fillId="0" borderId="148" xfId="1" applyNumberFormat="1" applyFont="1" applyBorder="1" applyAlignment="1" applyProtection="1">
      <alignment vertical="center" shrinkToFit="1"/>
    </xf>
    <xf numFmtId="218" fontId="168" fillId="0" borderId="107" xfId="1249" applyNumberFormat="1" applyFont="1" applyBorder="1" applyAlignment="1" applyProtection="1">
      <alignment vertical="center" shrinkToFit="1"/>
    </xf>
    <xf numFmtId="0" fontId="69" fillId="0" borderId="188" xfId="1248" applyFont="1" applyBorder="1" applyProtection="1">
      <alignment vertical="center"/>
      <protection locked="0"/>
    </xf>
    <xf numFmtId="0" fontId="69" fillId="0" borderId="189" xfId="1248" applyFont="1" applyBorder="1" applyProtection="1">
      <alignment vertical="center"/>
      <protection locked="0"/>
    </xf>
    <xf numFmtId="38" fontId="69" fillId="0" borderId="189" xfId="1249" applyFont="1" applyBorder="1" applyProtection="1">
      <alignment vertical="center"/>
      <protection locked="0"/>
    </xf>
    <xf numFmtId="0" fontId="87" fillId="0" borderId="6" xfId="0" applyFont="1" applyBorder="1" applyAlignment="1">
      <alignment vertical="center" wrapText="1"/>
    </xf>
    <xf numFmtId="0" fontId="89" fillId="0" borderId="6" xfId="0" applyFont="1" applyBorder="1">
      <alignment vertical="center"/>
    </xf>
    <xf numFmtId="0" fontId="37" fillId="0" borderId="0" xfId="0" applyFont="1">
      <alignment vertical="center"/>
    </xf>
    <xf numFmtId="0" fontId="88" fillId="0" borderId="90" xfId="0" applyFont="1" applyBorder="1" applyAlignment="1" applyProtection="1">
      <alignment horizontal="left" vertical="center" indent="1"/>
    </xf>
    <xf numFmtId="0" fontId="88" fillId="0" borderId="91" xfId="0" applyFont="1" applyBorder="1" applyAlignment="1" applyProtection="1">
      <alignment horizontal="left" vertical="center" indent="1"/>
    </xf>
    <xf numFmtId="0" fontId="146" fillId="9" borderId="0" xfId="6" applyFont="1" applyFill="1" applyAlignment="1">
      <alignment vertical="top" wrapText="1"/>
    </xf>
    <xf numFmtId="0" fontId="81" fillId="9" borderId="0" xfId="6" applyFont="1" applyFill="1" applyAlignment="1">
      <alignment vertical="center" wrapText="1"/>
    </xf>
    <xf numFmtId="0" fontId="146" fillId="9" borderId="0" xfId="6" applyFont="1" applyFill="1">
      <alignment vertical="center"/>
    </xf>
    <xf numFmtId="0" fontId="81" fillId="9" borderId="0" xfId="6" applyFont="1" applyFill="1" applyAlignment="1">
      <alignment horizontal="left" vertical="center"/>
    </xf>
    <xf numFmtId="0" fontId="68" fillId="0" borderId="6" xfId="1254" applyFont="1" applyBorder="1" applyAlignment="1">
      <alignment horizontal="center" vertical="center" wrapText="1"/>
    </xf>
    <xf numFmtId="0" fontId="68" fillId="0" borderId="44" xfId="1254" applyFont="1" applyBorder="1" applyAlignment="1">
      <alignment horizontal="center" vertical="center" wrapText="1"/>
    </xf>
    <xf numFmtId="190" fontId="68" fillId="0" borderId="6" xfId="1254" applyNumberFormat="1" applyFont="1" applyBorder="1" applyAlignment="1">
      <alignment horizontal="center" vertical="center" wrapText="1"/>
    </xf>
    <xf numFmtId="191" fontId="88" fillId="10" borderId="37" xfId="0" applyNumberFormat="1" applyFont="1" applyFill="1" applyBorder="1" applyAlignment="1">
      <alignment horizontal="right" vertical="center"/>
    </xf>
    <xf numFmtId="3" fontId="88" fillId="10" borderId="91" xfId="0" applyNumberFormat="1" applyFont="1" applyFill="1" applyBorder="1" applyAlignment="1" applyProtection="1">
      <alignment vertical="center" shrinkToFit="1"/>
    </xf>
    <xf numFmtId="0" fontId="88" fillId="10" borderId="92" xfId="0" applyFont="1" applyFill="1" applyBorder="1" applyAlignment="1" applyProtection="1">
      <alignment horizontal="right" vertical="center"/>
    </xf>
    <xf numFmtId="0" fontId="88" fillId="10" borderId="35" xfId="0" applyFont="1" applyFill="1" applyBorder="1" applyAlignment="1" applyProtection="1">
      <alignment vertical="center"/>
    </xf>
    <xf numFmtId="3" fontId="88" fillId="10" borderId="0" xfId="0" applyNumberFormat="1" applyFont="1" applyFill="1" applyBorder="1" applyAlignment="1">
      <alignment vertical="center" shrinkToFit="1"/>
    </xf>
    <xf numFmtId="0" fontId="88" fillId="10" borderId="39" xfId="0" applyFont="1" applyFill="1" applyBorder="1" applyAlignment="1">
      <alignment horizontal="right" vertical="center"/>
    </xf>
    <xf numFmtId="0" fontId="127" fillId="0" borderId="0" xfId="2" applyFont="1" applyAlignment="1">
      <alignment vertical="center"/>
    </xf>
    <xf numFmtId="0" fontId="81" fillId="9" borderId="0" xfId="6" applyFont="1" applyFill="1" applyAlignment="1">
      <alignment vertical="top"/>
    </xf>
    <xf numFmtId="0" fontId="96" fillId="9" borderId="0" xfId="6" applyFont="1" applyFill="1" applyBorder="1">
      <alignment vertical="center"/>
    </xf>
    <xf numFmtId="0" fontId="96" fillId="9" borderId="0" xfId="6" applyFont="1" applyFill="1" applyBorder="1" applyAlignment="1">
      <alignment horizontal="left" vertical="center" indent="1"/>
    </xf>
    <xf numFmtId="0" fontId="96" fillId="0" borderId="0" xfId="6" applyFont="1" applyBorder="1">
      <alignment vertical="center"/>
    </xf>
    <xf numFmtId="0" fontId="81" fillId="9" borderId="0" xfId="6" applyFont="1" applyFill="1" applyBorder="1">
      <alignment vertical="center"/>
    </xf>
    <xf numFmtId="0" fontId="84" fillId="9" borderId="0" xfId="6" applyFont="1" applyFill="1" applyBorder="1" applyAlignment="1"/>
    <xf numFmtId="0" fontId="141" fillId="0" borderId="0" xfId="6" applyFont="1" applyBorder="1" applyProtection="1">
      <alignment vertical="center"/>
      <protection hidden="1"/>
    </xf>
    <xf numFmtId="0" fontId="153" fillId="0" borderId="0" xfId="12" applyFont="1" applyBorder="1" applyProtection="1">
      <alignment vertical="center"/>
      <protection hidden="1"/>
    </xf>
    <xf numFmtId="0" fontId="150" fillId="0" borderId="0" xfId="12" applyFont="1" applyBorder="1" applyProtection="1">
      <alignment vertical="center"/>
      <protection hidden="1"/>
    </xf>
    <xf numFmtId="0" fontId="96" fillId="0" borderId="0" xfId="6" applyFont="1" applyBorder="1" applyProtection="1">
      <alignment vertical="center"/>
      <protection hidden="1"/>
    </xf>
    <xf numFmtId="0" fontId="37" fillId="0" borderId="0" xfId="0" applyFont="1" applyAlignment="1" applyProtection="1">
      <alignment vertical="center"/>
    </xf>
    <xf numFmtId="38" fontId="69" fillId="0" borderId="0" xfId="1" applyFont="1">
      <alignment vertical="center"/>
    </xf>
    <xf numFmtId="0" fontId="88" fillId="0" borderId="9" xfId="0" applyFont="1" applyBorder="1" applyAlignment="1" applyProtection="1">
      <alignment vertical="center"/>
    </xf>
    <xf numFmtId="0" fontId="88" fillId="0" borderId="90" xfId="0" applyFont="1" applyBorder="1" applyAlignment="1" applyProtection="1">
      <alignment horizontal="left" vertical="center" indent="1"/>
    </xf>
    <xf numFmtId="0" fontId="88" fillId="0" borderId="91" xfId="0" applyFont="1" applyBorder="1" applyAlignment="1" applyProtection="1">
      <alignment horizontal="left" vertical="center" indent="1"/>
    </xf>
    <xf numFmtId="38" fontId="88" fillId="0" borderId="29" xfId="1" applyFont="1" applyBorder="1" applyAlignment="1" applyProtection="1">
      <alignment vertical="center" shrinkToFit="1"/>
    </xf>
    <xf numFmtId="38" fontId="88" fillId="0" borderId="32" xfId="1" applyFont="1" applyBorder="1" applyAlignment="1" applyProtection="1">
      <alignment vertical="center" shrinkToFit="1"/>
    </xf>
    <xf numFmtId="38" fontId="88" fillId="0" borderId="91" xfId="1" applyFont="1" applyBorder="1" applyAlignment="1" applyProtection="1">
      <alignment vertical="center" shrinkToFit="1"/>
    </xf>
    <xf numFmtId="0" fontId="88" fillId="0" borderId="240" xfId="0" applyFont="1" applyBorder="1">
      <alignment vertical="center"/>
    </xf>
    <xf numFmtId="38" fontId="88" fillId="0" borderId="91" xfId="1" applyFont="1" applyBorder="1" applyProtection="1">
      <alignment vertical="center"/>
    </xf>
    <xf numFmtId="38" fontId="88" fillId="0" borderId="29" xfId="1" applyFont="1" applyBorder="1" applyProtection="1">
      <alignment vertical="center"/>
    </xf>
    <xf numFmtId="38" fontId="88" fillId="0" borderId="32" xfId="1" applyFont="1" applyBorder="1" applyProtection="1">
      <alignment vertical="center"/>
    </xf>
    <xf numFmtId="0" fontId="88" fillId="0" borderId="241" xfId="0" applyFont="1" applyBorder="1" applyAlignment="1">
      <alignment horizontal="right" vertical="center"/>
    </xf>
    <xf numFmtId="0" fontId="88" fillId="0" borderId="29" xfId="0" applyFont="1" applyBorder="1" applyAlignment="1">
      <alignment horizontal="right" vertical="center"/>
    </xf>
    <xf numFmtId="0" fontId="88" fillId="0" borderId="29" xfId="0" applyFont="1" applyBorder="1" applyAlignment="1" applyProtection="1">
      <alignment horizontal="right" vertical="center"/>
    </xf>
    <xf numFmtId="0" fontId="88" fillId="0" borderId="32" xfId="0" applyFont="1" applyBorder="1" applyAlignment="1" applyProtection="1">
      <alignment horizontal="right" vertical="center"/>
    </xf>
    <xf numFmtId="0" fontId="88" fillId="0" borderId="242" xfId="0" applyFont="1" applyBorder="1" applyAlignment="1">
      <alignment horizontal="right" vertical="center"/>
    </xf>
    <xf numFmtId="3" fontId="88" fillId="10" borderId="25" xfId="0" applyNumberFormat="1" applyFont="1" applyFill="1" applyBorder="1" applyAlignment="1">
      <alignment vertical="center" shrinkToFit="1"/>
    </xf>
    <xf numFmtId="191" fontId="88" fillId="10" borderId="100" xfId="0" applyNumberFormat="1" applyFont="1" applyFill="1" applyBorder="1" applyAlignment="1">
      <alignment horizontal="right" vertical="center"/>
    </xf>
    <xf numFmtId="191" fontId="88" fillId="10" borderId="66" xfId="0" applyNumberFormat="1" applyFont="1" applyFill="1" applyBorder="1" applyAlignment="1">
      <alignment horizontal="right" vertical="center"/>
    </xf>
    <xf numFmtId="3" fontId="88" fillId="0" borderId="28" xfId="0" applyNumberFormat="1" applyFont="1" applyBorder="1" applyAlignment="1" applyProtection="1">
      <alignment vertical="center" shrinkToFit="1"/>
    </xf>
    <xf numFmtId="0" fontId="88" fillId="10" borderId="25" xfId="0" applyFont="1" applyFill="1" applyBorder="1" applyAlignment="1" applyProtection="1">
      <alignment vertical="center"/>
    </xf>
    <xf numFmtId="0" fontId="88" fillId="10" borderId="27" xfId="0" applyFont="1" applyFill="1" applyBorder="1" applyAlignment="1" applyProtection="1">
      <alignment vertical="center"/>
    </xf>
    <xf numFmtId="191" fontId="88" fillId="10" borderId="104" xfId="0" applyNumberFormat="1" applyFont="1" applyFill="1" applyBorder="1" applyAlignment="1" applyProtection="1">
      <alignment horizontal="right" vertical="center"/>
    </xf>
    <xf numFmtId="0" fontId="131" fillId="0" borderId="0" xfId="12" applyFont="1" applyProtection="1">
      <alignment vertical="center"/>
      <protection hidden="1"/>
    </xf>
    <xf numFmtId="0" fontId="131" fillId="0" borderId="0" xfId="6" applyFont="1">
      <alignment vertical="center"/>
    </xf>
    <xf numFmtId="38" fontId="91" fillId="0" borderId="9" xfId="1" applyFont="1" applyBorder="1" applyAlignment="1">
      <alignment vertical="center"/>
    </xf>
    <xf numFmtId="38" fontId="91" fillId="0" borderId="0" xfId="1" applyFont="1" applyBorder="1" applyAlignment="1">
      <alignment vertical="center"/>
    </xf>
    <xf numFmtId="38" fontId="37" fillId="21" borderId="6" xfId="1" applyFont="1" applyFill="1" applyBorder="1" applyAlignment="1">
      <alignment horizontal="center" vertical="center"/>
    </xf>
    <xf numFmtId="218" fontId="57" fillId="12" borderId="6" xfId="1" applyNumberFormat="1" applyFont="1" applyFill="1" applyBorder="1" applyAlignment="1">
      <alignment horizontal="right" vertical="center"/>
    </xf>
    <xf numFmtId="0" fontId="84" fillId="9" borderId="34" xfId="6" applyFont="1" applyFill="1" applyBorder="1" applyAlignment="1" applyProtection="1">
      <protection locked="0"/>
    </xf>
    <xf numFmtId="0" fontId="96" fillId="9" borderId="35" xfId="6" applyFont="1" applyFill="1" applyBorder="1" applyProtection="1">
      <alignment vertical="center"/>
      <protection locked="0"/>
    </xf>
    <xf numFmtId="0" fontId="96" fillId="9" borderId="35" xfId="6" applyFont="1" applyFill="1" applyBorder="1" applyAlignment="1" applyProtection="1">
      <alignment horizontal="left" vertical="center" indent="1"/>
      <protection locked="0"/>
    </xf>
    <xf numFmtId="0" fontId="96" fillId="0" borderId="38" xfId="6" applyFont="1" applyBorder="1" applyProtection="1">
      <alignment vertical="center"/>
      <protection locked="0" hidden="1"/>
    </xf>
    <xf numFmtId="0" fontId="96" fillId="9" borderId="0" xfId="6" applyFont="1" applyFill="1" applyBorder="1" applyProtection="1">
      <alignment vertical="center"/>
      <protection locked="0"/>
    </xf>
    <xf numFmtId="0" fontId="96" fillId="9" borderId="0" xfId="6" applyFont="1" applyFill="1" applyBorder="1" applyAlignment="1" applyProtection="1">
      <alignment horizontal="left" vertical="center" indent="1"/>
      <protection locked="0"/>
    </xf>
    <xf numFmtId="0" fontId="84" fillId="9" borderId="38" xfId="6" applyFont="1" applyFill="1" applyBorder="1" applyAlignment="1" applyProtection="1">
      <protection locked="0"/>
    </xf>
    <xf numFmtId="0" fontId="151" fillId="0" borderId="38" xfId="6" applyFont="1" applyBorder="1" applyProtection="1">
      <alignment vertical="center"/>
      <protection locked="0"/>
    </xf>
    <xf numFmtId="0" fontId="151" fillId="0" borderId="0" xfId="6" applyFont="1" applyBorder="1" applyProtection="1">
      <alignment vertical="center"/>
      <protection locked="0"/>
    </xf>
    <xf numFmtId="0" fontId="151" fillId="0" borderId="38" xfId="6" applyFont="1" applyBorder="1" applyProtection="1">
      <alignment vertical="center"/>
      <protection locked="0" hidden="1"/>
    </xf>
    <xf numFmtId="0" fontId="151" fillId="0" borderId="0" xfId="6" applyFont="1" applyBorder="1" applyProtection="1">
      <alignment vertical="center"/>
      <protection locked="0" hidden="1"/>
    </xf>
    <xf numFmtId="0" fontId="151" fillId="0" borderId="40" xfId="6" applyFont="1" applyBorder="1" applyProtection="1">
      <alignment vertical="center"/>
      <protection locked="0" hidden="1"/>
    </xf>
    <xf numFmtId="0" fontId="151" fillId="0" borderId="37" xfId="6" applyFont="1" applyBorder="1" applyProtection="1">
      <alignment vertical="center"/>
      <protection locked="0" hidden="1"/>
    </xf>
    <xf numFmtId="0" fontId="68" fillId="18" borderId="6" xfId="5" applyFont="1" applyFill="1" applyBorder="1" applyAlignment="1" applyProtection="1">
      <alignment horizontal="center" vertical="center" wrapText="1"/>
    </xf>
    <xf numFmtId="38" fontId="48" fillId="0" borderId="90" xfId="1" applyFont="1" applyFill="1" applyBorder="1" applyAlignment="1" applyProtection="1">
      <alignment vertical="center" shrinkToFit="1"/>
    </xf>
    <xf numFmtId="0" fontId="48" fillId="0" borderId="92" xfId="0" applyFont="1" applyBorder="1" applyAlignment="1">
      <alignment horizontal="right" vertical="center"/>
    </xf>
    <xf numFmtId="38" fontId="48" fillId="0" borderId="28" xfId="1" applyFont="1" applyFill="1" applyBorder="1" applyAlignment="1" applyProtection="1">
      <alignment vertical="center" shrinkToFit="1"/>
    </xf>
    <xf numFmtId="0" fontId="48" fillId="0" borderId="30" xfId="0" applyFont="1" applyBorder="1" applyAlignment="1">
      <alignment horizontal="right" vertical="center"/>
    </xf>
    <xf numFmtId="38" fontId="48" fillId="0" borderId="68" xfId="1" applyFont="1" applyFill="1" applyBorder="1" applyAlignment="1" applyProtection="1">
      <alignment vertical="center" shrinkToFit="1"/>
    </xf>
    <xf numFmtId="0" fontId="48" fillId="0" borderId="70" xfId="0" applyFont="1" applyBorder="1" applyAlignment="1">
      <alignment horizontal="right" vertical="center"/>
    </xf>
    <xf numFmtId="0" fontId="186" fillId="11" borderId="0" xfId="2" applyFont="1" applyFill="1" applyAlignment="1" applyProtection="1">
      <alignment vertical="center"/>
      <protection hidden="1"/>
    </xf>
    <xf numFmtId="0" fontId="188" fillId="11" borderId="0" xfId="2" applyFont="1" applyFill="1" applyAlignment="1" applyProtection="1">
      <alignment vertical="center" wrapText="1"/>
      <protection hidden="1"/>
    </xf>
    <xf numFmtId="0" fontId="84" fillId="0" borderId="0" xfId="2" applyFont="1" applyAlignment="1" applyProtection="1">
      <alignment vertical="center"/>
      <protection hidden="1"/>
    </xf>
    <xf numFmtId="0" fontId="189" fillId="0" borderId="0" xfId="2" applyFont="1" applyAlignment="1" applyProtection="1">
      <alignment vertical="center"/>
      <protection hidden="1"/>
    </xf>
    <xf numFmtId="0" fontId="143" fillId="0" borderId="0" xfId="2" applyFont="1" applyAlignment="1" applyProtection="1">
      <alignment vertical="center"/>
      <protection hidden="1"/>
    </xf>
    <xf numFmtId="0" fontId="46" fillId="0" borderId="0" xfId="12" applyFont="1" applyProtection="1">
      <alignment vertical="center"/>
      <protection hidden="1"/>
    </xf>
    <xf numFmtId="0" fontId="190" fillId="0" borderId="0" xfId="12" applyFont="1" applyProtection="1">
      <alignment vertical="center"/>
      <protection hidden="1"/>
    </xf>
    <xf numFmtId="0" fontId="46" fillId="9" borderId="0" xfId="12" applyFont="1" applyFill="1" applyProtection="1">
      <alignment vertical="center"/>
      <protection hidden="1"/>
    </xf>
    <xf numFmtId="0" fontId="46" fillId="9" borderId="0" xfId="12" applyFont="1" applyFill="1" applyAlignment="1" applyProtection="1">
      <alignment horizontal="center" vertical="center"/>
      <protection hidden="1"/>
    </xf>
    <xf numFmtId="38" fontId="46" fillId="9" borderId="0" xfId="9" applyFont="1" applyFill="1" applyProtection="1">
      <alignment vertical="center"/>
      <protection hidden="1"/>
    </xf>
    <xf numFmtId="49" fontId="46" fillId="9" borderId="0" xfId="12" applyNumberFormat="1" applyFont="1" applyFill="1" applyProtection="1">
      <alignment vertical="center"/>
      <protection hidden="1"/>
    </xf>
    <xf numFmtId="49" fontId="46" fillId="9" borderId="0" xfId="6" applyNumberFormat="1" applyFont="1" applyFill="1" applyAlignment="1" applyProtection="1">
      <alignment vertical="center" wrapText="1"/>
      <protection hidden="1"/>
    </xf>
    <xf numFmtId="49" fontId="46" fillId="9" borderId="0" xfId="6" applyNumberFormat="1" applyFont="1" applyFill="1" applyAlignment="1" applyProtection="1">
      <alignment vertical="top"/>
      <protection hidden="1"/>
    </xf>
    <xf numFmtId="49" fontId="191" fillId="9" borderId="0" xfId="6" applyNumberFormat="1" applyFont="1" applyFill="1" applyAlignment="1" applyProtection="1">
      <alignment vertical="top"/>
      <protection hidden="1"/>
    </xf>
    <xf numFmtId="0" fontId="2" fillId="0" borderId="0" xfId="1258" applyProtection="1">
      <alignment vertical="center"/>
      <protection hidden="1"/>
    </xf>
    <xf numFmtId="0" fontId="46" fillId="0" borderId="0" xfId="12" applyFont="1" applyAlignment="1" applyProtection="1">
      <alignment horizontal="center" vertical="center"/>
      <protection hidden="1"/>
    </xf>
    <xf numFmtId="20" fontId="46" fillId="9" borderId="0" xfId="6" applyNumberFormat="1" applyFont="1" applyFill="1" applyAlignment="1" applyProtection="1">
      <alignment vertical="top"/>
      <protection hidden="1"/>
    </xf>
    <xf numFmtId="49" fontId="80" fillId="9" borderId="0" xfId="6" applyNumberFormat="1" applyFill="1" applyAlignment="1" applyProtection="1">
      <alignment vertical="top"/>
      <protection hidden="1"/>
    </xf>
    <xf numFmtId="49" fontId="46" fillId="9" borderId="0" xfId="6" applyNumberFormat="1" applyFont="1" applyFill="1" applyAlignment="1" applyProtection="1">
      <alignment horizontal="left" vertical="center"/>
      <protection hidden="1"/>
    </xf>
    <xf numFmtId="49" fontId="46" fillId="9" borderId="0" xfId="6" applyNumberFormat="1" applyFont="1" applyFill="1" applyProtection="1">
      <alignment vertical="center"/>
      <protection hidden="1"/>
    </xf>
    <xf numFmtId="0" fontId="122" fillId="9" borderId="0" xfId="12" applyFont="1" applyFill="1" applyProtection="1">
      <alignment vertical="center"/>
      <protection hidden="1"/>
    </xf>
    <xf numFmtId="0" fontId="187" fillId="0" borderId="0" xfId="12" applyFont="1" applyProtection="1">
      <alignment vertical="center"/>
      <protection hidden="1"/>
    </xf>
    <xf numFmtId="0" fontId="155" fillId="9" borderId="0" xfId="6" applyFont="1" applyFill="1" applyProtection="1">
      <alignment vertical="center"/>
      <protection hidden="1"/>
    </xf>
    <xf numFmtId="0" fontId="64" fillId="9" borderId="0" xfId="6" applyFont="1" applyFill="1" applyAlignment="1" applyProtection="1">
      <alignment vertical="center" wrapText="1"/>
      <protection hidden="1"/>
    </xf>
    <xf numFmtId="0" fontId="64" fillId="9" borderId="0" xfId="6" applyFont="1" applyFill="1" applyProtection="1">
      <alignment vertical="center"/>
      <protection hidden="1"/>
    </xf>
    <xf numFmtId="0" fontId="64" fillId="9" borderId="0" xfId="6" applyFont="1" applyFill="1" applyAlignment="1" applyProtection="1">
      <alignment horizontal="left" vertical="center"/>
      <protection hidden="1"/>
    </xf>
    <xf numFmtId="0" fontId="64" fillId="9" borderId="0" xfId="6" applyFont="1" applyFill="1" applyAlignment="1" applyProtection="1">
      <alignment horizontal="left" vertical="center" indent="1" shrinkToFit="1"/>
      <protection hidden="1"/>
    </xf>
    <xf numFmtId="38" fontId="46" fillId="0" borderId="0" xfId="9" applyFont="1" applyProtection="1">
      <alignment vertical="center"/>
      <protection hidden="1"/>
    </xf>
    <xf numFmtId="0" fontId="46" fillId="9" borderId="0" xfId="12" applyFont="1" applyFill="1" applyAlignment="1" applyProtection="1">
      <alignment horizontal="right" vertical="distributed" wrapText="1"/>
      <protection hidden="1"/>
    </xf>
    <xf numFmtId="49" fontId="46" fillId="9" borderId="0" xfId="6" applyNumberFormat="1" applyFont="1" applyFill="1" applyAlignment="1" applyProtection="1">
      <alignment vertical="top" wrapText="1" shrinkToFit="1"/>
      <protection hidden="1"/>
    </xf>
    <xf numFmtId="49" fontId="46" fillId="9" borderId="0" xfId="6" applyNumberFormat="1" applyFont="1" applyFill="1" applyAlignment="1" applyProtection="1">
      <alignment vertical="top" shrinkToFit="1"/>
      <protection hidden="1"/>
    </xf>
    <xf numFmtId="0" fontId="46" fillId="0" borderId="0" xfId="12" applyFont="1" applyAlignment="1" applyProtection="1">
      <alignment horizontal="left" vertical="center"/>
      <protection hidden="1"/>
    </xf>
    <xf numFmtId="188" fontId="46" fillId="9" borderId="0" xfId="12" applyNumberFormat="1" applyFont="1" applyFill="1" applyAlignment="1" applyProtection="1">
      <alignment vertical="center" shrinkToFit="1"/>
      <protection hidden="1"/>
    </xf>
    <xf numFmtId="0" fontId="187" fillId="0" borderId="0" xfId="2" applyFont="1" applyAlignment="1" applyProtection="1">
      <alignment vertical="center"/>
    </xf>
    <xf numFmtId="49" fontId="21" fillId="0" borderId="30" xfId="0" applyNumberFormat="1" applyFont="1" applyBorder="1" applyAlignment="1" applyProtection="1">
      <alignment horizontal="left" vertical="center" indent="1" shrinkToFit="1"/>
      <protection locked="0"/>
    </xf>
    <xf numFmtId="49" fontId="21" fillId="0" borderId="33" xfId="0" applyNumberFormat="1" applyFont="1" applyBorder="1" applyAlignment="1" applyProtection="1">
      <alignment horizontal="left" vertical="center" indent="1" shrinkToFit="1"/>
      <protection locked="0"/>
    </xf>
    <xf numFmtId="0" fontId="21" fillId="0" borderId="30" xfId="0" applyFont="1" applyBorder="1" applyAlignment="1" applyProtection="1">
      <alignment horizontal="left" vertical="center" indent="1" shrinkToFit="1"/>
      <protection locked="0"/>
    </xf>
    <xf numFmtId="0" fontId="21" fillId="0" borderId="33" xfId="0" applyFont="1" applyBorder="1" applyAlignment="1" applyProtection="1">
      <alignment horizontal="left" vertical="center" indent="1" shrinkToFit="1"/>
      <protection locked="0"/>
    </xf>
    <xf numFmtId="0" fontId="64" fillId="9" borderId="0" xfId="6" applyFont="1" applyFill="1" applyAlignment="1" applyProtection="1">
      <alignment horizontal="left" vertical="center"/>
      <protection hidden="1"/>
    </xf>
    <xf numFmtId="0" fontId="64" fillId="9" borderId="0" xfId="6" applyFont="1" applyFill="1" applyAlignment="1" applyProtection="1">
      <alignment vertical="center"/>
      <protection hidden="1"/>
    </xf>
    <xf numFmtId="0" fontId="64" fillId="9" borderId="0" xfId="6" applyFont="1" applyFill="1" applyBorder="1" applyAlignment="1" applyProtection="1">
      <alignment vertical="center" shrinkToFit="1"/>
      <protection hidden="1"/>
    </xf>
    <xf numFmtId="0" fontId="37" fillId="0" borderId="35" xfId="0" applyFont="1" applyBorder="1" applyAlignment="1" applyProtection="1">
      <alignment horizontal="left" vertical="center" indent="1" shrinkToFit="1"/>
    </xf>
    <xf numFmtId="0" fontId="37" fillId="0" borderId="35" xfId="0" applyFont="1" applyBorder="1" applyAlignment="1" applyProtection="1">
      <alignment vertical="center" shrinkToFit="1"/>
    </xf>
    <xf numFmtId="0" fontId="112" fillId="0" borderId="35" xfId="0" applyFont="1" applyBorder="1" applyAlignment="1" applyProtection="1">
      <alignment vertical="center" shrinkToFit="1"/>
    </xf>
    <xf numFmtId="0" fontId="64" fillId="9" borderId="35" xfId="6" applyFont="1" applyFill="1" applyBorder="1" applyAlignment="1" applyProtection="1">
      <alignment horizontal="left" vertical="center" indent="1" shrinkToFit="1"/>
      <protection hidden="1"/>
    </xf>
    <xf numFmtId="0" fontId="21" fillId="0" borderId="28" xfId="0" applyFont="1" applyBorder="1" applyAlignment="1" applyProtection="1">
      <alignment horizontal="left" vertical="center" indent="1"/>
      <protection locked="0"/>
    </xf>
    <xf numFmtId="0" fontId="21" fillId="0" borderId="28" xfId="0" applyFont="1" applyBorder="1" applyAlignment="1" applyProtection="1">
      <alignment horizontal="left" vertical="center" wrapText="1" indent="1"/>
      <protection locked="0"/>
    </xf>
    <xf numFmtId="0" fontId="21" fillId="9" borderId="244" xfId="0" applyFont="1" applyFill="1" applyBorder="1" applyAlignment="1" applyProtection="1">
      <alignment horizontal="left" vertical="center" indent="1" shrinkToFit="1"/>
      <protection locked="0"/>
    </xf>
    <xf numFmtId="0" fontId="21" fillId="0" borderId="86" xfId="0" applyFont="1" applyFill="1" applyBorder="1" applyAlignment="1" applyProtection="1">
      <alignment horizontal="center" vertical="center" wrapText="1"/>
      <protection locked="0"/>
    </xf>
    <xf numFmtId="0" fontId="21" fillId="0" borderId="63" xfId="0" applyFont="1" applyFill="1" applyBorder="1" applyAlignment="1" applyProtection="1">
      <alignment horizontal="center" vertical="center" wrapText="1"/>
      <protection locked="0"/>
    </xf>
    <xf numFmtId="0" fontId="96" fillId="0" borderId="0" xfId="6" applyFont="1" applyProtection="1">
      <alignment vertical="center"/>
    </xf>
    <xf numFmtId="0" fontId="81" fillId="9" borderId="0" xfId="6" applyFont="1" applyFill="1" applyProtection="1">
      <alignment vertical="center"/>
    </xf>
    <xf numFmtId="0" fontId="96" fillId="9" borderId="0" xfId="6" applyFont="1" applyFill="1" applyProtection="1">
      <alignment vertical="center"/>
    </xf>
    <xf numFmtId="0" fontId="96" fillId="9" borderId="0" xfId="6" applyFont="1" applyFill="1" applyAlignment="1" applyProtection="1">
      <alignment horizontal="left" vertical="center" indent="1"/>
    </xf>
    <xf numFmtId="0" fontId="144" fillId="0" borderId="0" xfId="6" applyFont="1" applyProtection="1">
      <alignment vertical="center"/>
    </xf>
    <xf numFmtId="0" fontId="81" fillId="9" borderId="0" xfId="6" applyFont="1" applyFill="1" applyAlignment="1" applyProtection="1">
      <alignment vertical="center" wrapText="1"/>
    </xf>
    <xf numFmtId="0" fontId="81" fillId="0" borderId="0" xfId="6" applyFont="1" applyAlignment="1" applyProtection="1">
      <alignment horizontal="left" vertical="center" shrinkToFit="1"/>
    </xf>
    <xf numFmtId="0" fontId="81" fillId="9" borderId="0" xfId="6" applyFont="1" applyFill="1" applyAlignment="1" applyProtection="1">
      <alignment horizontal="center" vertical="center" wrapText="1"/>
    </xf>
    <xf numFmtId="0" fontId="144" fillId="0" borderId="0" xfId="6" applyFont="1" applyAlignment="1" applyProtection="1">
      <alignment horizontal="center" vertical="center"/>
    </xf>
    <xf numFmtId="0" fontId="81" fillId="9" borderId="0" xfId="6" applyFont="1" applyFill="1" applyAlignment="1" applyProtection="1">
      <alignment vertical="top" wrapText="1"/>
    </xf>
    <xf numFmtId="38" fontId="127" fillId="0" borderId="0" xfId="1" applyFont="1" applyAlignment="1">
      <alignment vertical="center"/>
    </xf>
    <xf numFmtId="0" fontId="21" fillId="0" borderId="0" xfId="0" applyFont="1" applyProtection="1">
      <alignment vertical="center"/>
    </xf>
    <xf numFmtId="0" fontId="21" fillId="0" borderId="0" xfId="0" applyFont="1" applyAlignment="1" applyProtection="1">
      <alignment horizontal="left" vertical="center" shrinkToFit="1"/>
    </xf>
    <xf numFmtId="0" fontId="106" fillId="0" borderId="0" xfId="0" applyFont="1" applyAlignment="1" applyProtection="1">
      <alignment horizontal="right" vertical="center"/>
    </xf>
    <xf numFmtId="189" fontId="107" fillId="0" borderId="0" xfId="5" applyNumberFormat="1" applyFont="1" applyFill="1" applyAlignment="1" applyProtection="1">
      <alignment horizontal="right" vertical="center"/>
    </xf>
    <xf numFmtId="0" fontId="32" fillId="0" borderId="0" xfId="0" applyFont="1" applyProtection="1">
      <alignment vertical="center"/>
    </xf>
    <xf numFmtId="0" fontId="140" fillId="0" borderId="0" xfId="0" applyFont="1" applyProtection="1">
      <alignment vertical="center"/>
    </xf>
    <xf numFmtId="0" fontId="22" fillId="0" borderId="0" xfId="0" applyFont="1" applyProtection="1">
      <alignment vertical="center"/>
    </xf>
    <xf numFmtId="0" fontId="110" fillId="0" borderId="0" xfId="0" applyFont="1" applyProtection="1">
      <alignment vertical="center"/>
    </xf>
    <xf numFmtId="0" fontId="26" fillId="0" borderId="0" xfId="0" applyFont="1" applyProtection="1">
      <alignment vertical="center"/>
    </xf>
    <xf numFmtId="0" fontId="89" fillId="0" borderId="0" xfId="0" applyFont="1" applyProtection="1">
      <alignment vertical="center"/>
    </xf>
    <xf numFmtId="49" fontId="89" fillId="0" borderId="0" xfId="0" applyNumberFormat="1" applyFont="1" applyProtection="1">
      <alignment vertical="center"/>
    </xf>
    <xf numFmtId="0" fontId="28" fillId="0" borderId="0" xfId="0" applyFont="1" applyProtection="1">
      <alignment vertical="center"/>
    </xf>
    <xf numFmtId="0" fontId="28" fillId="6" borderId="1" xfId="0" applyFont="1" applyFill="1" applyBorder="1" applyProtection="1">
      <alignment vertical="center"/>
    </xf>
    <xf numFmtId="0" fontId="86" fillId="0" borderId="0" xfId="0" applyFont="1" applyProtection="1">
      <alignment vertical="center"/>
    </xf>
    <xf numFmtId="0" fontId="172" fillId="0" borderId="9" xfId="0" applyFont="1" applyBorder="1" applyProtection="1">
      <alignment vertical="center"/>
    </xf>
    <xf numFmtId="0" fontId="21" fillId="0" borderId="23" xfId="0" applyFont="1" applyBorder="1" applyAlignment="1" applyProtection="1">
      <alignment vertical="center" wrapText="1"/>
    </xf>
    <xf numFmtId="0" fontId="33" fillId="0" borderId="0" xfId="0" applyFont="1" applyProtection="1">
      <alignment vertical="center"/>
    </xf>
    <xf numFmtId="49" fontId="89" fillId="0" borderId="8" xfId="0" applyNumberFormat="1" applyFont="1" applyBorder="1" applyAlignment="1" applyProtection="1">
      <alignment horizontal="left" vertical="center" indent="1" shrinkToFit="1"/>
    </xf>
    <xf numFmtId="0" fontId="30" fillId="0" borderId="9" xfId="0" applyFont="1" applyBorder="1" applyProtection="1">
      <alignment vertical="center"/>
    </xf>
    <xf numFmtId="0" fontId="31" fillId="0" borderId="0" xfId="0" applyFont="1" applyProtection="1">
      <alignment vertical="center"/>
    </xf>
    <xf numFmtId="0" fontId="21" fillId="0" borderId="93" xfId="0" applyFont="1" applyBorder="1" applyProtection="1">
      <alignment vertical="center"/>
    </xf>
    <xf numFmtId="0" fontId="89" fillId="2" borderId="5" xfId="0" applyFont="1" applyFill="1" applyBorder="1" applyAlignment="1" applyProtection="1">
      <alignment vertical="center" shrinkToFit="1"/>
    </xf>
    <xf numFmtId="0" fontId="89" fillId="0" borderId="93" xfId="0" applyFont="1" applyBorder="1" applyProtection="1">
      <alignment vertical="center"/>
    </xf>
    <xf numFmtId="0" fontId="30" fillId="0" borderId="33" xfId="0" applyFont="1" applyBorder="1" applyProtection="1">
      <alignment vertical="center"/>
    </xf>
    <xf numFmtId="0" fontId="21" fillId="2" borderId="5" xfId="0" applyFont="1" applyFill="1" applyBorder="1" applyAlignment="1" applyProtection="1">
      <alignment vertical="center" shrinkToFit="1"/>
    </xf>
    <xf numFmtId="0" fontId="87" fillId="0" borderId="93" xfId="0" applyFont="1" applyBorder="1" applyAlignment="1" applyProtection="1">
      <alignment vertical="center" wrapText="1"/>
    </xf>
    <xf numFmtId="0" fontId="87" fillId="0" borderId="93" xfId="0" applyFont="1" applyBorder="1" applyProtection="1">
      <alignment vertical="center"/>
    </xf>
    <xf numFmtId="0" fontId="92" fillId="0" borderId="93" xfId="0" applyFont="1" applyBorder="1" applyProtection="1">
      <alignment vertical="center"/>
    </xf>
    <xf numFmtId="0" fontId="30" fillId="0" borderId="41" xfId="0" applyFont="1" applyBorder="1" applyProtection="1">
      <alignment vertical="center"/>
    </xf>
    <xf numFmtId="0" fontId="89" fillId="0" borderId="93" xfId="0" applyFont="1" applyBorder="1" applyAlignment="1" applyProtection="1">
      <alignment vertical="center" wrapText="1"/>
    </xf>
    <xf numFmtId="0" fontId="62" fillId="0" borderId="0" xfId="0" applyFont="1" applyProtection="1">
      <alignment vertical="center"/>
    </xf>
    <xf numFmtId="0" fontId="27" fillId="4" borderId="1" xfId="0" applyFont="1" applyFill="1" applyBorder="1" applyAlignment="1" applyProtection="1">
      <alignment vertical="center"/>
    </xf>
    <xf numFmtId="0" fontId="27" fillId="4" borderId="0" xfId="0" applyFont="1" applyFill="1" applyBorder="1" applyAlignment="1" applyProtection="1">
      <alignment vertical="center"/>
    </xf>
    <xf numFmtId="0" fontId="27" fillId="4" borderId="37" xfId="0" applyFont="1" applyFill="1" applyBorder="1" applyAlignment="1" applyProtection="1">
      <alignment vertical="center"/>
    </xf>
    <xf numFmtId="0" fontId="32" fillId="0" borderId="8" xfId="0" applyFont="1" applyBorder="1" applyAlignment="1" applyProtection="1">
      <alignment horizontal="right" vertical="center"/>
    </xf>
    <xf numFmtId="0" fontId="90" fillId="0" borderId="9" xfId="0" applyFont="1" applyBorder="1" applyProtection="1">
      <alignment vertical="center"/>
    </xf>
    <xf numFmtId="0" fontId="87" fillId="0" borderId="23" xfId="0" applyFont="1" applyBorder="1" applyProtection="1">
      <alignment vertical="center"/>
    </xf>
    <xf numFmtId="0" fontId="21" fillId="0" borderId="23" xfId="0" applyFont="1" applyBorder="1" applyProtection="1">
      <alignment vertical="center"/>
    </xf>
    <xf numFmtId="0" fontId="21" fillId="2" borderId="20" xfId="0" applyFont="1" applyFill="1" applyBorder="1" applyAlignment="1" applyProtection="1">
      <alignment horizontal="left" vertical="center" indent="1"/>
    </xf>
    <xf numFmtId="0" fontId="86" fillId="0" borderId="93" xfId="0" applyFont="1" applyBorder="1" applyProtection="1">
      <alignment vertical="center"/>
    </xf>
    <xf numFmtId="0" fontId="21" fillId="0" borderId="93" xfId="0" applyFont="1" applyBorder="1" applyAlignment="1" applyProtection="1">
      <alignment vertical="center" wrapText="1"/>
    </xf>
    <xf numFmtId="0" fontId="22" fillId="0" borderId="0" xfId="0" applyFont="1" applyAlignment="1" applyProtection="1">
      <alignment vertical="center"/>
    </xf>
    <xf numFmtId="0" fontId="21" fillId="0" borderId="23" xfId="0" applyFont="1" applyFill="1" applyBorder="1" applyProtection="1">
      <alignment vertical="center"/>
    </xf>
    <xf numFmtId="0" fontId="21" fillId="0" borderId="93" xfId="0" applyFont="1" applyFill="1" applyBorder="1" applyProtection="1">
      <alignment vertical="center"/>
    </xf>
    <xf numFmtId="0" fontId="27" fillId="4" borderId="0" xfId="0" applyFont="1" applyFill="1" applyProtection="1">
      <alignment vertical="center"/>
    </xf>
    <xf numFmtId="0" fontId="33" fillId="0" borderId="0" xfId="0" applyFont="1" applyAlignment="1" applyProtection="1">
      <alignment horizontal="right" vertical="center"/>
    </xf>
    <xf numFmtId="0" fontId="34" fillId="0" borderId="0" xfId="0" applyFont="1" applyProtection="1">
      <alignment vertical="center"/>
    </xf>
    <xf numFmtId="0" fontId="21" fillId="0" borderId="0" xfId="0" applyFont="1" applyFill="1" applyProtection="1">
      <alignment vertical="center"/>
    </xf>
    <xf numFmtId="0" fontId="21" fillId="2" borderId="21" xfId="0" applyFont="1" applyFill="1" applyBorder="1" applyAlignment="1" applyProtection="1">
      <alignment horizontal="left" vertical="center" indent="1"/>
    </xf>
    <xf numFmtId="0" fontId="63" fillId="0" borderId="0" xfId="0" applyFont="1" applyBorder="1" applyProtection="1">
      <alignment vertical="center"/>
    </xf>
    <xf numFmtId="0" fontId="62" fillId="0" borderId="0" xfId="0" applyFont="1" applyBorder="1" applyProtection="1">
      <alignment vertical="center"/>
    </xf>
    <xf numFmtId="0" fontId="20" fillId="0" borderId="0" xfId="0" applyFont="1" applyProtection="1">
      <alignment vertical="center"/>
    </xf>
    <xf numFmtId="0" fontId="30" fillId="0" borderId="36" xfId="0" applyFont="1" applyBorder="1" applyProtection="1">
      <alignment vertical="center"/>
    </xf>
    <xf numFmtId="0" fontId="61" fillId="0" borderId="0" xfId="0" applyFont="1" applyProtection="1">
      <alignment vertical="center"/>
    </xf>
    <xf numFmtId="0" fontId="86" fillId="0" borderId="23" xfId="0" applyFont="1" applyBorder="1" applyProtection="1">
      <alignment vertical="center"/>
    </xf>
    <xf numFmtId="183" fontId="21" fillId="0" borderId="27" xfId="0" applyNumberFormat="1" applyFont="1" applyBorder="1" applyAlignment="1" applyProtection="1">
      <alignment vertical="center" shrinkToFit="1"/>
    </xf>
    <xf numFmtId="0" fontId="89" fillId="0" borderId="23" xfId="0" applyFont="1" applyBorder="1" applyProtection="1">
      <alignment vertical="center"/>
    </xf>
    <xf numFmtId="183" fontId="21" fillId="0" borderId="30" xfId="0" applyNumberFormat="1" applyFont="1" applyBorder="1" applyAlignment="1" applyProtection="1">
      <alignment vertical="center" shrinkToFit="1"/>
    </xf>
    <xf numFmtId="183" fontId="21" fillId="0" borderId="208" xfId="0" applyNumberFormat="1" applyFont="1" applyBorder="1" applyAlignment="1" applyProtection="1">
      <alignment vertical="center" shrinkToFit="1"/>
    </xf>
    <xf numFmtId="0" fontId="21" fillId="0" borderId="35" xfId="0" applyFont="1" applyBorder="1" applyAlignment="1" applyProtection="1">
      <alignment horizontal="left" vertical="center" shrinkToFit="1"/>
    </xf>
    <xf numFmtId="0" fontId="21" fillId="0" borderId="35" xfId="0" applyFont="1" applyBorder="1" applyProtection="1">
      <alignment vertical="center"/>
    </xf>
    <xf numFmtId="0" fontId="32" fillId="0" borderId="8" xfId="0" applyFont="1" applyBorder="1" applyAlignment="1" applyProtection="1">
      <alignment horizontal="right" vertical="center"/>
      <protection locked="0"/>
    </xf>
    <xf numFmtId="0" fontId="21" fillId="9" borderId="28" xfId="0" applyFont="1" applyFill="1" applyBorder="1" applyAlignment="1" applyProtection="1">
      <alignment horizontal="center" vertical="center" wrapText="1"/>
      <protection locked="0"/>
    </xf>
    <xf numFmtId="49" fontId="46" fillId="9" borderId="0" xfId="6" applyNumberFormat="1" applyFont="1" applyFill="1" applyAlignment="1" applyProtection="1">
      <alignment vertical="center" wrapText="1"/>
      <protection hidden="1"/>
    </xf>
    <xf numFmtId="0" fontId="89" fillId="0" borderId="38" xfId="0" applyFont="1" applyBorder="1" applyAlignment="1">
      <alignment vertical="center"/>
    </xf>
    <xf numFmtId="0" fontId="193" fillId="0" borderId="225" xfId="0" applyFont="1" applyBorder="1" applyAlignment="1">
      <alignment horizontal="left" vertical="center" wrapText="1" readingOrder="1"/>
    </xf>
    <xf numFmtId="0" fontId="21" fillId="0" borderId="0" xfId="0" applyFont="1" applyFill="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Font="1" applyFill="1" applyBorder="1" applyAlignment="1" applyProtection="1">
      <alignment horizontal="left" vertical="center" indent="1"/>
    </xf>
    <xf numFmtId="0" fontId="21" fillId="0" borderId="38" xfId="0" applyFont="1" applyBorder="1" applyProtection="1">
      <alignment vertical="center"/>
    </xf>
    <xf numFmtId="0" fontId="37" fillId="0" borderId="0" xfId="0" applyNumberFormat="1" applyFont="1" applyBorder="1" applyAlignment="1" applyProtection="1">
      <alignment horizontal="left" vertical="center" indent="1" shrinkToFit="1"/>
    </xf>
    <xf numFmtId="0" fontId="37" fillId="0" borderId="0" xfId="0" applyFont="1" applyFill="1" applyBorder="1" applyAlignment="1" applyProtection="1">
      <alignment horizontal="center" vertical="center"/>
    </xf>
    <xf numFmtId="0" fontId="92" fillId="0" borderId="225" xfId="0" applyFont="1" applyBorder="1" applyAlignment="1">
      <alignment vertical="center" wrapText="1"/>
    </xf>
    <xf numFmtId="49" fontId="46" fillId="9" borderId="0" xfId="6" applyNumberFormat="1" applyFont="1" applyFill="1" applyAlignment="1" applyProtection="1">
      <alignment vertical="center" wrapText="1"/>
      <protection hidden="1"/>
    </xf>
    <xf numFmtId="49" fontId="46" fillId="9" borderId="0" xfId="6" applyNumberFormat="1" applyFont="1" applyFill="1" applyAlignment="1" applyProtection="1">
      <alignment horizontal="left" vertical="center"/>
      <protection hidden="1"/>
    </xf>
    <xf numFmtId="0" fontId="91" fillId="9" borderId="0" xfId="35" applyFont="1" applyFill="1" applyProtection="1">
      <alignment vertical="center"/>
      <protection hidden="1"/>
    </xf>
    <xf numFmtId="195" fontId="46" fillId="9" borderId="0" xfId="12" applyNumberFormat="1" applyFont="1" applyFill="1" applyProtection="1">
      <alignment vertical="center"/>
      <protection hidden="1"/>
    </xf>
    <xf numFmtId="49" fontId="91" fillId="9" borderId="0" xfId="6" applyNumberFormat="1" applyFont="1" applyFill="1" applyAlignment="1" applyProtection="1">
      <alignment vertical="top"/>
      <protection hidden="1"/>
    </xf>
    <xf numFmtId="0" fontId="64" fillId="9" borderId="0" xfId="6" applyFont="1" applyFill="1" applyAlignment="1" applyProtection="1">
      <alignment vertical="center" shrinkToFit="1"/>
      <protection hidden="1"/>
    </xf>
    <xf numFmtId="188" fontId="46" fillId="9" borderId="0" xfId="12" applyNumberFormat="1" applyFont="1" applyFill="1" applyAlignment="1" applyProtection="1">
      <alignment vertical="center" shrinkToFit="1"/>
    </xf>
    <xf numFmtId="38" fontId="136" fillId="0" borderId="0" xfId="1" applyFont="1" applyBorder="1">
      <alignment vertical="center"/>
    </xf>
    <xf numFmtId="38" fontId="137" fillId="0" borderId="38" xfId="1" applyFont="1" applyBorder="1" applyAlignment="1">
      <alignment vertical="top"/>
    </xf>
    <xf numFmtId="0" fontId="151" fillId="9" borderId="0" xfId="6" applyFont="1" applyFill="1" applyBorder="1" applyAlignment="1">
      <alignment horizontal="left" vertical="center" shrinkToFit="1"/>
    </xf>
    <xf numFmtId="0" fontId="81" fillId="9" borderId="0" xfId="6" applyFont="1" applyFill="1" applyBorder="1" applyAlignment="1">
      <alignment horizontal="left" vertical="center"/>
    </xf>
    <xf numFmtId="0" fontId="146" fillId="0" borderId="0" xfId="6" applyFont="1" applyFill="1" applyBorder="1" applyAlignment="1">
      <alignment horizontal="center" vertical="center"/>
    </xf>
    <xf numFmtId="0" fontId="196" fillId="0" borderId="0" xfId="6" applyFont="1" applyFill="1" applyBorder="1" applyAlignment="1">
      <alignment horizontal="left" vertical="center"/>
    </xf>
    <xf numFmtId="0" fontId="81" fillId="9" borderId="0" xfId="6" applyFont="1" applyFill="1" applyAlignment="1">
      <alignment vertical="center" wrapText="1"/>
    </xf>
    <xf numFmtId="0" fontId="81" fillId="9" borderId="0" xfId="6" applyFont="1" applyFill="1" applyAlignment="1">
      <alignment vertical="center" wrapText="1"/>
    </xf>
    <xf numFmtId="0" fontId="146" fillId="9" borderId="0" xfId="6" applyFont="1" applyFill="1" applyAlignment="1" applyProtection="1">
      <alignment vertical="top" wrapText="1"/>
    </xf>
    <xf numFmtId="0" fontId="184" fillId="0" borderId="0" xfId="6" applyFont="1" applyFill="1" applyBorder="1" applyAlignment="1">
      <alignment horizontal="left" vertical="center"/>
    </xf>
    <xf numFmtId="197" fontId="84" fillId="16" borderId="6" xfId="2" applyNumberFormat="1" applyFont="1" applyFill="1" applyBorder="1" applyAlignment="1">
      <alignment vertical="center" shrinkToFit="1"/>
    </xf>
    <xf numFmtId="197" fontId="84" fillId="15" borderId="6" xfId="2" applyNumberFormat="1" applyFont="1" applyFill="1" applyBorder="1" applyAlignment="1">
      <alignment vertical="center" shrinkToFit="1"/>
    </xf>
    <xf numFmtId="197" fontId="84" fillId="0" borderId="6" xfId="2" applyNumberFormat="1" applyFont="1" applyFill="1" applyBorder="1" applyAlignment="1">
      <alignment vertical="center" shrinkToFit="1"/>
    </xf>
    <xf numFmtId="198" fontId="195" fillId="9" borderId="43" xfId="6" applyNumberFormat="1" applyFont="1" applyFill="1" applyBorder="1" applyAlignment="1" applyProtection="1">
      <alignment vertical="center"/>
    </xf>
    <xf numFmtId="0" fontId="195" fillId="9" borderId="43" xfId="6" applyFont="1" applyFill="1" applyBorder="1" applyAlignment="1" applyProtection="1">
      <alignment vertical="center"/>
    </xf>
    <xf numFmtId="198" fontId="149" fillId="9" borderId="6" xfId="6" applyNumberFormat="1" applyFont="1" applyFill="1" applyBorder="1" applyAlignment="1">
      <alignment horizontal="right" vertical="center"/>
    </xf>
    <xf numFmtId="198" fontId="149" fillId="9" borderId="67" xfId="6" applyNumberFormat="1" applyFont="1" applyFill="1" applyBorder="1" applyAlignment="1">
      <alignment horizontal="right" vertical="center"/>
    </xf>
    <xf numFmtId="0" fontId="146" fillId="0" borderId="6" xfId="6" applyFont="1" applyBorder="1" applyProtection="1">
      <alignment vertical="center"/>
      <protection locked="0" hidden="1"/>
    </xf>
    <xf numFmtId="0" fontId="146" fillId="0" borderId="67" xfId="6" applyFont="1" applyBorder="1" applyProtection="1">
      <alignment vertical="center"/>
      <protection locked="0" hidden="1"/>
    </xf>
    <xf numFmtId="0" fontId="150" fillId="0" borderId="0" xfId="6" applyFont="1" applyFill="1" applyBorder="1" applyAlignment="1">
      <alignment horizontal="left" vertical="center"/>
    </xf>
    <xf numFmtId="0" fontId="96" fillId="0" borderId="37" xfId="6" applyFont="1" applyBorder="1">
      <alignment vertical="center"/>
    </xf>
    <xf numFmtId="0" fontId="141" fillId="0" borderId="37" xfId="6" applyFont="1" applyBorder="1" applyProtection="1">
      <alignment vertical="center"/>
      <protection hidden="1"/>
    </xf>
    <xf numFmtId="0" fontId="153" fillId="0" borderId="37" xfId="12" applyFont="1" applyBorder="1" applyProtection="1">
      <alignment vertical="center"/>
      <protection hidden="1"/>
    </xf>
    <xf numFmtId="0" fontId="150" fillId="0" borderId="37" xfId="12" applyFont="1" applyBorder="1" applyProtection="1">
      <alignment vertical="center"/>
      <protection hidden="1"/>
    </xf>
    <xf numFmtId="0" fontId="96" fillId="0" borderId="37" xfId="6" applyFont="1" applyBorder="1" applyProtection="1">
      <alignment vertical="center"/>
      <protection hidden="1"/>
    </xf>
    <xf numFmtId="0" fontId="96" fillId="0" borderId="36" xfId="6" applyFont="1" applyBorder="1" applyProtection="1">
      <alignment vertical="center"/>
      <protection hidden="1"/>
    </xf>
    <xf numFmtId="0" fontId="96" fillId="0" borderId="39" xfId="6" applyFont="1" applyBorder="1" applyProtection="1">
      <alignment vertical="center"/>
      <protection hidden="1"/>
    </xf>
    <xf numFmtId="0" fontId="151" fillId="0" borderId="39" xfId="6" applyFont="1" applyBorder="1" applyProtection="1">
      <alignment vertical="center"/>
      <protection hidden="1"/>
    </xf>
    <xf numFmtId="0" fontId="151" fillId="0" borderId="37" xfId="6" applyFont="1" applyBorder="1" applyProtection="1">
      <alignment vertical="center"/>
      <protection hidden="1"/>
    </xf>
    <xf numFmtId="0" fontId="118" fillId="0" borderId="37" xfId="6" applyFont="1" applyBorder="1" applyProtection="1">
      <alignment vertical="center"/>
      <protection hidden="1"/>
    </xf>
    <xf numFmtId="0" fontId="154" fillId="0" borderId="37" xfId="12" applyFont="1" applyBorder="1" applyProtection="1">
      <alignment vertical="center"/>
      <protection hidden="1"/>
    </xf>
    <xf numFmtId="0" fontId="145" fillId="0" borderId="37" xfId="12" applyFont="1" applyBorder="1" applyProtection="1">
      <alignment vertical="center"/>
      <protection hidden="1"/>
    </xf>
    <xf numFmtId="0" fontId="151" fillId="0" borderId="41" xfId="6" applyFont="1" applyBorder="1" applyProtection="1">
      <alignment vertical="center"/>
      <protection hidden="1"/>
    </xf>
    <xf numFmtId="198" fontId="146" fillId="16" borderId="6" xfId="6" applyNumberFormat="1" applyFont="1" applyFill="1" applyBorder="1" applyAlignment="1" applyProtection="1">
      <alignment vertical="center"/>
      <protection locked="0"/>
    </xf>
    <xf numFmtId="198" fontId="146" fillId="16" borderId="67" xfId="6" applyNumberFormat="1" applyFont="1" applyFill="1" applyBorder="1" applyAlignment="1" applyProtection="1">
      <alignment vertical="center"/>
      <protection locked="0"/>
    </xf>
    <xf numFmtId="197" fontId="84" fillId="23" borderId="6" xfId="2" applyNumberFormat="1" applyFont="1" applyFill="1" applyBorder="1" applyAlignment="1">
      <alignment vertical="center" shrinkToFit="1"/>
    </xf>
    <xf numFmtId="198" fontId="146" fillId="23" borderId="6" xfId="6" applyNumberFormat="1" applyFont="1" applyFill="1" applyBorder="1" applyAlignment="1" applyProtection="1">
      <alignment vertical="center"/>
      <protection locked="0"/>
    </xf>
    <xf numFmtId="198" fontId="146" fillId="23" borderId="67" xfId="6" applyNumberFormat="1" applyFont="1" applyFill="1" applyBorder="1" applyAlignment="1" applyProtection="1">
      <alignment vertical="center"/>
      <protection locked="0"/>
    </xf>
    <xf numFmtId="0" fontId="84" fillId="0" borderId="38" xfId="1255" applyNumberFormat="1" applyFont="1" applyFill="1" applyBorder="1" applyAlignment="1" applyProtection="1">
      <alignment vertical="center" wrapText="1" shrinkToFit="1"/>
    </xf>
    <xf numFmtId="0" fontId="84" fillId="0" borderId="0" xfId="1255" applyNumberFormat="1" applyFont="1" applyFill="1" applyBorder="1" applyAlignment="1" applyProtection="1">
      <alignment vertical="center" wrapText="1" shrinkToFit="1"/>
    </xf>
    <xf numFmtId="0" fontId="81" fillId="9" borderId="0" xfId="6" applyFont="1" applyFill="1" applyBorder="1" applyAlignment="1" applyProtection="1">
      <alignment vertical="center" wrapText="1"/>
    </xf>
    <xf numFmtId="0" fontId="120" fillId="0" borderId="38" xfId="6" applyFont="1" applyBorder="1" applyAlignment="1" applyProtection="1">
      <alignment horizontal="center" vertical="center"/>
    </xf>
    <xf numFmtId="0" fontId="120" fillId="0" borderId="0" xfId="6" applyFont="1" applyBorder="1" applyAlignment="1" applyProtection="1">
      <alignment horizontal="center" vertical="center"/>
    </xf>
    <xf numFmtId="0" fontId="144" fillId="9" borderId="39" xfId="6" applyFont="1" applyFill="1" applyBorder="1">
      <alignment vertical="center"/>
    </xf>
    <xf numFmtId="0" fontId="199" fillId="0" borderId="0" xfId="1256" applyFont="1">
      <alignment vertical="center"/>
    </xf>
    <xf numFmtId="0" fontId="199" fillId="0" borderId="0" xfId="1256" applyFont="1" applyAlignment="1">
      <alignment vertical="center" wrapText="1"/>
    </xf>
    <xf numFmtId="0" fontId="35" fillId="0" borderId="0" xfId="2" applyFont="1" applyAlignment="1">
      <alignment vertical="center"/>
    </xf>
    <xf numFmtId="0" fontId="200" fillId="0" borderId="0" xfId="1256" applyFont="1">
      <alignment vertical="center"/>
    </xf>
    <xf numFmtId="49" fontId="89" fillId="0" borderId="0" xfId="0" applyNumberFormat="1" applyFont="1" applyFill="1" applyBorder="1" applyAlignment="1" applyProtection="1">
      <alignment horizontal="left" vertical="center" indent="1" shrinkToFit="1"/>
    </xf>
    <xf numFmtId="49" fontId="89" fillId="0" borderId="0" xfId="1256" applyNumberFormat="1" applyFont="1" applyFill="1" applyBorder="1" applyAlignment="1" applyProtection="1">
      <alignment horizontal="left" vertical="center" indent="1" shrinkToFit="1"/>
    </xf>
    <xf numFmtId="0" fontId="22" fillId="0" borderId="0" xfId="0" applyFont="1" applyBorder="1" applyAlignment="1" applyProtection="1">
      <alignment vertical="center"/>
    </xf>
    <xf numFmtId="0" fontId="202" fillId="0" borderId="0" xfId="0" applyFont="1">
      <alignment vertical="center"/>
    </xf>
    <xf numFmtId="0" fontId="40" fillId="0" borderId="0" xfId="0" applyFont="1">
      <alignment vertical="center"/>
    </xf>
    <xf numFmtId="0" fontId="37" fillId="3" borderId="6" xfId="0" applyFont="1" applyFill="1" applyBorder="1" applyAlignment="1">
      <alignment horizontal="center" vertical="center"/>
    </xf>
    <xf numFmtId="0" fontId="57" fillId="0" borderId="8" xfId="0" applyFont="1" applyBorder="1" applyAlignment="1">
      <alignment horizontal="left" vertical="center" wrapText="1" indent="1" shrinkToFit="1"/>
    </xf>
    <xf numFmtId="0" fontId="37" fillId="0" borderId="34" xfId="0" applyFont="1" applyBorder="1" applyProtection="1">
      <alignment vertical="center"/>
      <protection locked="0"/>
    </xf>
    <xf numFmtId="0" fontId="37" fillId="0" borderId="35" xfId="0" applyFont="1" applyBorder="1" applyProtection="1">
      <alignment vertical="center"/>
      <protection locked="0"/>
    </xf>
    <xf numFmtId="0" fontId="37" fillId="0" borderId="36" xfId="0" applyFont="1" applyBorder="1" applyProtection="1">
      <alignment vertical="center"/>
      <protection locked="0"/>
    </xf>
    <xf numFmtId="0" fontId="37" fillId="0" borderId="38" xfId="0" applyFont="1" applyBorder="1" applyProtection="1">
      <alignment vertical="center"/>
      <protection locked="0"/>
    </xf>
    <xf numFmtId="0" fontId="37" fillId="0" borderId="39" xfId="0" applyFont="1" applyBorder="1" applyProtection="1">
      <alignment vertical="center"/>
      <protection locked="0"/>
    </xf>
    <xf numFmtId="0" fontId="37" fillId="0" borderId="40" xfId="0" applyFont="1" applyBorder="1" applyProtection="1">
      <alignment vertical="center"/>
      <protection locked="0"/>
    </xf>
    <xf numFmtId="0" fontId="37" fillId="0" borderId="37" xfId="0" applyFont="1" applyBorder="1" applyProtection="1">
      <alignment vertical="center"/>
      <protection locked="0"/>
    </xf>
    <xf numFmtId="0" fontId="37" fillId="0" borderId="41" xfId="0" applyFont="1" applyBorder="1" applyProtection="1">
      <alignment vertical="center"/>
      <protection locked="0"/>
    </xf>
    <xf numFmtId="180" fontId="37" fillId="0" borderId="0" xfId="0" applyNumberFormat="1" applyFont="1" applyAlignment="1" applyProtection="1">
      <alignment horizontal="left" vertical="center"/>
    </xf>
    <xf numFmtId="0" fontId="79" fillId="0" borderId="0" xfId="0" applyNumberFormat="1" applyFont="1" applyFill="1" applyAlignment="1" applyProtection="1">
      <alignment vertical="center" wrapText="1"/>
    </xf>
    <xf numFmtId="0" fontId="37" fillId="0" borderId="0" xfId="0" applyFont="1" applyAlignment="1" applyProtection="1">
      <alignment vertical="center"/>
    </xf>
    <xf numFmtId="0" fontId="88" fillId="0" borderId="9" xfId="0" applyFont="1" applyBorder="1" applyAlignment="1" applyProtection="1">
      <alignment vertical="center"/>
    </xf>
    <xf numFmtId="0" fontId="88" fillId="0" borderId="91" xfId="0" applyFont="1" applyBorder="1" applyAlignment="1" applyProtection="1">
      <alignment horizontal="left" vertical="center" indent="1"/>
    </xf>
    <xf numFmtId="0" fontId="117" fillId="0" borderId="144" xfId="0" applyFont="1" applyBorder="1">
      <alignment vertical="center"/>
    </xf>
    <xf numFmtId="0" fontId="79" fillId="0" borderId="148" xfId="0" applyFont="1" applyBorder="1">
      <alignment vertical="center"/>
    </xf>
    <xf numFmtId="0" fontId="91" fillId="9" borderId="142" xfId="0" applyFont="1" applyFill="1" applyBorder="1" applyAlignment="1" applyProtection="1">
      <alignment horizontal="left" vertical="center"/>
    </xf>
    <xf numFmtId="0" fontId="91" fillId="9" borderId="73" xfId="0" applyFont="1" applyFill="1" applyBorder="1" applyAlignment="1" applyProtection="1">
      <alignment horizontal="center" vertical="center"/>
    </xf>
    <xf numFmtId="0" fontId="95" fillId="0" borderId="77" xfId="0" applyFont="1" applyBorder="1" applyAlignment="1" applyProtection="1">
      <alignment horizontal="center" vertical="center"/>
      <protection locked="0"/>
    </xf>
    <xf numFmtId="0" fontId="95" fillId="0" borderId="146" xfId="0" applyFont="1" applyBorder="1" applyAlignment="1" applyProtection="1">
      <alignment vertical="center" shrinkToFit="1"/>
      <protection locked="0"/>
    </xf>
    <xf numFmtId="0" fontId="95" fillId="0" borderId="150" xfId="0" applyFont="1" applyBorder="1" applyAlignment="1" applyProtection="1">
      <alignment horizontal="center" vertical="center"/>
      <protection locked="0"/>
    </xf>
    <xf numFmtId="0" fontId="95" fillId="0" borderId="82" xfId="0" applyFont="1" applyBorder="1" applyAlignment="1" applyProtection="1">
      <alignment horizontal="center" vertical="center"/>
      <protection locked="0"/>
    </xf>
    <xf numFmtId="0" fontId="95" fillId="0" borderId="144" xfId="0" applyFont="1" applyBorder="1" applyAlignment="1" applyProtection="1">
      <alignment horizontal="center" vertical="center"/>
      <protection locked="0"/>
    </xf>
    <xf numFmtId="0" fontId="95" fillId="0" borderId="44" xfId="0" applyFont="1" applyBorder="1" applyAlignment="1" applyProtection="1">
      <alignment vertical="center" shrinkToFit="1"/>
      <protection locked="0"/>
    </xf>
    <xf numFmtId="0" fontId="95" fillId="0" borderId="44" xfId="0" applyFont="1" applyBorder="1" applyAlignment="1" applyProtection="1">
      <alignment horizontal="center" vertical="center" shrinkToFit="1"/>
      <protection locked="0"/>
    </xf>
    <xf numFmtId="0" fontId="95" fillId="0" borderId="80" xfId="0" applyFont="1" applyBorder="1" applyAlignment="1" applyProtection="1">
      <alignment horizontal="center" vertical="center"/>
      <protection locked="0"/>
    </xf>
    <xf numFmtId="0" fontId="95" fillId="0" borderId="42" xfId="0" applyFont="1" applyBorder="1" applyAlignment="1" applyProtection="1">
      <alignment horizontal="center" vertical="center" shrinkToFit="1"/>
      <protection locked="0"/>
    </xf>
    <xf numFmtId="189" fontId="68" fillId="0" borderId="82" xfId="5" applyNumberFormat="1" applyFont="1" applyBorder="1" applyAlignment="1" applyProtection="1">
      <alignment horizontal="center" vertical="center" textRotation="255" shrinkToFit="1"/>
      <protection locked="0"/>
    </xf>
    <xf numFmtId="189" fontId="68" fillId="0" borderId="7" xfId="5" applyNumberFormat="1" applyFont="1" applyBorder="1" applyAlignment="1" applyProtection="1">
      <alignment horizontal="center" vertical="center" textRotation="255" shrinkToFit="1"/>
      <protection locked="0"/>
    </xf>
    <xf numFmtId="38" fontId="137" fillId="0" borderId="0" xfId="1" applyFont="1" applyBorder="1" applyAlignment="1">
      <alignment vertical="center"/>
    </xf>
    <xf numFmtId="38" fontId="69" fillId="0" borderId="0" xfId="1" applyFont="1" applyBorder="1">
      <alignment vertical="center"/>
    </xf>
    <xf numFmtId="38" fontId="135" fillId="0" borderId="253" xfId="1" applyFont="1" applyBorder="1" applyAlignment="1">
      <alignment vertical="center" wrapText="1"/>
    </xf>
    <xf numFmtId="38" fontId="37" fillId="0" borderId="39" xfId="1" applyFont="1" applyBorder="1">
      <alignment vertical="center"/>
    </xf>
    <xf numFmtId="38" fontId="37" fillId="0" borderId="38" xfId="1" applyFont="1" applyBorder="1">
      <alignment vertical="center"/>
    </xf>
    <xf numFmtId="38" fontId="37" fillId="0" borderId="37" xfId="1" applyFont="1" applyBorder="1" applyAlignment="1">
      <alignment vertical="center" shrinkToFit="1"/>
    </xf>
    <xf numFmtId="38" fontId="37" fillId="0" borderId="37" xfId="1" applyFont="1" applyBorder="1">
      <alignment vertical="center"/>
    </xf>
    <xf numFmtId="38" fontId="37" fillId="0" borderId="67" xfId="1" applyFont="1" applyBorder="1" applyAlignment="1">
      <alignment horizontal="center" vertical="center"/>
    </xf>
    <xf numFmtId="218" fontId="57" fillId="0" borderId="67" xfId="1" applyNumberFormat="1" applyFont="1" applyBorder="1">
      <alignment vertical="center"/>
    </xf>
    <xf numFmtId="38" fontId="79" fillId="0" borderId="254" xfId="1" applyFont="1" applyFill="1" applyBorder="1" applyAlignment="1" applyProtection="1">
      <alignment horizontal="center" vertical="center"/>
    </xf>
    <xf numFmtId="218" fontId="57" fillId="0" borderId="42" xfId="1" applyNumberFormat="1" applyFont="1" applyBorder="1" applyAlignment="1">
      <alignment horizontal="right" vertical="center"/>
    </xf>
    <xf numFmtId="38" fontId="37" fillId="0" borderId="42" xfId="1" applyFont="1" applyBorder="1" applyAlignment="1">
      <alignment horizontal="center" vertical="center"/>
    </xf>
    <xf numFmtId="38" fontId="37" fillId="10" borderId="103" xfId="1" applyFont="1" applyFill="1" applyBorder="1" applyAlignment="1">
      <alignment horizontal="center" vertical="center"/>
    </xf>
    <xf numFmtId="218" fontId="57" fillId="0" borderId="67" xfId="1" applyNumberFormat="1" applyFont="1" applyBorder="1" applyAlignment="1">
      <alignment horizontal="right" vertical="center"/>
    </xf>
    <xf numFmtId="3" fontId="68" fillId="0" borderId="0" xfId="5" applyNumberFormat="1" applyFont="1" applyAlignment="1" applyProtection="1">
      <alignment horizontal="center" vertical="center" textRotation="255" shrinkToFit="1"/>
      <protection locked="0"/>
    </xf>
    <xf numFmtId="3" fontId="68" fillId="0" borderId="121" xfId="5" applyNumberFormat="1" applyFont="1" applyBorder="1" applyAlignment="1" applyProtection="1">
      <alignment horizontal="center" vertical="center" wrapText="1"/>
      <protection locked="0"/>
    </xf>
    <xf numFmtId="3" fontId="68" fillId="0" borderId="8" xfId="5" applyNumberFormat="1" applyFont="1" applyBorder="1" applyAlignment="1" applyProtection="1">
      <alignment horizontal="center" vertical="center" wrapText="1"/>
      <protection locked="0"/>
    </xf>
    <xf numFmtId="3" fontId="68" fillId="0" borderId="9" xfId="5" applyNumberFormat="1" applyFont="1" applyBorder="1" applyAlignment="1" applyProtection="1">
      <alignment horizontal="center" vertical="center" wrapText="1"/>
      <protection locked="0"/>
    </xf>
    <xf numFmtId="3" fontId="68" fillId="0" borderId="0" xfId="5" applyNumberFormat="1" applyFont="1" applyAlignment="1" applyProtection="1">
      <alignment horizontal="center" vertical="center" wrapText="1"/>
      <protection locked="0"/>
    </xf>
    <xf numFmtId="38" fontId="88" fillId="0" borderId="31" xfId="1" applyFont="1" applyBorder="1" applyAlignment="1" applyProtection="1">
      <alignment vertical="center" shrinkToFit="1"/>
    </xf>
    <xf numFmtId="0" fontId="88" fillId="0" borderId="39" xfId="0" applyFont="1" applyBorder="1" applyAlignment="1">
      <alignment horizontal="right" vertical="center"/>
    </xf>
    <xf numFmtId="38" fontId="88" fillId="0" borderId="38" xfId="1" applyFont="1" applyBorder="1" applyAlignment="1" applyProtection="1">
      <alignment vertical="center" shrinkToFit="1"/>
    </xf>
    <xf numFmtId="0" fontId="127" fillId="0" borderId="38" xfId="0" applyFont="1" applyBorder="1" applyAlignment="1" applyProtection="1">
      <alignment vertical="center"/>
    </xf>
    <xf numFmtId="0" fontId="88" fillId="0" borderId="33" xfId="0" applyFont="1" applyBorder="1" applyAlignment="1">
      <alignment horizontal="right" vertical="center"/>
    </xf>
    <xf numFmtId="0" fontId="68" fillId="0" borderId="0" xfId="0" applyFont="1">
      <alignment vertical="center"/>
    </xf>
    <xf numFmtId="0" fontId="64" fillId="0" borderId="0" xfId="0" applyFont="1">
      <alignment vertical="center"/>
    </xf>
    <xf numFmtId="0" fontId="208" fillId="0" borderId="0" xfId="0" applyFont="1">
      <alignment vertical="center"/>
    </xf>
    <xf numFmtId="0" fontId="68" fillId="10" borderId="6" xfId="0" applyFont="1" applyFill="1" applyBorder="1" applyAlignment="1">
      <alignment horizontal="center" vertical="center"/>
    </xf>
    <xf numFmtId="0" fontId="68" fillId="0" borderId="0" xfId="0" applyFont="1" applyAlignment="1">
      <alignment horizontal="center" vertical="center"/>
    </xf>
    <xf numFmtId="0" fontId="68" fillId="0" borderId="6" xfId="0" applyFont="1" applyBorder="1" applyAlignment="1">
      <alignment vertical="center" wrapText="1"/>
    </xf>
    <xf numFmtId="218" fontId="68" fillId="0" borderId="6" xfId="0" applyNumberFormat="1" applyFont="1" applyBorder="1" applyProtection="1">
      <alignment vertical="center"/>
      <protection locked="0"/>
    </xf>
    <xf numFmtId="218" fontId="160" fillId="0" borderId="6" xfId="1" applyNumberFormat="1" applyFont="1" applyBorder="1" applyProtection="1">
      <alignment vertical="center"/>
    </xf>
    <xf numFmtId="0" fontId="160" fillId="0" borderId="0" xfId="0" applyFont="1">
      <alignment vertical="center"/>
    </xf>
    <xf numFmtId="218" fontId="160" fillId="0" borderId="6" xfId="0" applyNumberFormat="1" applyFont="1" applyBorder="1">
      <alignment vertical="center"/>
    </xf>
    <xf numFmtId="0" fontId="68" fillId="0" borderId="42" xfId="0" applyFont="1" applyBorder="1" applyAlignment="1">
      <alignment vertical="center" wrapText="1"/>
    </xf>
    <xf numFmtId="218" fontId="68" fillId="0" borderId="42" xfId="0" applyNumberFormat="1" applyFont="1" applyBorder="1" applyProtection="1">
      <alignment vertical="center"/>
      <protection locked="0"/>
    </xf>
    <xf numFmtId="0" fontId="68" fillId="0" borderId="44" xfId="0" applyFont="1" applyBorder="1" applyAlignment="1">
      <alignment vertical="center" wrapText="1"/>
    </xf>
    <xf numFmtId="218" fontId="68" fillId="0" borderId="44" xfId="0" applyNumberFormat="1" applyFont="1" applyBorder="1" applyProtection="1">
      <alignment vertical="center"/>
      <protection locked="0"/>
    </xf>
    <xf numFmtId="218" fontId="160" fillId="0" borderId="44" xfId="1" applyNumberFormat="1" applyFont="1" applyBorder="1" applyProtection="1">
      <alignment vertical="center"/>
    </xf>
    <xf numFmtId="218" fontId="160" fillId="0" borderId="44" xfId="0" applyNumberFormat="1" applyFont="1" applyBorder="1">
      <alignment vertical="center"/>
    </xf>
    <xf numFmtId="218" fontId="160" fillId="0" borderId="103" xfId="1" applyNumberFormat="1" applyFont="1" applyBorder="1" applyProtection="1">
      <alignment vertical="center"/>
    </xf>
    <xf numFmtId="218" fontId="160" fillId="0" borderId="103" xfId="0" applyNumberFormat="1" applyFont="1" applyBorder="1">
      <alignment vertical="center"/>
    </xf>
    <xf numFmtId="0" fontId="209" fillId="0" borderId="0" xfId="0" applyFont="1">
      <alignment vertical="center"/>
    </xf>
    <xf numFmtId="0" fontId="210" fillId="0" borderId="0" xfId="0" applyFont="1">
      <alignment vertical="center"/>
    </xf>
    <xf numFmtId="0" fontId="85" fillId="0" borderId="0" xfId="1259" applyFont="1">
      <alignment vertical="center"/>
    </xf>
    <xf numFmtId="0" fontId="139" fillId="0" borderId="0" xfId="1259" applyFont="1">
      <alignment vertical="center"/>
    </xf>
    <xf numFmtId="0" fontId="84" fillId="0" borderId="0" xfId="1259" applyFont="1">
      <alignment vertical="center"/>
    </xf>
    <xf numFmtId="0" fontId="84" fillId="0" borderId="0" xfId="1259" applyFont="1" applyAlignment="1">
      <alignment vertical="center" shrinkToFit="1"/>
    </xf>
    <xf numFmtId="0" fontId="211" fillId="0" borderId="0" xfId="1259" applyFont="1" applyAlignment="1">
      <alignment horizontal="center" vertical="center"/>
    </xf>
    <xf numFmtId="49" fontId="211" fillId="0" borderId="0" xfId="9" applyNumberFormat="1" applyFont="1" applyFill="1" applyBorder="1" applyAlignment="1" applyProtection="1">
      <alignment horizontal="center" vertical="center" shrinkToFit="1"/>
    </xf>
    <xf numFmtId="49" fontId="211" fillId="0" borderId="37" xfId="9" applyNumberFormat="1" applyFont="1" applyFill="1" applyBorder="1" applyAlignment="1" applyProtection="1">
      <alignment horizontal="center" vertical="center" shrinkToFit="1"/>
    </xf>
    <xf numFmtId="0" fontId="84" fillId="0" borderId="0" xfId="1259" applyFont="1" applyAlignment="1">
      <alignment horizontal="center" vertical="center"/>
    </xf>
    <xf numFmtId="0" fontId="68" fillId="0" borderId="39" xfId="0" applyFont="1" applyBorder="1">
      <alignment vertical="center"/>
    </xf>
    <xf numFmtId="0" fontId="64" fillId="0" borderId="0" xfId="0" applyFont="1" applyAlignment="1">
      <alignment horizontal="center" vertical="center"/>
    </xf>
    <xf numFmtId="0" fontId="64" fillId="0" borderId="35" xfId="0" applyFont="1" applyBorder="1" applyAlignment="1">
      <alignment horizontal="center" vertical="center"/>
    </xf>
    <xf numFmtId="218" fontId="68" fillId="0" borderId="67" xfId="0" applyNumberFormat="1" applyFont="1" applyBorder="1" applyProtection="1">
      <alignment vertical="center"/>
      <protection locked="0"/>
    </xf>
    <xf numFmtId="218" fontId="160" fillId="0" borderId="67" xfId="1" applyNumberFormat="1" applyFont="1" applyBorder="1" applyProtection="1">
      <alignment vertical="center"/>
    </xf>
    <xf numFmtId="218" fontId="160" fillId="0" borderId="43" xfId="1" applyNumberFormat="1" applyFont="1" applyBorder="1" applyProtection="1">
      <alignment vertical="center"/>
    </xf>
    <xf numFmtId="218" fontId="160" fillId="0" borderId="43" xfId="0" applyNumberFormat="1" applyFont="1" applyBorder="1">
      <alignment vertical="center"/>
    </xf>
    <xf numFmtId="218" fontId="160" fillId="0" borderId="67" xfId="0" applyNumberFormat="1" applyFont="1" applyBorder="1">
      <alignment vertical="center"/>
    </xf>
    <xf numFmtId="0" fontId="150" fillId="10" borderId="6" xfId="0" applyFont="1" applyFill="1" applyBorder="1" applyAlignment="1">
      <alignment horizontal="center" vertical="center"/>
    </xf>
    <xf numFmtId="218" fontId="160" fillId="0" borderId="99" xfId="1" applyNumberFormat="1" applyFont="1" applyBorder="1" applyProtection="1">
      <alignment vertical="center"/>
    </xf>
    <xf numFmtId="0" fontId="212" fillId="0" borderId="0" xfId="2" applyFont="1" applyAlignment="1" applyProtection="1">
      <alignment vertical="center"/>
      <protection hidden="1"/>
    </xf>
    <xf numFmtId="0" fontId="131" fillId="0" borderId="0" xfId="2" applyFont="1" applyAlignment="1" applyProtection="1">
      <alignment vertical="center" wrapText="1"/>
      <protection hidden="1"/>
    </xf>
    <xf numFmtId="0" fontId="131" fillId="0" borderId="0" xfId="2" applyFont="1" applyAlignment="1" applyProtection="1">
      <alignment vertical="center" shrinkToFit="1"/>
      <protection hidden="1"/>
    </xf>
    <xf numFmtId="0" fontId="212" fillId="0" borderId="0" xfId="2" applyFont="1" applyAlignment="1">
      <alignment vertical="center"/>
    </xf>
    <xf numFmtId="0" fontId="131" fillId="0" borderId="0" xfId="2" applyFont="1" applyAlignment="1">
      <alignment vertical="center" shrinkToFit="1"/>
    </xf>
    <xf numFmtId="0" fontId="98" fillId="0" borderId="0" xfId="2" applyFont="1" applyAlignment="1">
      <alignment vertical="center"/>
    </xf>
    <xf numFmtId="0" fontId="84" fillId="0" borderId="0" xfId="2" applyFont="1" applyAlignment="1">
      <alignment vertical="center" shrinkToFit="1"/>
    </xf>
    <xf numFmtId="0" fontId="84" fillId="0" borderId="0" xfId="2" applyFont="1" applyAlignment="1">
      <alignment vertical="center"/>
    </xf>
    <xf numFmtId="0" fontId="84" fillId="0" borderId="0" xfId="2" applyFont="1" applyAlignment="1">
      <alignment horizontal="center" vertical="center"/>
    </xf>
    <xf numFmtId="197" fontId="84" fillId="0" borderId="0" xfId="2" applyNumberFormat="1" applyFont="1" applyAlignment="1">
      <alignment vertical="center"/>
    </xf>
    <xf numFmtId="197" fontId="84" fillId="0" borderId="0" xfId="2" applyNumberFormat="1" applyFont="1" applyAlignment="1">
      <alignment horizontal="center" vertical="center"/>
    </xf>
    <xf numFmtId="0" fontId="100" fillId="0" borderId="0" xfId="1259" applyFont="1">
      <alignment vertical="center"/>
    </xf>
    <xf numFmtId="0" fontId="64" fillId="0" borderId="0" xfId="1259" applyFont="1">
      <alignment vertical="center"/>
    </xf>
    <xf numFmtId="0" fontId="48" fillId="0" borderId="0" xfId="1259" applyFont="1">
      <alignment vertical="center"/>
    </xf>
    <xf numFmtId="0" fontId="64" fillId="0" borderId="0" xfId="1259" applyFont="1" applyAlignment="1">
      <alignment vertical="center" shrinkToFit="1"/>
    </xf>
    <xf numFmtId="0" fontId="64" fillId="0" borderId="0" xfId="1259" applyFont="1" applyAlignment="1">
      <alignment horizontal="center" vertical="center"/>
    </xf>
    <xf numFmtId="0" fontId="88" fillId="0" borderId="0" xfId="2" applyFont="1" applyAlignment="1">
      <alignment vertical="center"/>
    </xf>
    <xf numFmtId="0" fontId="84" fillId="0" borderId="0" xfId="2" applyFont="1" applyAlignment="1" applyProtection="1">
      <alignment vertical="center"/>
      <protection locked="0"/>
    </xf>
    <xf numFmtId="0" fontId="99" fillId="0" borderId="0" xfId="2" applyFont="1" applyAlignment="1">
      <alignment vertical="center"/>
    </xf>
    <xf numFmtId="225" fontId="85" fillId="16" borderId="116" xfId="2" applyNumberFormat="1" applyFont="1" applyFill="1" applyBorder="1" applyAlignment="1">
      <alignment horizontal="right" vertical="center" shrinkToFit="1"/>
    </xf>
    <xf numFmtId="225" fontId="85" fillId="15" borderId="116" xfId="2" applyNumberFormat="1" applyFont="1" applyFill="1" applyBorder="1" applyAlignment="1">
      <alignment horizontal="right" vertical="center" shrinkToFit="1"/>
    </xf>
    <xf numFmtId="225" fontId="85" fillId="0" borderId="116" xfId="2" applyNumberFormat="1" applyFont="1" applyBorder="1" applyAlignment="1">
      <alignment horizontal="right" vertical="center" shrinkToFit="1"/>
    </xf>
    <xf numFmtId="0" fontId="52" fillId="0" borderId="0" xfId="0" applyFont="1" applyProtection="1">
      <alignment vertical="center"/>
      <protection locked="0"/>
    </xf>
    <xf numFmtId="38" fontId="88" fillId="0" borderId="45" xfId="1" applyFont="1" applyBorder="1" applyProtection="1">
      <alignment vertical="center"/>
    </xf>
    <xf numFmtId="218" fontId="160" fillId="0" borderId="6" xfId="1" applyNumberFormat="1" applyFont="1" applyBorder="1" applyProtection="1">
      <alignment vertical="center"/>
      <protection locked="0"/>
    </xf>
    <xf numFmtId="0" fontId="79" fillId="9" borderId="142" xfId="0" applyFont="1" applyFill="1" applyBorder="1" applyAlignment="1" applyProtection="1">
      <alignment horizontal="center" vertical="center"/>
    </xf>
    <xf numFmtId="0" fontId="21" fillId="0" borderId="93" xfId="0" applyFont="1" applyBorder="1">
      <alignment vertical="center"/>
    </xf>
    <xf numFmtId="0" fontId="21" fillId="0" borderId="23" xfId="0" applyFont="1" applyBorder="1">
      <alignment vertical="center"/>
    </xf>
    <xf numFmtId="0" fontId="89" fillId="0" borderId="93" xfId="0" applyFont="1" applyBorder="1" applyAlignment="1">
      <alignment vertical="center" wrapText="1"/>
    </xf>
    <xf numFmtId="0" fontId="79" fillId="9" borderId="0" xfId="0" applyFont="1" applyFill="1" applyBorder="1" applyAlignment="1" applyProtection="1">
      <alignment horizontal="center" vertical="center"/>
    </xf>
    <xf numFmtId="0" fontId="21" fillId="0" borderId="0" xfId="0" applyFont="1" applyBorder="1" applyAlignment="1" applyProtection="1">
      <alignment horizontal="left" vertical="center" shrinkToFit="1"/>
    </xf>
    <xf numFmtId="38" fontId="127" fillId="0" borderId="0" xfId="1" applyFont="1" applyAlignment="1">
      <alignment vertical="top"/>
    </xf>
    <xf numFmtId="38" fontId="213" fillId="0" borderId="0" xfId="1" applyFont="1">
      <alignment vertical="center"/>
    </xf>
    <xf numFmtId="0" fontId="21" fillId="0" borderId="7" xfId="0" applyFont="1" applyBorder="1" applyAlignment="1" applyProtection="1">
      <alignment horizontal="left" vertical="center" indent="1"/>
      <protection locked="0"/>
    </xf>
    <xf numFmtId="0" fontId="21" fillId="0" borderId="8" xfId="0" applyFont="1" applyBorder="1" applyAlignment="1" applyProtection="1">
      <alignment horizontal="left" vertical="center" indent="1"/>
      <protection locked="0"/>
    </xf>
    <xf numFmtId="0" fontId="21" fillId="0" borderId="9" xfId="0" applyFont="1" applyBorder="1" applyAlignment="1" applyProtection="1">
      <alignment horizontal="left" vertical="center" indent="1"/>
      <protection locked="0"/>
    </xf>
    <xf numFmtId="0" fontId="21" fillId="2" borderId="2" xfId="0" applyFont="1" applyFill="1" applyBorder="1" applyAlignment="1" applyProtection="1">
      <alignment horizontal="center" vertical="center"/>
    </xf>
    <xf numFmtId="0" fontId="59" fillId="4" borderId="37" xfId="0" applyFont="1" applyFill="1" applyBorder="1" applyProtection="1">
      <alignment vertical="center"/>
    </xf>
    <xf numFmtId="49" fontId="89" fillId="0" borderId="31" xfId="1256" applyNumberFormat="1" applyFont="1" applyBorder="1" applyAlignment="1" applyProtection="1">
      <alignment horizontal="left" vertical="center" indent="1" shrinkToFit="1"/>
      <protection locked="0"/>
    </xf>
    <xf numFmtId="49" fontId="89" fillId="0" borderId="32" xfId="0" applyNumberFormat="1" applyFont="1" applyBorder="1" applyAlignment="1" applyProtection="1">
      <alignment horizontal="left" vertical="center" indent="1" shrinkToFit="1"/>
      <protection locked="0"/>
    </xf>
    <xf numFmtId="49" fontId="89" fillId="0" borderId="33" xfId="0" applyNumberFormat="1" applyFont="1" applyBorder="1" applyAlignment="1" applyProtection="1">
      <alignment horizontal="left" vertical="center" indent="1" shrinkToFit="1"/>
      <protection locked="0"/>
    </xf>
    <xf numFmtId="0" fontId="21" fillId="3" borderId="24" xfId="0" applyFont="1" applyFill="1" applyBorder="1" applyAlignment="1" applyProtection="1">
      <alignment horizontal="center" vertical="center"/>
    </xf>
    <xf numFmtId="0" fontId="21" fillId="2" borderId="3" xfId="0" applyFont="1" applyFill="1" applyBorder="1" applyAlignment="1" applyProtection="1">
      <alignment horizontal="center" vertical="center" shrinkToFit="1"/>
    </xf>
    <xf numFmtId="0" fontId="21" fillId="2" borderId="21" xfId="0" applyFont="1" applyFill="1" applyBorder="1" applyAlignment="1" applyProtection="1">
      <alignment horizontal="center" vertical="center" shrinkToFit="1"/>
    </xf>
    <xf numFmtId="49" fontId="21" fillId="0" borderId="7" xfId="0" applyNumberFormat="1" applyFont="1" applyBorder="1" applyAlignment="1" applyProtection="1">
      <alignment horizontal="left" vertical="center" indent="1" shrinkToFit="1"/>
      <protection locked="0"/>
    </xf>
    <xf numFmtId="49" fontId="21" fillId="0" borderId="8" xfId="0" applyNumberFormat="1" applyFont="1" applyBorder="1" applyAlignment="1" applyProtection="1">
      <alignment horizontal="left" vertical="center" indent="1" shrinkToFit="1"/>
      <protection locked="0"/>
    </xf>
    <xf numFmtId="49" fontId="21" fillId="0" borderId="9" xfId="0" applyNumberFormat="1" applyFont="1" applyBorder="1" applyAlignment="1" applyProtection="1">
      <alignment horizontal="left" vertical="center" indent="1" shrinkToFit="1"/>
      <protection locked="0"/>
    </xf>
    <xf numFmtId="0" fontId="21" fillId="2" borderId="5" xfId="0" applyFont="1" applyFill="1" applyBorder="1" applyAlignment="1" applyProtection="1">
      <alignment horizontal="center" vertical="center" shrinkToFit="1"/>
    </xf>
    <xf numFmtId="0" fontId="21" fillId="2" borderId="20" xfId="0" applyFont="1" applyFill="1" applyBorder="1" applyAlignment="1" applyProtection="1">
      <alignment horizontal="center" vertical="center" shrinkToFit="1"/>
    </xf>
    <xf numFmtId="179" fontId="21" fillId="0" borderId="7" xfId="0" applyNumberFormat="1" applyFont="1" applyBorder="1" applyAlignment="1" applyProtection="1">
      <alignment horizontal="left" vertical="center" indent="1" shrinkToFit="1"/>
      <protection locked="0"/>
    </xf>
    <xf numFmtId="179" fontId="21" fillId="0" borderId="8" xfId="0" applyNumberFormat="1" applyFont="1" applyBorder="1" applyAlignment="1" applyProtection="1">
      <alignment horizontal="left" vertical="center" indent="1" shrinkToFit="1"/>
      <protection locked="0"/>
    </xf>
    <xf numFmtId="179" fontId="21" fillId="0" borderId="9" xfId="0" applyNumberFormat="1" applyFont="1" applyBorder="1" applyAlignment="1" applyProtection="1">
      <alignment horizontal="left" vertical="center" indent="1" shrinkToFit="1"/>
      <protection locked="0"/>
    </xf>
    <xf numFmtId="0" fontId="22" fillId="4" borderId="0" xfId="0" applyFont="1" applyFill="1" applyProtection="1">
      <alignment vertical="center"/>
    </xf>
    <xf numFmtId="49" fontId="21" fillId="0" borderId="28" xfId="0" applyNumberFormat="1" applyFont="1" applyBorder="1" applyAlignment="1" applyProtection="1">
      <alignment horizontal="left" vertical="center" indent="1" shrinkToFit="1"/>
      <protection locked="0"/>
    </xf>
    <xf numFmtId="49" fontId="21" fillId="0" borderId="29" xfId="0" applyNumberFormat="1" applyFont="1" applyBorder="1" applyAlignment="1" applyProtection="1">
      <alignment horizontal="left" vertical="center" indent="1" shrinkToFit="1"/>
      <protection locked="0"/>
    </xf>
    <xf numFmtId="49" fontId="21" fillId="0" borderId="30" xfId="0" applyNumberFormat="1" applyFont="1" applyBorder="1" applyAlignment="1" applyProtection="1">
      <alignment horizontal="left" vertical="center" indent="1" shrinkToFit="1"/>
      <protection locked="0"/>
    </xf>
    <xf numFmtId="176" fontId="21" fillId="0" borderId="28" xfId="0" applyNumberFormat="1" applyFont="1" applyBorder="1" applyAlignment="1" applyProtection="1">
      <alignment horizontal="left" vertical="center" indent="1" shrinkToFit="1"/>
      <protection locked="0"/>
    </xf>
    <xf numFmtId="176" fontId="21" fillId="0" borderId="29" xfId="0" applyNumberFormat="1" applyFont="1" applyBorder="1" applyAlignment="1" applyProtection="1">
      <alignment horizontal="left" vertical="center" indent="1" shrinkToFit="1"/>
      <protection locked="0"/>
    </xf>
    <xf numFmtId="176" fontId="21" fillId="0" borderId="30" xfId="0" applyNumberFormat="1" applyFont="1" applyBorder="1" applyAlignment="1" applyProtection="1">
      <alignment horizontal="left" vertical="center" indent="1" shrinkToFit="1"/>
      <protection locked="0"/>
    </xf>
    <xf numFmtId="49" fontId="21" fillId="0" borderId="31" xfId="0" applyNumberFormat="1" applyFont="1" applyBorder="1" applyAlignment="1" applyProtection="1">
      <alignment horizontal="left" vertical="center" indent="1" shrinkToFit="1"/>
      <protection locked="0"/>
    </xf>
    <xf numFmtId="49" fontId="21" fillId="0" borderId="32" xfId="0" applyNumberFormat="1" applyFont="1" applyBorder="1" applyAlignment="1" applyProtection="1">
      <alignment horizontal="left" vertical="center" indent="1" shrinkToFit="1"/>
      <protection locked="0"/>
    </xf>
    <xf numFmtId="49" fontId="21" fillId="0" borderId="33" xfId="0" applyNumberFormat="1" applyFont="1" applyBorder="1" applyAlignment="1" applyProtection="1">
      <alignment horizontal="left" vertical="center" indent="1" shrinkToFit="1"/>
      <protection locked="0"/>
    </xf>
    <xf numFmtId="0" fontId="21" fillId="0" borderId="31" xfId="0" applyFont="1" applyBorder="1" applyAlignment="1" applyProtection="1">
      <alignment horizontal="left" vertical="center" indent="1" shrinkToFit="1"/>
      <protection locked="0"/>
    </xf>
    <xf numFmtId="0" fontId="21" fillId="0" borderId="32" xfId="0" applyFont="1" applyBorder="1" applyAlignment="1" applyProtection="1">
      <alignment horizontal="left" vertical="center" indent="1" shrinkToFit="1"/>
      <protection locked="0"/>
    </xf>
    <xf numFmtId="0" fontId="21" fillId="0" borderId="246" xfId="0" applyFont="1" applyBorder="1" applyAlignment="1" applyProtection="1">
      <alignment horizontal="left" vertical="center" indent="1" shrinkToFit="1"/>
      <protection locked="0"/>
    </xf>
    <xf numFmtId="0" fontId="21" fillId="0" borderId="28" xfId="0" applyFont="1" applyBorder="1" applyAlignment="1" applyProtection="1">
      <alignment horizontal="left" vertical="center" indent="1" shrinkToFit="1"/>
      <protection locked="0"/>
    </xf>
    <xf numFmtId="0" fontId="21" fillId="0" borderId="29" xfId="0" applyFont="1" applyBorder="1" applyAlignment="1" applyProtection="1">
      <alignment horizontal="left" vertical="center" indent="1" shrinkToFit="1"/>
      <protection locked="0"/>
    </xf>
    <xf numFmtId="0" fontId="21" fillId="0" borderId="245" xfId="0" applyFont="1" applyBorder="1" applyAlignment="1" applyProtection="1">
      <alignment horizontal="left" vertical="center" indent="1" shrinkToFit="1"/>
      <protection locked="0"/>
    </xf>
    <xf numFmtId="0" fontId="21" fillId="0" borderId="7" xfId="0" applyFont="1" applyBorder="1" applyAlignment="1" applyProtection="1">
      <alignment horizontal="left" vertical="center" indent="1" shrinkToFit="1"/>
      <protection locked="0"/>
    </xf>
    <xf numFmtId="0" fontId="21" fillId="0" borderId="8" xfId="0" applyFont="1" applyBorder="1" applyAlignment="1" applyProtection="1">
      <alignment horizontal="left" vertical="center" indent="1" shrinkToFit="1"/>
      <protection locked="0"/>
    </xf>
    <xf numFmtId="0" fontId="21" fillId="0" borderId="9" xfId="0" applyFont="1" applyBorder="1" applyAlignment="1" applyProtection="1">
      <alignment horizontal="left" vertical="center" indent="1" shrinkToFit="1"/>
      <protection locked="0"/>
    </xf>
    <xf numFmtId="0" fontId="21" fillId="2" borderId="4" xfId="0" applyFont="1" applyFill="1" applyBorder="1" applyAlignment="1" applyProtection="1">
      <alignment horizontal="center" vertical="center" shrinkToFit="1"/>
    </xf>
    <xf numFmtId="0" fontId="21" fillId="2" borderId="19" xfId="0" applyFont="1" applyFill="1" applyBorder="1" applyAlignment="1" applyProtection="1">
      <alignment horizontal="center" vertical="center" shrinkToFit="1"/>
    </xf>
    <xf numFmtId="0" fontId="21" fillId="0" borderId="28" xfId="0" applyFont="1" applyBorder="1" applyAlignment="1" applyProtection="1">
      <alignment horizontal="left" vertical="center" indent="1"/>
      <protection locked="0"/>
    </xf>
    <xf numFmtId="0" fontId="21" fillId="0" borderId="29" xfId="0" applyFont="1" applyBorder="1" applyAlignment="1" applyProtection="1">
      <alignment horizontal="left" vertical="center" indent="1"/>
      <protection locked="0"/>
    </xf>
    <xf numFmtId="0" fontId="21" fillId="0" borderId="30" xfId="0" applyFont="1" applyBorder="1" applyAlignment="1" applyProtection="1">
      <alignment horizontal="left" vertical="center" indent="1"/>
      <protection locked="0"/>
    </xf>
    <xf numFmtId="49" fontId="21" fillId="0" borderId="245" xfId="0" applyNumberFormat="1" applyFont="1" applyBorder="1" applyAlignment="1" applyProtection="1">
      <alignment horizontal="left" vertical="center" indent="1" shrinkToFit="1"/>
      <protection locked="0"/>
    </xf>
    <xf numFmtId="49" fontId="21" fillId="0" borderId="246" xfId="0" applyNumberFormat="1" applyFont="1" applyBorder="1" applyAlignment="1" applyProtection="1">
      <alignment horizontal="left" vertical="center" indent="1" shrinkToFit="1"/>
      <protection locked="0"/>
    </xf>
    <xf numFmtId="0" fontId="21" fillId="0" borderId="30" xfId="0" applyFont="1" applyBorder="1" applyAlignment="1" applyProtection="1">
      <alignment horizontal="left" vertical="center" indent="1" shrinkToFit="1"/>
      <protection locked="0"/>
    </xf>
    <xf numFmtId="0" fontId="27" fillId="4" borderId="1" xfId="0" applyFont="1" applyFill="1" applyBorder="1" applyProtection="1">
      <alignment vertical="center"/>
    </xf>
    <xf numFmtId="0" fontId="27" fillId="4" borderId="0" xfId="0" applyFont="1" applyFill="1" applyProtection="1">
      <alignment vertical="center"/>
    </xf>
    <xf numFmtId="0" fontId="21" fillId="2" borderId="131" xfId="0" applyFont="1" applyFill="1" applyBorder="1" applyAlignment="1" applyProtection="1">
      <alignment horizontal="center" vertical="center" shrinkToFit="1"/>
    </xf>
    <xf numFmtId="0" fontId="21" fillId="2" borderId="39" xfId="0" applyFont="1" applyFill="1" applyBorder="1" applyAlignment="1" applyProtection="1">
      <alignment horizontal="center" vertical="center" shrinkToFit="1"/>
    </xf>
    <xf numFmtId="49" fontId="94" fillId="0" borderId="7" xfId="0" applyNumberFormat="1" applyFont="1" applyBorder="1" applyAlignment="1" applyProtection="1">
      <alignment horizontal="left" vertical="center" indent="1" shrinkToFit="1"/>
      <protection locked="0"/>
    </xf>
    <xf numFmtId="49" fontId="89" fillId="0" borderId="8" xfId="0" applyNumberFormat="1" applyFont="1" applyBorder="1" applyAlignment="1" applyProtection="1">
      <alignment horizontal="left" vertical="center" indent="1" shrinkToFit="1"/>
      <protection locked="0"/>
    </xf>
    <xf numFmtId="0" fontId="89" fillId="2" borderId="5" xfId="0" applyFont="1" applyFill="1" applyBorder="1" applyAlignment="1" applyProtection="1">
      <alignment horizontal="center" vertical="center" wrapText="1" shrinkToFit="1"/>
    </xf>
    <xf numFmtId="0" fontId="89" fillId="2" borderId="20" xfId="0" applyFont="1" applyFill="1" applyBorder="1" applyAlignment="1" applyProtection="1">
      <alignment horizontal="center" vertical="center" shrinkToFit="1"/>
    </xf>
    <xf numFmtId="0" fontId="89" fillId="2" borderId="5" xfId="0" applyFont="1" applyFill="1" applyBorder="1" applyAlignment="1" applyProtection="1">
      <alignment horizontal="center" vertical="center" shrinkToFit="1"/>
    </xf>
    <xf numFmtId="0" fontId="89" fillId="2" borderId="4" xfId="0" applyFont="1" applyFill="1" applyBorder="1" applyAlignment="1" applyProtection="1">
      <alignment horizontal="center" vertical="center" shrinkToFit="1"/>
    </xf>
    <xf numFmtId="0" fontId="89" fillId="2" borderId="19" xfId="0" applyFont="1" applyFill="1" applyBorder="1" applyAlignment="1" applyProtection="1">
      <alignment horizontal="center" vertical="center" shrinkToFit="1"/>
    </xf>
    <xf numFmtId="0" fontId="89" fillId="2" borderId="22" xfId="0" applyFont="1" applyFill="1" applyBorder="1" applyAlignment="1" applyProtection="1">
      <alignment horizontal="center" vertical="center" wrapText="1" shrinkToFit="1"/>
    </xf>
    <xf numFmtId="0" fontId="89" fillId="2" borderId="238" xfId="0" applyFont="1" applyFill="1" applyBorder="1" applyAlignment="1" applyProtection="1">
      <alignment horizontal="center" vertical="center" shrinkToFit="1"/>
    </xf>
    <xf numFmtId="0" fontId="89" fillId="2" borderId="157" xfId="0" applyFont="1" applyFill="1" applyBorder="1" applyAlignment="1" applyProtection="1">
      <alignment horizontal="center" vertical="center" shrinkToFit="1"/>
    </xf>
    <xf numFmtId="49" fontId="21" fillId="0" borderId="7" xfId="0" applyNumberFormat="1" applyFont="1" applyBorder="1" applyAlignment="1" applyProtection="1">
      <alignment horizontal="left" vertical="center" wrapText="1" indent="1" shrinkToFit="1"/>
      <protection locked="0"/>
    </xf>
    <xf numFmtId="49" fontId="21" fillId="0" borderId="8" xfId="0" applyNumberFormat="1" applyFont="1" applyBorder="1" applyAlignment="1" applyProtection="1">
      <alignment horizontal="left" vertical="center" wrapText="1" indent="1" shrinkToFit="1"/>
      <protection locked="0"/>
    </xf>
    <xf numFmtId="177" fontId="21" fillId="0" borderId="7" xfId="0" applyNumberFormat="1" applyFont="1" applyBorder="1" applyAlignment="1" applyProtection="1">
      <alignment horizontal="left" vertical="center" indent="1"/>
      <protection locked="0"/>
    </xf>
    <xf numFmtId="177" fontId="21" fillId="0" borderId="8" xfId="0" applyNumberFormat="1" applyFont="1" applyBorder="1" applyAlignment="1" applyProtection="1">
      <alignment horizontal="left" vertical="center" indent="1"/>
      <protection locked="0"/>
    </xf>
    <xf numFmtId="178" fontId="21" fillId="0" borderId="7" xfId="0" applyNumberFormat="1" applyFont="1" applyBorder="1" applyAlignment="1" applyProtection="1">
      <alignment horizontal="left" vertical="center" indent="1" shrinkToFit="1"/>
      <protection locked="0"/>
    </xf>
    <xf numFmtId="178" fontId="21" fillId="0" borderId="8" xfId="0" applyNumberFormat="1" applyFont="1" applyBorder="1" applyAlignment="1" applyProtection="1">
      <alignment horizontal="left" vertical="center" indent="1" shrinkToFit="1"/>
      <protection locked="0"/>
    </xf>
    <xf numFmtId="0" fontId="21" fillId="2" borderId="4" xfId="0" applyFont="1" applyFill="1" applyBorder="1" applyAlignment="1" applyProtection="1">
      <alignment horizontal="center" vertical="center" wrapText="1" shrinkToFit="1"/>
    </xf>
    <xf numFmtId="0" fontId="21" fillId="3" borderId="0" xfId="0" applyFont="1" applyFill="1" applyAlignment="1" applyProtection="1">
      <alignment horizontal="center" vertical="center"/>
    </xf>
    <xf numFmtId="0" fontId="62" fillId="0" borderId="0" xfId="0" applyFont="1" applyBorder="1" applyAlignment="1" applyProtection="1">
      <alignment horizontal="center" vertical="center" shrinkToFit="1"/>
    </xf>
    <xf numFmtId="0" fontId="27" fillId="4" borderId="37" xfId="0" applyFont="1" applyFill="1" applyBorder="1" applyAlignment="1" applyProtection="1">
      <alignment horizontal="left" vertical="center"/>
    </xf>
    <xf numFmtId="58" fontId="21" fillId="0" borderId="7" xfId="0" applyNumberFormat="1" applyFont="1" applyBorder="1" applyAlignment="1" applyProtection="1">
      <alignment horizontal="left" vertical="center" indent="1" shrinkToFit="1"/>
      <protection locked="0"/>
    </xf>
    <xf numFmtId="58" fontId="21" fillId="0" borderId="8" xfId="0" applyNumberFormat="1" applyFont="1" applyBorder="1" applyAlignment="1" applyProtection="1">
      <alignment horizontal="left" vertical="center" indent="1" shrinkToFit="1"/>
      <protection locked="0"/>
    </xf>
    <xf numFmtId="58" fontId="21" fillId="0" borderId="9" xfId="0" applyNumberFormat="1" applyFont="1" applyBorder="1" applyAlignment="1" applyProtection="1">
      <alignment horizontal="left" vertical="center" indent="1" shrinkToFit="1"/>
      <protection locked="0"/>
    </xf>
    <xf numFmtId="0" fontId="21" fillId="0" borderId="0" xfId="0" applyFont="1" applyAlignment="1" applyProtection="1">
      <alignment horizontal="left" vertical="center" indent="1"/>
      <protection locked="0"/>
    </xf>
    <xf numFmtId="0" fontId="21" fillId="2" borderId="22" xfId="0" applyFont="1" applyFill="1" applyBorder="1" applyAlignment="1" applyProtection="1">
      <alignment horizontal="center" vertical="center"/>
    </xf>
    <xf numFmtId="176" fontId="21" fillId="0" borderId="25" xfId="0" applyNumberFormat="1" applyFont="1" applyBorder="1" applyAlignment="1" applyProtection="1">
      <alignment horizontal="left" vertical="center" indent="1" shrinkToFit="1"/>
      <protection locked="0"/>
    </xf>
    <xf numFmtId="176" fontId="21" fillId="0" borderId="26" xfId="0" applyNumberFormat="1" applyFont="1" applyBorder="1" applyAlignment="1" applyProtection="1">
      <alignment horizontal="left" vertical="center" indent="1" shrinkToFit="1"/>
      <protection locked="0"/>
    </xf>
    <xf numFmtId="176" fontId="21" fillId="0" borderId="27" xfId="0" applyNumberFormat="1" applyFont="1" applyBorder="1" applyAlignment="1" applyProtection="1">
      <alignment horizontal="left" vertical="center" indent="1" shrinkToFit="1"/>
      <protection locked="0"/>
    </xf>
    <xf numFmtId="0" fontId="0" fillId="0" borderId="0" xfId="0" applyProtection="1">
      <alignment vertical="center"/>
    </xf>
    <xf numFmtId="0" fontId="21" fillId="3" borderId="0" xfId="0" applyFont="1" applyFill="1" applyAlignment="1" applyProtection="1">
      <alignment horizontal="center" vertical="center" wrapText="1"/>
    </xf>
    <xf numFmtId="49" fontId="21" fillId="0" borderId="25" xfId="0" applyNumberFormat="1" applyFont="1" applyBorder="1" applyAlignment="1" applyProtection="1">
      <alignment horizontal="left" vertical="center" indent="1" shrinkToFit="1"/>
      <protection locked="0"/>
    </xf>
    <xf numFmtId="49" fontId="21" fillId="0" borderId="26" xfId="0" applyNumberFormat="1" applyFont="1" applyBorder="1" applyAlignment="1" applyProtection="1">
      <alignment horizontal="left" vertical="center" indent="1" shrinkToFit="1"/>
      <protection locked="0"/>
    </xf>
    <xf numFmtId="49" fontId="21" fillId="0" borderId="27" xfId="0" applyNumberFormat="1" applyFont="1" applyBorder="1" applyAlignment="1" applyProtection="1">
      <alignment horizontal="left" vertical="center" indent="1" shrinkToFit="1"/>
      <protection locked="0"/>
    </xf>
    <xf numFmtId="0" fontId="62" fillId="0" borderId="35" xfId="0" applyFont="1" applyBorder="1" applyAlignment="1" applyProtection="1">
      <alignment horizontal="center" vertical="center" shrinkToFit="1"/>
    </xf>
    <xf numFmtId="0" fontId="27" fillId="4" borderId="37" xfId="0" applyFont="1" applyFill="1" applyBorder="1" applyAlignment="1" applyProtection="1">
      <alignment horizontal="center" vertical="center"/>
    </xf>
    <xf numFmtId="0" fontId="21" fillId="0" borderId="25" xfId="0" applyFont="1" applyBorder="1" applyAlignment="1" applyProtection="1">
      <alignment horizontal="left" vertical="center" indent="1" shrinkToFit="1"/>
      <protection locked="0"/>
    </xf>
    <xf numFmtId="0" fontId="21" fillId="0" borderId="26" xfId="0" applyFont="1" applyBorder="1" applyAlignment="1" applyProtection="1">
      <alignment horizontal="left" vertical="center" indent="1" shrinkToFit="1"/>
      <protection locked="0"/>
    </xf>
    <xf numFmtId="0" fontId="21" fillId="0" borderId="27" xfId="0" applyFont="1" applyBorder="1" applyAlignment="1" applyProtection="1">
      <alignment horizontal="left" vertical="center" indent="1" shrinkToFit="1"/>
      <protection locked="0"/>
    </xf>
    <xf numFmtId="0" fontId="21" fillId="0" borderId="12" xfId="0" applyFont="1" applyFill="1" applyBorder="1" applyProtection="1">
      <alignment vertical="center"/>
    </xf>
    <xf numFmtId="0" fontId="21" fillId="0" borderId="13" xfId="0" applyFont="1" applyFill="1" applyBorder="1" applyProtection="1">
      <alignment vertical="center"/>
    </xf>
    <xf numFmtId="56" fontId="21" fillId="0" borderId="17" xfId="0" applyNumberFormat="1" applyFont="1" applyBorder="1" applyProtection="1">
      <alignment vertical="center"/>
    </xf>
    <xf numFmtId="56" fontId="21" fillId="0" borderId="37" xfId="0" applyNumberFormat="1" applyFont="1" applyBorder="1" applyProtection="1">
      <alignment vertical="center"/>
    </xf>
    <xf numFmtId="56" fontId="21" fillId="0" borderId="41" xfId="0" applyNumberFormat="1" applyFont="1" applyBorder="1" applyProtection="1">
      <alignment vertical="center"/>
    </xf>
    <xf numFmtId="0" fontId="27" fillId="4" borderId="0" xfId="0" applyFont="1" applyFill="1" applyBorder="1" applyProtection="1">
      <alignment vertical="center"/>
    </xf>
    <xf numFmtId="56" fontId="21" fillId="0" borderId="8" xfId="0" applyNumberFormat="1" applyFont="1" applyBorder="1" applyProtection="1">
      <alignment vertical="center"/>
    </xf>
    <xf numFmtId="56" fontId="21" fillId="0" borderId="9" xfId="0" applyNumberFormat="1" applyFont="1" applyBorder="1" applyProtection="1">
      <alignment vertical="center"/>
    </xf>
    <xf numFmtId="0" fontId="61" fillId="0" borderId="35" xfId="0" applyFont="1" applyBorder="1" applyAlignment="1" applyProtection="1">
      <alignment horizontal="center" vertical="center" shrinkToFit="1"/>
    </xf>
    <xf numFmtId="0" fontId="21" fillId="0" borderId="14" xfId="0" applyFont="1" applyBorder="1" applyAlignment="1" applyProtection="1">
      <alignment horizontal="left" vertical="center" wrapText="1" indent="1"/>
      <protection locked="0"/>
    </xf>
    <xf numFmtId="0" fontId="21" fillId="0" borderId="10" xfId="0" applyFont="1" applyBorder="1" applyAlignment="1" applyProtection="1">
      <alignment horizontal="left" vertical="center" wrapText="1" indent="1"/>
      <protection locked="0"/>
    </xf>
    <xf numFmtId="0" fontId="21" fillId="0" borderId="15" xfId="0" applyFont="1" applyBorder="1" applyAlignment="1" applyProtection="1">
      <alignment horizontal="left" vertical="center" wrapText="1" indent="1"/>
      <protection locked="0"/>
    </xf>
    <xf numFmtId="178" fontId="21" fillId="0" borderId="34" xfId="0" applyNumberFormat="1" applyFont="1" applyBorder="1" applyAlignment="1" applyProtection="1">
      <alignment horizontal="left" vertical="center" indent="1" shrinkToFit="1"/>
      <protection locked="0"/>
    </xf>
    <xf numFmtId="178" fontId="21" fillId="0" borderId="35" xfId="0" applyNumberFormat="1" applyFont="1" applyBorder="1" applyAlignment="1" applyProtection="1">
      <alignment horizontal="left" vertical="center" indent="1" shrinkToFit="1"/>
      <protection locked="0"/>
    </xf>
    <xf numFmtId="0" fontId="165" fillId="0" borderId="0" xfId="0" applyFont="1" applyProtection="1">
      <alignment vertical="center"/>
    </xf>
    <xf numFmtId="0" fontId="20" fillId="0" borderId="35" xfId="0" applyFont="1" applyBorder="1" applyAlignment="1" applyProtection="1">
      <alignment horizontal="center" vertical="center" shrinkToFit="1"/>
    </xf>
    <xf numFmtId="0" fontId="60" fillId="4" borderId="37" xfId="0" applyFont="1" applyFill="1" applyBorder="1" applyProtection="1">
      <alignment vertical="center"/>
    </xf>
    <xf numFmtId="0" fontId="21" fillId="3" borderId="239" xfId="0" applyFont="1" applyFill="1" applyBorder="1" applyAlignment="1" applyProtection="1">
      <alignment horizontal="center" vertical="center" wrapText="1"/>
    </xf>
    <xf numFmtId="0" fontId="21" fillId="3" borderId="24" xfId="0" applyFont="1" applyFill="1" applyBorder="1" applyAlignment="1" applyProtection="1">
      <alignment horizontal="center" vertical="center" wrapText="1"/>
    </xf>
    <xf numFmtId="0" fontId="21" fillId="0" borderId="16" xfId="0" applyFont="1" applyBorder="1" applyAlignment="1" applyProtection="1">
      <alignment horizontal="left" vertical="center" wrapText="1" indent="1"/>
      <protection locked="0"/>
    </xf>
    <xf numFmtId="0" fontId="21" fillId="0" borderId="17" xfId="0" applyFont="1" applyBorder="1" applyAlignment="1" applyProtection="1">
      <alignment horizontal="left" vertical="center" wrapText="1" indent="1"/>
      <protection locked="0"/>
    </xf>
    <xf numFmtId="0" fontId="21" fillId="0" borderId="18" xfId="0" applyFont="1" applyBorder="1" applyAlignment="1" applyProtection="1">
      <alignment horizontal="left" vertical="center" wrapText="1" indent="1"/>
      <protection locked="0"/>
    </xf>
    <xf numFmtId="183" fontId="180" fillId="0" borderId="158" xfId="0" applyNumberFormat="1" applyFont="1" applyBorder="1" applyAlignment="1" applyProtection="1">
      <alignment horizontal="right" vertical="center" shrinkToFit="1"/>
    </xf>
    <xf numFmtId="183" fontId="180" fillId="0" borderId="159" xfId="0" applyNumberFormat="1" applyFont="1" applyBorder="1" applyAlignment="1" applyProtection="1">
      <alignment horizontal="right" vertical="center" shrinkToFit="1"/>
    </xf>
    <xf numFmtId="183" fontId="21" fillId="0" borderId="28" xfId="0" applyNumberFormat="1" applyFont="1" applyBorder="1" applyAlignment="1" applyProtection="1">
      <alignment horizontal="right" vertical="center" shrinkToFit="1"/>
      <protection locked="0"/>
    </xf>
    <xf numFmtId="183" fontId="21" fillId="0" borderId="29" xfId="0" applyNumberFormat="1" applyFont="1" applyBorder="1" applyAlignment="1" applyProtection="1">
      <alignment horizontal="right" vertical="center" shrinkToFit="1"/>
      <protection locked="0"/>
    </xf>
    <xf numFmtId="183" fontId="21" fillId="0" borderId="90" xfId="0" applyNumberFormat="1" applyFont="1" applyBorder="1" applyAlignment="1" applyProtection="1">
      <alignment horizontal="right" vertical="center" shrinkToFit="1"/>
      <protection locked="0"/>
    </xf>
    <xf numFmtId="183" fontId="21" fillId="0" borderId="91" xfId="0" applyNumberFormat="1" applyFont="1" applyBorder="1" applyAlignment="1" applyProtection="1">
      <alignment horizontal="right" vertical="center" shrinkToFit="1"/>
      <protection locked="0"/>
    </xf>
    <xf numFmtId="183" fontId="21" fillId="0" borderId="25" xfId="0" applyNumberFormat="1" applyFont="1" applyBorder="1" applyAlignment="1" applyProtection="1">
      <alignment horizontal="right" vertical="center" shrinkToFit="1"/>
      <protection locked="0"/>
    </xf>
    <xf numFmtId="183" fontId="21" fillId="0" borderId="26" xfId="0" applyNumberFormat="1" applyFont="1" applyBorder="1" applyAlignment="1" applyProtection="1">
      <alignment horizontal="right" vertical="center" shrinkToFit="1"/>
      <protection locked="0"/>
    </xf>
    <xf numFmtId="0" fontId="87" fillId="0" borderId="6" xfId="0" applyFont="1" applyBorder="1" applyAlignment="1">
      <alignment vertical="center" wrapText="1"/>
    </xf>
    <xf numFmtId="0" fontId="89" fillId="0" borderId="38" xfId="0" applyFont="1" applyBorder="1">
      <alignment vertical="center"/>
    </xf>
    <xf numFmtId="0" fontId="89" fillId="0" borderId="38" xfId="0" applyFont="1" applyBorder="1" applyAlignment="1">
      <alignment horizontal="left" vertical="center"/>
    </xf>
    <xf numFmtId="0" fontId="89" fillId="0" borderId="6" xfId="0" applyFont="1" applyBorder="1">
      <alignment vertical="center"/>
    </xf>
    <xf numFmtId="0" fontId="46" fillId="0" borderId="6" xfId="0" applyNumberFormat="1" applyFont="1" applyBorder="1" applyAlignment="1" applyProtection="1">
      <alignment horizontal="left" vertical="center" shrinkToFit="1"/>
      <protection locked="0"/>
    </xf>
    <xf numFmtId="12" fontId="67" fillId="0" borderId="34" xfId="0" applyNumberFormat="1" applyFont="1" applyBorder="1" applyAlignment="1" applyProtection="1">
      <alignment horizontal="center" vertical="center"/>
    </xf>
    <xf numFmtId="12" fontId="67" fillId="0" borderId="35" xfId="0" applyNumberFormat="1" applyFont="1" applyBorder="1" applyAlignment="1" applyProtection="1">
      <alignment horizontal="center" vertical="center"/>
    </xf>
    <xf numFmtId="12" fontId="67" fillId="0" borderId="36" xfId="0" applyNumberFormat="1" applyFont="1" applyBorder="1" applyAlignment="1" applyProtection="1">
      <alignment horizontal="center" vertical="center"/>
    </xf>
    <xf numFmtId="12" fontId="67" fillId="0" borderId="40" xfId="0" applyNumberFormat="1" applyFont="1" applyBorder="1" applyAlignment="1" applyProtection="1">
      <alignment horizontal="center" vertical="center"/>
    </xf>
    <xf numFmtId="12" fontId="67" fillId="0" borderId="37" xfId="0" applyNumberFormat="1" applyFont="1" applyBorder="1" applyAlignment="1" applyProtection="1">
      <alignment horizontal="center" vertical="center"/>
    </xf>
    <xf numFmtId="12" fontId="67" fillId="0" borderId="41" xfId="0" applyNumberFormat="1" applyFont="1" applyBorder="1" applyAlignment="1" applyProtection="1">
      <alignment horizontal="center" vertical="center"/>
    </xf>
    <xf numFmtId="0" fontId="37" fillId="0" borderId="6" xfId="0" applyNumberFormat="1" applyFont="1" applyBorder="1" applyAlignment="1" applyProtection="1">
      <alignment horizontal="center" vertical="center" wrapText="1"/>
    </xf>
    <xf numFmtId="0" fontId="37" fillId="0" borderId="6" xfId="0" applyNumberFormat="1" applyFont="1" applyBorder="1" applyAlignment="1" applyProtection="1">
      <alignment horizontal="center" vertical="center"/>
    </xf>
    <xf numFmtId="0" fontId="37" fillId="0" borderId="0" xfId="0" applyNumberFormat="1" applyFont="1" applyAlignment="1" applyProtection="1">
      <alignment horizontal="center" vertical="center"/>
    </xf>
    <xf numFmtId="0" fontId="37" fillId="0" borderId="35" xfId="0" applyNumberFormat="1" applyFont="1" applyBorder="1" applyAlignment="1" applyProtection="1">
      <alignment horizontal="center" vertical="center"/>
    </xf>
    <xf numFmtId="0" fontId="37" fillId="0" borderId="37" xfId="0" applyNumberFormat="1" applyFont="1" applyBorder="1" applyAlignment="1" applyProtection="1">
      <alignment horizontal="center" vertical="center"/>
    </xf>
    <xf numFmtId="0" fontId="37" fillId="0" borderId="34" xfId="0" applyNumberFormat="1" applyFont="1" applyBorder="1" applyAlignment="1" applyProtection="1">
      <alignment horizontal="center" vertical="center"/>
    </xf>
    <xf numFmtId="0" fontId="37" fillId="0" borderId="36" xfId="0" applyNumberFormat="1" applyFont="1" applyBorder="1" applyAlignment="1" applyProtection="1">
      <alignment horizontal="center" vertical="center"/>
    </xf>
    <xf numFmtId="0" fontId="37" fillId="0" borderId="40" xfId="0" applyNumberFormat="1" applyFont="1" applyBorder="1" applyAlignment="1" applyProtection="1">
      <alignment horizontal="center" vertical="center"/>
    </xf>
    <xf numFmtId="0" fontId="37" fillId="0" borderId="41" xfId="0" applyNumberFormat="1" applyFont="1" applyBorder="1" applyAlignment="1" applyProtection="1">
      <alignment horizontal="center" vertical="center"/>
    </xf>
    <xf numFmtId="0" fontId="37" fillId="0" borderId="0" xfId="0" applyNumberFormat="1" applyFont="1" applyAlignment="1" applyProtection="1">
      <alignment vertical="center" wrapText="1"/>
    </xf>
    <xf numFmtId="0" fontId="37" fillId="5" borderId="6" xfId="0" applyNumberFormat="1" applyFont="1" applyFill="1" applyBorder="1" applyAlignment="1" applyProtection="1">
      <alignment horizontal="center" vertical="center"/>
    </xf>
    <xf numFmtId="218" fontId="119" fillId="0" borderId="0" xfId="1" applyNumberFormat="1" applyFont="1" applyAlignment="1" applyProtection="1">
      <alignment vertical="center"/>
    </xf>
    <xf numFmtId="218" fontId="119" fillId="0" borderId="0" xfId="1" applyNumberFormat="1" applyFont="1" applyBorder="1" applyAlignment="1" applyProtection="1">
      <alignment vertical="center"/>
    </xf>
    <xf numFmtId="0" fontId="37" fillId="0" borderId="0" xfId="0" applyNumberFormat="1" applyFont="1" applyAlignment="1" applyProtection="1">
      <alignment vertical="top" wrapText="1"/>
    </xf>
    <xf numFmtId="180" fontId="37" fillId="0" borderId="0" xfId="0" applyNumberFormat="1" applyFont="1" applyAlignment="1" applyProtection="1">
      <alignment horizontal="right" vertical="center"/>
    </xf>
    <xf numFmtId="218" fontId="119" fillId="0" borderId="103" xfId="0" applyNumberFormat="1" applyFont="1" applyBorder="1" applyAlignment="1" applyProtection="1">
      <alignment horizontal="right" vertical="center"/>
    </xf>
    <xf numFmtId="0" fontId="167" fillId="0" borderId="43" xfId="0" applyNumberFormat="1" applyFont="1" applyBorder="1" applyAlignment="1" applyProtection="1">
      <alignment horizontal="center" vertical="center" wrapText="1"/>
    </xf>
    <xf numFmtId="182" fontId="37" fillId="0" borderId="0" xfId="0" applyNumberFormat="1" applyFont="1" applyAlignment="1" applyProtection="1">
      <alignment horizontal="left" vertical="center" indent="1"/>
    </xf>
    <xf numFmtId="0" fontId="37" fillId="0" borderId="0" xfId="0" applyNumberFormat="1" applyFont="1" applyAlignment="1" applyProtection="1">
      <alignment horizontal="left" vertical="center" wrapText="1" indent="1" shrinkToFit="1"/>
    </xf>
    <xf numFmtId="0" fontId="37" fillId="0" borderId="0" xfId="0" applyNumberFormat="1" applyFont="1" applyAlignment="1" applyProtection="1">
      <alignment horizontal="left" vertical="center" indent="1" shrinkToFit="1"/>
    </xf>
    <xf numFmtId="179" fontId="37" fillId="0" borderId="0" xfId="0" applyNumberFormat="1" applyFont="1" applyAlignment="1" applyProtection="1">
      <alignment horizontal="left" vertical="center" indent="1"/>
    </xf>
    <xf numFmtId="0" fontId="79" fillId="0" borderId="0" xfId="0" applyNumberFormat="1" applyFont="1" applyAlignment="1" applyProtection="1">
      <alignment horizontal="center" vertical="center" wrapText="1"/>
    </xf>
    <xf numFmtId="0" fontId="79" fillId="0" borderId="0" xfId="0" applyNumberFormat="1" applyFont="1" applyAlignment="1" applyProtection="1">
      <alignment horizontal="center" vertical="center"/>
    </xf>
    <xf numFmtId="0" fontId="37" fillId="0" borderId="0" xfId="0" applyNumberFormat="1" applyFont="1" applyAlignment="1" applyProtection="1">
      <alignment horizontal="left" vertical="center" wrapText="1" indent="3" shrinkToFit="1"/>
    </xf>
    <xf numFmtId="181" fontId="37" fillId="0" borderId="0" xfId="1" applyNumberFormat="1" applyFont="1" applyAlignment="1" applyProtection="1">
      <alignment horizontal="right" vertical="center" indent="4"/>
    </xf>
    <xf numFmtId="0" fontId="37" fillId="0" borderId="0" xfId="0" applyNumberFormat="1" applyFont="1" applyAlignment="1" applyProtection="1">
      <alignment horizontal="left" vertical="center" shrinkToFit="1"/>
    </xf>
    <xf numFmtId="0" fontId="79" fillId="0" borderId="0" xfId="0" applyNumberFormat="1" applyFont="1" applyFill="1" applyAlignment="1" applyProtection="1">
      <alignment horizontal="left" vertical="center" wrapText="1"/>
    </xf>
    <xf numFmtId="180" fontId="37" fillId="0" borderId="0" xfId="0" applyNumberFormat="1" applyFont="1" applyAlignment="1">
      <alignment horizontal="left" vertical="center"/>
    </xf>
    <xf numFmtId="180" fontId="37" fillId="0" borderId="0" xfId="0" applyNumberFormat="1" applyFont="1" applyFill="1" applyAlignment="1" applyProtection="1">
      <alignment horizontal="left" vertical="center"/>
    </xf>
    <xf numFmtId="180" fontId="37" fillId="0" borderId="0" xfId="0" applyNumberFormat="1" applyFont="1" applyAlignment="1" applyProtection="1">
      <alignment horizontal="left" vertical="center"/>
    </xf>
    <xf numFmtId="49" fontId="46" fillId="9" borderId="0" xfId="6" applyNumberFormat="1" applyFont="1" applyFill="1" applyAlignment="1" applyProtection="1">
      <alignment vertical="center" wrapText="1"/>
      <protection hidden="1"/>
    </xf>
    <xf numFmtId="49" fontId="46" fillId="9" borderId="0" xfId="6" applyNumberFormat="1" applyFont="1" applyFill="1" applyAlignment="1" applyProtection="1">
      <alignment horizontal="left" vertical="top" shrinkToFit="1"/>
      <protection hidden="1"/>
    </xf>
    <xf numFmtId="49" fontId="46" fillId="9" borderId="0" xfId="6" applyNumberFormat="1" applyFont="1" applyFill="1" applyAlignment="1" applyProtection="1">
      <alignment horizontal="left" vertical="center"/>
      <protection hidden="1"/>
    </xf>
    <xf numFmtId="180" fontId="46" fillId="9" borderId="0" xfId="12" applyNumberFormat="1" applyFont="1" applyFill="1" applyAlignment="1" applyProtection="1">
      <alignment horizontal="right" vertical="center" shrinkToFit="1"/>
    </xf>
    <xf numFmtId="0" fontId="64" fillId="9" borderId="0" xfId="12" applyFont="1" applyFill="1" applyAlignment="1" applyProtection="1">
      <alignment horizontal="right" vertical="center"/>
      <protection hidden="1"/>
    </xf>
    <xf numFmtId="49" fontId="91" fillId="9" borderId="0" xfId="12" applyNumberFormat="1" applyFont="1" applyFill="1" applyAlignment="1" applyProtection="1">
      <alignment horizontal="center" vertical="center"/>
      <protection hidden="1"/>
    </xf>
    <xf numFmtId="0" fontId="91" fillId="9" borderId="0" xfId="35" applyFont="1" applyFill="1" applyAlignment="1" applyProtection="1">
      <alignment horizontal="distributed" vertical="center"/>
      <protection hidden="1"/>
    </xf>
    <xf numFmtId="0" fontId="91" fillId="9" borderId="0" xfId="6" applyFont="1" applyFill="1" applyAlignment="1" applyProtection="1">
      <alignment horizontal="center" vertical="center" wrapText="1"/>
      <protection hidden="1"/>
    </xf>
    <xf numFmtId="0" fontId="64" fillId="9" borderId="0" xfId="6" applyFont="1" applyFill="1" applyAlignment="1" applyProtection="1">
      <alignment horizontal="left" vertical="center"/>
      <protection hidden="1"/>
    </xf>
    <xf numFmtId="0" fontId="64" fillId="9" borderId="37" xfId="6" applyFont="1" applyFill="1" applyBorder="1" applyAlignment="1" applyProtection="1">
      <alignment horizontal="left" vertical="center" indent="1" shrinkToFit="1"/>
      <protection hidden="1"/>
    </xf>
    <xf numFmtId="0" fontId="64" fillId="9" borderId="9" xfId="6" applyFont="1" applyFill="1" applyBorder="1" applyAlignment="1" applyProtection="1">
      <alignment horizontal="center" vertical="center" shrinkToFit="1"/>
      <protection hidden="1"/>
    </xf>
    <xf numFmtId="0" fontId="64" fillId="9" borderId="249" xfId="6" applyFont="1" applyFill="1" applyBorder="1" applyAlignment="1" applyProtection="1">
      <alignment horizontal="center" vertical="center" shrinkToFit="1"/>
      <protection hidden="1"/>
    </xf>
    <xf numFmtId="0" fontId="64" fillId="9" borderId="247" xfId="6" applyNumberFormat="1" applyFont="1" applyFill="1" applyBorder="1" applyAlignment="1" applyProtection="1">
      <alignment horizontal="left" vertical="center" indent="1" shrinkToFit="1"/>
      <protection hidden="1"/>
    </xf>
    <xf numFmtId="0" fontId="64" fillId="9" borderId="8" xfId="6" applyNumberFormat="1" applyFont="1" applyFill="1" applyBorder="1" applyAlignment="1" applyProtection="1">
      <alignment horizontal="left" vertical="center" indent="1" shrinkToFit="1"/>
      <protection hidden="1"/>
    </xf>
    <xf numFmtId="0" fontId="64" fillId="9" borderId="248" xfId="6" applyNumberFormat="1" applyFont="1" applyFill="1" applyBorder="1" applyAlignment="1" applyProtection="1">
      <alignment horizontal="left" vertical="center" indent="1" shrinkToFit="1"/>
      <protection hidden="1"/>
    </xf>
    <xf numFmtId="0" fontId="64" fillId="9" borderId="247" xfId="6" applyFont="1" applyFill="1" applyBorder="1" applyAlignment="1" applyProtection="1">
      <alignment horizontal="center" vertical="center" shrinkToFit="1"/>
      <protection hidden="1"/>
    </xf>
    <xf numFmtId="0" fontId="64" fillId="9" borderId="248" xfId="6" applyFont="1" applyFill="1" applyBorder="1" applyAlignment="1" applyProtection="1">
      <alignment horizontal="center" vertical="center" shrinkToFit="1"/>
      <protection hidden="1"/>
    </xf>
    <xf numFmtId="0" fontId="64" fillId="9" borderId="8" xfId="6" applyFont="1" applyFill="1" applyBorder="1" applyAlignment="1" applyProtection="1">
      <alignment horizontal="left" vertical="center" indent="1" shrinkToFit="1"/>
      <protection hidden="1"/>
    </xf>
    <xf numFmtId="0" fontId="37" fillId="10" borderId="6" xfId="0" applyFont="1" applyFill="1" applyBorder="1" applyAlignment="1" applyProtection="1">
      <alignment horizontal="center" vertical="center"/>
    </xf>
    <xf numFmtId="182" fontId="37" fillId="0" borderId="6" xfId="0" applyNumberFormat="1" applyFont="1" applyBorder="1" applyAlignment="1" applyProtection="1">
      <alignment horizontal="left" vertical="center" indent="1" shrinkToFit="1"/>
    </xf>
    <xf numFmtId="0" fontId="37" fillId="0" borderId="6" xfId="0" applyFont="1" applyBorder="1" applyAlignment="1" applyProtection="1">
      <alignment horizontal="left" vertical="center" indent="1" shrinkToFit="1"/>
    </xf>
    <xf numFmtId="0" fontId="37" fillId="0" borderId="6" xfId="0" applyNumberFormat="1" applyFont="1" applyBorder="1" applyAlignment="1" applyProtection="1">
      <alignment horizontal="left" vertical="center" indent="1" shrinkToFit="1"/>
    </xf>
    <xf numFmtId="0" fontId="37" fillId="0" borderId="0" xfId="0" applyFont="1" applyAlignment="1" applyProtection="1">
      <alignment vertical="center"/>
    </xf>
    <xf numFmtId="0" fontId="37" fillId="0" borderId="6" xfId="0" applyFont="1" applyBorder="1" applyAlignment="1" applyProtection="1">
      <alignment horizontal="left" vertical="center" indent="1"/>
    </xf>
    <xf numFmtId="0" fontId="52" fillId="0" borderId="0" xfId="0" applyFont="1" applyAlignment="1" applyProtection="1">
      <alignment horizontal="center" vertical="center"/>
    </xf>
    <xf numFmtId="0" fontId="79" fillId="0" borderId="63" xfId="0" applyFont="1" applyBorder="1" applyAlignment="1" applyProtection="1">
      <alignment horizontal="center" vertical="center"/>
      <protection locked="0"/>
    </xf>
    <xf numFmtId="0" fontId="79" fillId="0" borderId="49" xfId="0" applyFont="1" applyBorder="1" applyAlignment="1" applyProtection="1">
      <alignment horizontal="center" vertical="center"/>
      <protection locked="0"/>
    </xf>
    <xf numFmtId="0" fontId="79" fillId="0" borderId="50" xfId="0" applyFont="1" applyBorder="1" applyAlignment="1" applyProtection="1">
      <alignment horizontal="center" vertical="center"/>
      <protection locked="0"/>
    </xf>
    <xf numFmtId="0" fontId="79" fillId="10" borderId="63" xfId="0" applyFont="1" applyFill="1" applyBorder="1" applyAlignment="1">
      <alignment horizontal="center" vertical="center"/>
    </xf>
    <xf numFmtId="0" fontId="79" fillId="10" borderId="49" xfId="0" applyFont="1" applyFill="1" applyBorder="1" applyAlignment="1">
      <alignment horizontal="center" vertical="center"/>
    </xf>
    <xf numFmtId="0" fontId="79" fillId="10" borderId="64" xfId="0" applyFont="1" applyFill="1" applyBorder="1" applyAlignment="1">
      <alignment horizontal="center" vertical="center"/>
    </xf>
    <xf numFmtId="0" fontId="79" fillId="0" borderId="63" xfId="0" applyFont="1" applyBorder="1" applyAlignment="1" applyProtection="1">
      <alignment horizontal="left" vertical="center" indent="1" shrinkToFit="1"/>
      <protection locked="0"/>
    </xf>
    <xf numFmtId="0" fontId="79" fillId="0" borderId="49" xfId="0" applyFont="1" applyBorder="1" applyAlignment="1" applyProtection="1">
      <alignment horizontal="left" vertical="center" indent="1" shrinkToFit="1"/>
      <protection locked="0"/>
    </xf>
    <xf numFmtId="0" fontId="79" fillId="0" borderId="64" xfId="0" applyFont="1" applyBorder="1" applyAlignment="1" applyProtection="1">
      <alignment horizontal="left" vertical="center" indent="1" shrinkToFit="1"/>
      <protection locked="0"/>
    </xf>
    <xf numFmtId="0" fontId="79" fillId="0" borderId="73" xfId="0" applyFont="1" applyBorder="1" applyAlignment="1">
      <alignment horizontal="left" vertical="center" wrapText="1"/>
    </xf>
    <xf numFmtId="0" fontId="79" fillId="0" borderId="142" xfId="0" applyFont="1" applyBorder="1" applyAlignment="1">
      <alignment horizontal="left" vertical="center" wrapText="1"/>
    </xf>
    <xf numFmtId="0" fontId="79" fillId="0" borderId="78" xfId="0" applyFont="1" applyBorder="1" applyAlignment="1">
      <alignment horizontal="left" vertical="center" wrapText="1"/>
    </xf>
    <xf numFmtId="0" fontId="79" fillId="0" borderId="148" xfId="0" applyFont="1" applyBorder="1" applyAlignment="1">
      <alignment horizontal="left" vertical="center" wrapText="1"/>
    </xf>
    <xf numFmtId="0" fontId="79" fillId="0" borderId="74" xfId="0" applyFont="1" applyBorder="1" applyAlignment="1" applyProtection="1">
      <alignment horizontal="center" vertical="center"/>
      <protection locked="0"/>
    </xf>
    <xf numFmtId="0" fontId="79" fillId="0" borderId="79" xfId="0" applyFont="1" applyBorder="1" applyAlignment="1" applyProtection="1">
      <alignment horizontal="center" vertical="center"/>
      <protection locked="0"/>
    </xf>
    <xf numFmtId="0" fontId="95" fillId="0" borderId="6" xfId="0" applyFont="1" applyBorder="1" applyAlignment="1" applyProtection="1">
      <alignment horizontal="left" vertical="center" indent="1" shrinkToFit="1"/>
      <protection locked="0"/>
    </xf>
    <xf numFmtId="0" fontId="95" fillId="0" borderId="44" xfId="0" applyFont="1" applyBorder="1" applyAlignment="1" applyProtection="1">
      <alignment horizontal="left" vertical="center" indent="1" shrinkToFit="1"/>
      <protection locked="0"/>
    </xf>
    <xf numFmtId="0" fontId="95" fillId="0" borderId="81" xfId="0" applyFont="1" applyBorder="1" applyAlignment="1" applyProtection="1">
      <alignment horizontal="left" vertical="center" indent="1" shrinkToFit="1"/>
      <protection locked="0"/>
    </xf>
    <xf numFmtId="0" fontId="79" fillId="9" borderId="83" xfId="0" applyFont="1" applyFill="1" applyBorder="1" applyAlignment="1" applyProtection="1">
      <alignment horizontal="left" vertical="top" wrapText="1"/>
      <protection locked="0"/>
    </xf>
    <xf numFmtId="0" fontId="79" fillId="9" borderId="35" xfId="0" applyFont="1" applyFill="1" applyBorder="1" applyAlignment="1" applyProtection="1">
      <alignment horizontal="left" vertical="top" wrapText="1"/>
      <protection locked="0"/>
    </xf>
    <xf numFmtId="0" fontId="79" fillId="9" borderId="85" xfId="0" applyFont="1" applyFill="1" applyBorder="1" applyAlignment="1" applyProtection="1">
      <alignment horizontal="left" vertical="top" wrapText="1"/>
      <protection locked="0"/>
    </xf>
    <xf numFmtId="0" fontId="79" fillId="9" borderId="75" xfId="0" applyFont="1" applyFill="1" applyBorder="1" applyAlignment="1" applyProtection="1">
      <alignment horizontal="left" vertical="top" wrapText="1"/>
      <protection locked="0"/>
    </xf>
    <xf numFmtId="0" fontId="79" fillId="9" borderId="0" xfId="0" applyFont="1" applyFill="1" applyBorder="1" applyAlignment="1" applyProtection="1">
      <alignment horizontal="left" vertical="top" wrapText="1"/>
      <protection locked="0"/>
    </xf>
    <xf numFmtId="0" fontId="79" fillId="9" borderId="144" xfId="0" applyFont="1" applyFill="1" applyBorder="1" applyAlignment="1" applyProtection="1">
      <alignment horizontal="left" vertical="top" wrapText="1"/>
      <protection locked="0"/>
    </xf>
    <xf numFmtId="0" fontId="79" fillId="9" borderId="78" xfId="0" applyFont="1" applyFill="1" applyBorder="1" applyAlignment="1" applyProtection="1">
      <alignment horizontal="left" vertical="top" wrapText="1"/>
      <protection locked="0"/>
    </xf>
    <xf numFmtId="0" fontId="79" fillId="9" borderId="148" xfId="0" applyFont="1" applyFill="1" applyBorder="1" applyAlignment="1" applyProtection="1">
      <alignment horizontal="left" vertical="top" wrapText="1"/>
      <protection locked="0"/>
    </xf>
    <xf numFmtId="0" fontId="79" fillId="9" borderId="150" xfId="0" applyFont="1" applyFill="1" applyBorder="1" applyAlignment="1" applyProtection="1">
      <alignment horizontal="left" vertical="top" wrapText="1"/>
      <protection locked="0"/>
    </xf>
    <xf numFmtId="0" fontId="79" fillId="0" borderId="84" xfId="0" applyFont="1" applyBorder="1" applyAlignment="1" applyProtection="1">
      <alignment horizontal="center" vertical="center"/>
      <protection locked="0"/>
    </xf>
    <xf numFmtId="0" fontId="79" fillId="0" borderId="83" xfId="0" applyFont="1" applyBorder="1" applyAlignment="1">
      <alignment horizontal="left" vertical="center" wrapText="1"/>
    </xf>
    <xf numFmtId="0" fontId="79" fillId="0" borderId="35" xfId="0" applyFont="1" applyBorder="1" applyAlignment="1">
      <alignment horizontal="left" vertical="center" wrapText="1"/>
    </xf>
    <xf numFmtId="0" fontId="79" fillId="3" borderId="77" xfId="0" applyFont="1" applyFill="1" applyBorder="1" applyAlignment="1">
      <alignment horizontal="center" vertical="center"/>
    </xf>
    <xf numFmtId="0" fontId="79" fillId="3" borderId="80" xfId="0" applyFont="1" applyFill="1" applyBorder="1" applyAlignment="1">
      <alignment horizontal="center" vertical="center"/>
    </xf>
    <xf numFmtId="0" fontId="79" fillId="3" borderId="7" xfId="0" applyFont="1" applyFill="1" applyBorder="1" applyAlignment="1">
      <alignment horizontal="center" vertical="center"/>
    </xf>
    <xf numFmtId="0" fontId="79" fillId="3" borderId="8" xfId="0" applyFont="1" applyFill="1" applyBorder="1" applyAlignment="1">
      <alignment horizontal="center" vertical="center"/>
    </xf>
    <xf numFmtId="0" fontId="79" fillId="3" borderId="9" xfId="0" applyFont="1" applyFill="1" applyBorder="1" applyAlignment="1">
      <alignment horizontal="center" vertical="center"/>
    </xf>
    <xf numFmtId="0" fontId="119" fillId="0" borderId="0" xfId="0" applyFont="1" applyFill="1" applyBorder="1" applyProtection="1">
      <alignment vertical="center"/>
    </xf>
    <xf numFmtId="0" fontId="79" fillId="0" borderId="147" xfId="0" applyFont="1" applyBorder="1" applyAlignment="1">
      <alignment horizontal="right" vertical="center"/>
    </xf>
    <xf numFmtId="0" fontId="79" fillId="0" borderId="150" xfId="0" applyFont="1" applyBorder="1" applyAlignment="1">
      <alignment horizontal="right" vertical="center"/>
    </xf>
    <xf numFmtId="0" fontId="79" fillId="0" borderId="148" xfId="0" applyFont="1" applyBorder="1" applyAlignment="1">
      <alignment horizontal="right" vertical="center"/>
    </xf>
    <xf numFmtId="0" fontId="79" fillId="0" borderId="149" xfId="0" applyFont="1" applyBorder="1" applyAlignment="1">
      <alignment horizontal="right" vertical="center"/>
    </xf>
    <xf numFmtId="185" fontId="79" fillId="0" borderId="34" xfId="0" applyNumberFormat="1" applyFont="1" applyBorder="1" applyAlignment="1" applyProtection="1">
      <alignment horizontal="center" shrinkToFit="1"/>
      <protection locked="0"/>
    </xf>
    <xf numFmtId="185" fontId="79" fillId="0" borderId="35" xfId="0" applyNumberFormat="1" applyFont="1" applyBorder="1" applyAlignment="1" applyProtection="1">
      <alignment horizontal="center" shrinkToFit="1"/>
      <protection locked="0"/>
    </xf>
    <xf numFmtId="185" fontId="79" fillId="0" borderId="36" xfId="0" applyNumberFormat="1" applyFont="1" applyBorder="1" applyAlignment="1" applyProtection="1">
      <alignment horizontal="center" shrinkToFit="1"/>
      <protection locked="0"/>
    </xf>
    <xf numFmtId="185" fontId="79" fillId="0" borderId="38" xfId="0" applyNumberFormat="1" applyFont="1" applyBorder="1" applyAlignment="1" applyProtection="1">
      <alignment horizontal="center" shrinkToFit="1"/>
      <protection locked="0"/>
    </xf>
    <xf numFmtId="185" fontId="79" fillId="0" borderId="0" xfId="0" applyNumberFormat="1" applyFont="1" applyBorder="1" applyAlignment="1" applyProtection="1">
      <alignment horizontal="center" shrinkToFit="1"/>
      <protection locked="0"/>
    </xf>
    <xf numFmtId="185" fontId="79" fillId="0" borderId="39" xfId="0" applyNumberFormat="1" applyFont="1" applyBorder="1" applyAlignment="1" applyProtection="1">
      <alignment horizontal="center" shrinkToFit="1"/>
      <protection locked="0"/>
    </xf>
    <xf numFmtId="40" fontId="119" fillId="0" borderId="34" xfId="1" applyNumberFormat="1" applyFont="1" applyBorder="1" applyAlignment="1">
      <alignment horizontal="right" indent="1"/>
    </xf>
    <xf numFmtId="40" fontId="119" fillId="0" borderId="85" xfId="1" applyNumberFormat="1" applyFont="1" applyBorder="1" applyAlignment="1">
      <alignment horizontal="right" indent="1"/>
    </xf>
    <xf numFmtId="40" fontId="119" fillId="0" borderId="38" xfId="1" applyNumberFormat="1" applyFont="1" applyBorder="1" applyAlignment="1">
      <alignment horizontal="right" indent="1"/>
    </xf>
    <xf numFmtId="40" fontId="119" fillId="0" borderId="144" xfId="1" applyNumberFormat="1" applyFont="1" applyBorder="1" applyAlignment="1">
      <alignment horizontal="right" indent="1"/>
    </xf>
    <xf numFmtId="40" fontId="79" fillId="0" borderId="57" xfId="1" applyNumberFormat="1" applyFont="1" applyFill="1" applyBorder="1" applyAlignment="1" applyProtection="1">
      <alignment horizontal="right" vertical="center" shrinkToFit="1"/>
      <protection locked="0"/>
    </xf>
    <xf numFmtId="40" fontId="79" fillId="0" borderId="56" xfId="1" applyNumberFormat="1" applyFont="1" applyFill="1" applyBorder="1" applyAlignment="1" applyProtection="1">
      <alignment horizontal="right" vertical="center" shrinkToFit="1"/>
      <protection locked="0"/>
    </xf>
    <xf numFmtId="0" fontId="79" fillId="3" borderId="7" xfId="0" applyFont="1" applyFill="1" applyBorder="1" applyAlignment="1">
      <alignment horizontal="center" vertical="center" shrinkToFit="1"/>
    </xf>
    <xf numFmtId="0" fontId="79" fillId="3" borderId="8" xfId="0" applyFont="1" applyFill="1" applyBorder="1" applyAlignment="1">
      <alignment horizontal="center" vertical="center" shrinkToFit="1"/>
    </xf>
    <xf numFmtId="0" fontId="79" fillId="3" borderId="9" xfId="0" applyFont="1" applyFill="1" applyBorder="1" applyAlignment="1">
      <alignment horizontal="center" vertical="center" shrinkToFit="1"/>
    </xf>
    <xf numFmtId="0" fontId="91" fillId="0" borderId="35" xfId="0" applyFont="1" applyBorder="1" applyAlignment="1">
      <alignment vertical="center"/>
    </xf>
    <xf numFmtId="0" fontId="79" fillId="0" borderId="8" xfId="0" applyFont="1" applyBorder="1">
      <alignment vertical="center"/>
    </xf>
    <xf numFmtId="0" fontId="79" fillId="0" borderId="9" xfId="0" applyFont="1" applyBorder="1">
      <alignment vertical="center"/>
    </xf>
    <xf numFmtId="183" fontId="119" fillId="0" borderId="63" xfId="0" applyNumberFormat="1" applyFont="1" applyBorder="1" applyAlignment="1">
      <alignment vertical="center"/>
    </xf>
    <xf numFmtId="183" fontId="119" fillId="0" borderId="49" xfId="0" applyNumberFormat="1" applyFont="1" applyBorder="1" applyAlignment="1">
      <alignment vertical="center"/>
    </xf>
    <xf numFmtId="183" fontId="119" fillId="0" borderId="64" xfId="0" applyNumberFormat="1" applyFont="1" applyBorder="1" applyAlignment="1">
      <alignment vertical="center"/>
    </xf>
    <xf numFmtId="0" fontId="79" fillId="3" borderId="48" xfId="0" applyFont="1" applyFill="1" applyBorder="1" applyAlignment="1">
      <alignment horizontal="center" vertical="center"/>
    </xf>
    <xf numFmtId="0" fontId="79" fillId="3" borderId="49" xfId="0" applyFont="1" applyFill="1" applyBorder="1" applyAlignment="1">
      <alignment horizontal="center" vertical="center"/>
    </xf>
    <xf numFmtId="0" fontId="79" fillId="3" borderId="83" xfId="0" applyFont="1" applyFill="1" applyBorder="1" applyAlignment="1">
      <alignment horizontal="center" vertical="center"/>
    </xf>
    <xf numFmtId="0" fontId="79" fillId="3" borderId="35" xfId="0" applyFont="1" applyFill="1" applyBorder="1" applyAlignment="1">
      <alignment horizontal="center" vertical="center"/>
    </xf>
    <xf numFmtId="0" fontId="84" fillId="7" borderId="7" xfId="0" applyFont="1" applyFill="1" applyBorder="1" applyAlignment="1">
      <alignment horizontal="center" vertical="center"/>
    </xf>
    <xf numFmtId="0" fontId="84" fillId="7" borderId="8" xfId="0" applyFont="1" applyFill="1" applyBorder="1" applyAlignment="1">
      <alignment horizontal="center" vertical="center"/>
    </xf>
    <xf numFmtId="0" fontId="84" fillId="7" borderId="9" xfId="0" applyFont="1" applyFill="1" applyBorder="1" applyAlignment="1">
      <alignment horizontal="center" vertical="center"/>
    </xf>
    <xf numFmtId="0" fontId="91" fillId="7" borderId="7" xfId="0" applyFont="1" applyFill="1" applyBorder="1" applyAlignment="1">
      <alignment horizontal="center" vertical="center"/>
    </xf>
    <xf numFmtId="0" fontId="91" fillId="7" borderId="8" xfId="0" applyFont="1" applyFill="1" applyBorder="1" applyAlignment="1">
      <alignment horizontal="center" vertical="center"/>
    </xf>
    <xf numFmtId="0" fontId="91" fillId="7" borderId="9" xfId="0" applyFont="1" applyFill="1" applyBorder="1" applyAlignment="1">
      <alignment horizontal="center" vertical="center"/>
    </xf>
    <xf numFmtId="0" fontId="79" fillId="3" borderId="77" xfId="0" applyFont="1" applyFill="1" applyBorder="1" applyAlignment="1">
      <alignment horizontal="center" vertical="center" wrapText="1"/>
    </xf>
    <xf numFmtId="0" fontId="79" fillId="3" borderId="151" xfId="0" applyFont="1" applyFill="1" applyBorder="1" applyAlignment="1">
      <alignment horizontal="center" vertical="center" wrapText="1"/>
    </xf>
    <xf numFmtId="0" fontId="79" fillId="3" borderId="140" xfId="0" applyFont="1" applyFill="1" applyBorder="1" applyAlignment="1">
      <alignment horizontal="center" vertical="center" wrapText="1"/>
    </xf>
    <xf numFmtId="0" fontId="79" fillId="3" borderId="7" xfId="0" applyFont="1" applyFill="1" applyBorder="1" applyAlignment="1">
      <alignment horizontal="distributed" vertical="center" indent="3"/>
    </xf>
    <xf numFmtId="0" fontId="79" fillId="3" borderId="8" xfId="0" applyFont="1" applyFill="1" applyBorder="1" applyAlignment="1">
      <alignment horizontal="distributed" vertical="center" indent="3"/>
    </xf>
    <xf numFmtId="0" fontId="79" fillId="3" borderId="9" xfId="0" applyFont="1" applyFill="1" applyBorder="1" applyAlignment="1">
      <alignment horizontal="distributed" vertical="center" indent="3"/>
    </xf>
    <xf numFmtId="0" fontId="91" fillId="3" borderId="48" xfId="0" applyFont="1" applyFill="1" applyBorder="1" applyAlignment="1">
      <alignment horizontal="center" vertical="center"/>
    </xf>
    <xf numFmtId="0" fontId="91" fillId="3" borderId="49" xfId="0" applyFont="1" applyFill="1" applyBorder="1" applyAlignment="1">
      <alignment horizontal="center" vertical="center"/>
    </xf>
    <xf numFmtId="0" fontId="91" fillId="3" borderId="64" xfId="0" applyFont="1" applyFill="1" applyBorder="1" applyAlignment="1">
      <alignment horizontal="center" vertical="center"/>
    </xf>
    <xf numFmtId="0" fontId="79" fillId="10" borderId="48" xfId="0" applyFont="1" applyFill="1" applyBorder="1" applyAlignment="1" applyProtection="1">
      <alignment horizontal="left" vertical="center"/>
    </xf>
    <xf numFmtId="0" fontId="79" fillId="10" borderId="49" xfId="0" applyFont="1" applyFill="1" applyBorder="1" applyAlignment="1" applyProtection="1">
      <alignment horizontal="left" vertical="center"/>
    </xf>
    <xf numFmtId="0" fontId="79" fillId="10" borderId="50" xfId="0" applyFont="1" applyFill="1" applyBorder="1" applyAlignment="1" applyProtection="1">
      <alignment horizontal="left" vertical="center"/>
    </xf>
    <xf numFmtId="0" fontId="79" fillId="0" borderId="7" xfId="0" applyFont="1" applyBorder="1" applyAlignment="1" applyProtection="1">
      <alignment horizontal="left" vertical="center"/>
    </xf>
    <xf numFmtId="0" fontId="79" fillId="0" borderId="8" xfId="0" applyFont="1" applyBorder="1" applyAlignment="1" applyProtection="1">
      <alignment horizontal="left" vertical="center"/>
    </xf>
    <xf numFmtId="0" fontId="79" fillId="0" borderId="52" xfId="0" applyFont="1" applyBorder="1" applyAlignment="1" applyProtection="1">
      <alignment horizontal="left" vertical="center"/>
    </xf>
    <xf numFmtId="0" fontId="95" fillId="0" borderId="51" xfId="0" applyFont="1" applyFill="1" applyBorder="1" applyAlignment="1" applyProtection="1">
      <alignment horizontal="left" vertical="center" shrinkToFit="1"/>
      <protection locked="0"/>
    </xf>
    <xf numFmtId="0" fontId="95" fillId="0" borderId="8" xfId="0" applyFont="1" applyFill="1" applyBorder="1" applyAlignment="1" applyProtection="1">
      <alignment horizontal="left" vertical="center" shrinkToFit="1"/>
      <protection locked="0"/>
    </xf>
    <xf numFmtId="0" fontId="95" fillId="0" borderId="9" xfId="0" applyFont="1" applyFill="1" applyBorder="1" applyAlignment="1" applyProtection="1">
      <alignment horizontal="left" vertical="center" shrinkToFit="1"/>
      <protection locked="0"/>
    </xf>
    <xf numFmtId="0" fontId="95" fillId="3" borderId="73" xfId="0" applyFont="1" applyFill="1" applyBorder="1" applyAlignment="1">
      <alignment horizontal="center" vertical="center"/>
    </xf>
    <xf numFmtId="0" fontId="95" fillId="3" borderId="142" xfId="0" applyFont="1" applyFill="1" applyBorder="1" applyAlignment="1">
      <alignment horizontal="center" vertical="center"/>
    </xf>
    <xf numFmtId="0" fontId="95" fillId="3" borderId="152" xfId="0" applyFont="1" applyFill="1" applyBorder="1" applyAlignment="1">
      <alignment horizontal="center" vertical="center"/>
    </xf>
    <xf numFmtId="0" fontId="95" fillId="3" borderId="75" xfId="0" applyFont="1" applyFill="1" applyBorder="1" applyAlignment="1">
      <alignment horizontal="center" vertical="center"/>
    </xf>
    <xf numFmtId="0" fontId="95" fillId="3" borderId="0" xfId="0" applyFont="1" applyFill="1" applyBorder="1" applyAlignment="1">
      <alignment horizontal="center" vertical="center"/>
    </xf>
    <xf numFmtId="0" fontId="95" fillId="3" borderId="39" xfId="0" applyFont="1" applyFill="1" applyBorder="1" applyAlignment="1">
      <alignment horizontal="center" vertical="center"/>
    </xf>
    <xf numFmtId="0" fontId="95" fillId="3" borderId="54" xfId="0" applyFont="1" applyFill="1" applyBorder="1" applyAlignment="1">
      <alignment horizontal="center" vertical="center"/>
    </xf>
    <xf numFmtId="0" fontId="95" fillId="3" borderId="37" xfId="0" applyFont="1" applyFill="1" applyBorder="1" applyAlignment="1">
      <alignment horizontal="center" vertical="center"/>
    </xf>
    <xf numFmtId="0" fontId="95" fillId="3" borderId="41" xfId="0" applyFont="1" applyFill="1" applyBorder="1" applyAlignment="1">
      <alignment horizontal="center" vertical="center"/>
    </xf>
    <xf numFmtId="186" fontId="119" fillId="0" borderId="81" xfId="0" applyNumberFormat="1" applyFont="1" applyFill="1" applyBorder="1" applyAlignment="1" applyProtection="1">
      <alignment horizontal="right" vertical="center"/>
    </xf>
    <xf numFmtId="186" fontId="119" fillId="0" borderId="6" xfId="0" applyNumberFormat="1" applyFont="1" applyFill="1" applyBorder="1" applyAlignment="1" applyProtection="1">
      <alignment horizontal="right" vertical="center"/>
    </xf>
    <xf numFmtId="186" fontId="119" fillId="0" borderId="43" xfId="0" applyNumberFormat="1" applyFont="1" applyFill="1" applyBorder="1" applyAlignment="1" applyProtection="1">
      <alignment horizontal="right" vertical="center"/>
    </xf>
    <xf numFmtId="0" fontId="91" fillId="8" borderId="7" xfId="0" applyFont="1" applyFill="1" applyBorder="1" applyAlignment="1">
      <alignment horizontal="center" vertical="center"/>
    </xf>
    <xf numFmtId="0" fontId="91" fillId="8" borderId="8" xfId="0" applyFont="1" applyFill="1" applyBorder="1" applyAlignment="1">
      <alignment horizontal="center" vertical="center"/>
    </xf>
    <xf numFmtId="0" fontId="91" fillId="8" borderId="9" xfId="0" applyFont="1" applyFill="1" applyBorder="1" applyAlignment="1">
      <alignment horizontal="center" vertical="center"/>
    </xf>
    <xf numFmtId="186" fontId="79" fillId="0" borderId="63" xfId="0" applyNumberFormat="1" applyFont="1" applyFill="1" applyBorder="1" applyProtection="1">
      <alignment vertical="center"/>
      <protection locked="0"/>
    </xf>
    <xf numFmtId="186" fontId="79" fillId="0" borderId="49" xfId="0" applyNumberFormat="1" applyFont="1" applyFill="1" applyBorder="1" applyProtection="1">
      <alignment vertical="center"/>
      <protection locked="0"/>
    </xf>
    <xf numFmtId="186" fontId="79" fillId="0" borderId="64" xfId="0" applyNumberFormat="1" applyFont="1" applyFill="1" applyBorder="1" applyProtection="1">
      <alignment vertical="center"/>
      <protection locked="0"/>
    </xf>
    <xf numFmtId="0" fontId="95" fillId="3" borderId="153" xfId="0" applyFont="1" applyFill="1" applyBorder="1" applyAlignment="1">
      <alignment horizontal="center" vertical="center" wrapText="1"/>
    </xf>
    <xf numFmtId="0" fontId="95" fillId="3" borderId="44" xfId="0" applyFont="1" applyFill="1" applyBorder="1" applyAlignment="1">
      <alignment horizontal="center" vertical="center" wrapText="1"/>
    </xf>
    <xf numFmtId="0" fontId="95" fillId="3" borderId="43" xfId="0" applyFont="1" applyFill="1" applyBorder="1" applyAlignment="1">
      <alignment horizontal="center" vertical="center" wrapText="1"/>
    </xf>
    <xf numFmtId="0" fontId="79" fillId="3" borderId="34" xfId="0" applyFont="1" applyFill="1" applyBorder="1" applyAlignment="1">
      <alignment horizontal="center" vertical="center"/>
    </xf>
    <xf numFmtId="0" fontId="79" fillId="3" borderId="36" xfId="0" applyFont="1" applyFill="1" applyBorder="1" applyAlignment="1">
      <alignment horizontal="center" vertical="center"/>
    </xf>
    <xf numFmtId="0" fontId="91" fillId="9" borderId="81" xfId="0" applyFont="1" applyFill="1" applyBorder="1" applyAlignment="1" applyProtection="1">
      <alignment horizontal="center" vertical="center"/>
      <protection locked="0"/>
    </xf>
    <xf numFmtId="0" fontId="91" fillId="9" borderId="250" xfId="0" applyFont="1" applyFill="1" applyBorder="1" applyAlignment="1" applyProtection="1">
      <alignment horizontal="center" vertical="center"/>
      <protection locked="0"/>
    </xf>
    <xf numFmtId="0" fontId="95" fillId="3" borderId="86" xfId="0" applyFont="1" applyFill="1" applyBorder="1" applyAlignment="1">
      <alignment horizontal="center" vertical="center"/>
    </xf>
    <xf numFmtId="0" fontId="95" fillId="3" borderId="6" xfId="0" applyFont="1" applyFill="1" applyBorder="1" applyAlignment="1">
      <alignment horizontal="center" vertical="center"/>
    </xf>
    <xf numFmtId="0" fontId="79" fillId="9" borderId="0" xfId="0" applyFont="1" applyFill="1" applyBorder="1" applyAlignment="1" applyProtection="1">
      <alignment horizontal="center" vertical="center"/>
    </xf>
    <xf numFmtId="0" fontId="79" fillId="9" borderId="142" xfId="0" applyFont="1" applyFill="1" applyBorder="1" applyAlignment="1" applyProtection="1">
      <alignment horizontal="center" vertical="center"/>
    </xf>
    <xf numFmtId="0" fontId="95" fillId="4" borderId="75" xfId="0" applyFont="1" applyFill="1" applyBorder="1" applyAlignment="1">
      <alignment horizontal="center" vertical="center"/>
    </xf>
    <xf numFmtId="0" fontId="95" fillId="4" borderId="39" xfId="0" applyFont="1" applyFill="1" applyBorder="1" applyAlignment="1">
      <alignment horizontal="center" vertical="center"/>
    </xf>
    <xf numFmtId="0" fontId="79" fillId="3" borderId="42" xfId="0" applyFont="1" applyFill="1" applyBorder="1" applyAlignment="1">
      <alignment horizontal="center" vertical="center"/>
    </xf>
    <xf numFmtId="0" fontId="79" fillId="3" borderId="44" xfId="0" applyFont="1" applyFill="1" applyBorder="1" applyAlignment="1">
      <alignment horizontal="center" vertical="center"/>
    </xf>
    <xf numFmtId="0" fontId="79" fillId="3" borderId="146" xfId="0" applyFont="1" applyFill="1" applyBorder="1" applyAlignment="1">
      <alignment horizontal="center" vertical="center"/>
    </xf>
    <xf numFmtId="186" fontId="79" fillId="0" borderId="6" xfId="0" applyNumberFormat="1" applyFont="1" applyFill="1" applyBorder="1" applyProtection="1">
      <alignment vertical="center"/>
      <protection locked="0"/>
    </xf>
    <xf numFmtId="186" fontId="79" fillId="0" borderId="86" xfId="0" applyNumberFormat="1" applyFont="1" applyFill="1" applyBorder="1" applyProtection="1">
      <alignment vertical="center"/>
      <protection locked="0"/>
    </xf>
    <xf numFmtId="0" fontId="79" fillId="3" borderId="7" xfId="0" applyFont="1" applyFill="1" applyBorder="1" applyAlignment="1">
      <alignment horizontal="distributed" vertical="center" indent="6"/>
    </xf>
    <xf numFmtId="0" fontId="79" fillId="3" borderId="8" xfId="0" applyFont="1" applyFill="1" applyBorder="1" applyAlignment="1">
      <alignment horizontal="distributed" vertical="center" indent="6"/>
    </xf>
    <xf numFmtId="0" fontId="79" fillId="3" borderId="9" xfId="0" applyFont="1" applyFill="1" applyBorder="1" applyAlignment="1">
      <alignment horizontal="distributed" vertical="center" indent="6"/>
    </xf>
    <xf numFmtId="0" fontId="79" fillId="3" borderId="57" xfId="0" applyFont="1" applyFill="1" applyBorder="1" applyAlignment="1">
      <alignment horizontal="distributed" vertical="center" indent="6"/>
    </xf>
    <xf numFmtId="0" fontId="79" fillId="3" borderId="56" xfId="0" applyFont="1" applyFill="1" applyBorder="1" applyAlignment="1">
      <alignment horizontal="distributed" vertical="center" indent="6"/>
    </xf>
    <xf numFmtId="0" fontId="79" fillId="3" borderId="61" xfId="0" applyFont="1" applyFill="1" applyBorder="1" applyAlignment="1">
      <alignment horizontal="distributed" vertical="center" indent="6"/>
    </xf>
    <xf numFmtId="186" fontId="79" fillId="0" borderId="57" xfId="0" applyNumberFormat="1" applyFont="1" applyFill="1" applyBorder="1" applyProtection="1">
      <alignment vertical="center"/>
      <protection locked="0"/>
    </xf>
    <xf numFmtId="186" fontId="79" fillId="0" borderId="56" xfId="0" applyNumberFormat="1" applyFont="1" applyFill="1" applyBorder="1" applyProtection="1">
      <alignment vertical="center"/>
      <protection locked="0"/>
    </xf>
    <xf numFmtId="186" fontId="79" fillId="0" borderId="61" xfId="0" applyNumberFormat="1" applyFont="1" applyFill="1" applyBorder="1" applyProtection="1">
      <alignment vertical="center"/>
      <protection locked="0"/>
    </xf>
    <xf numFmtId="186" fontId="79" fillId="0" borderId="81" xfId="0" applyNumberFormat="1" applyFont="1" applyFill="1" applyBorder="1" applyProtection="1">
      <alignment vertical="center"/>
      <protection locked="0"/>
    </xf>
    <xf numFmtId="186" fontId="79" fillId="0" borderId="7" xfId="0" applyNumberFormat="1" applyFont="1" applyFill="1" applyBorder="1" applyProtection="1">
      <alignment vertical="center"/>
      <protection locked="0"/>
    </xf>
    <xf numFmtId="186" fontId="79" fillId="0" borderId="8" xfId="0" applyNumberFormat="1" applyFont="1" applyFill="1" applyBorder="1" applyProtection="1">
      <alignment vertical="center"/>
      <protection locked="0"/>
    </xf>
    <xf numFmtId="186" fontId="79" fillId="0" borderId="9" xfId="0" applyNumberFormat="1" applyFont="1" applyFill="1" applyBorder="1" applyProtection="1">
      <alignment vertical="center"/>
      <protection locked="0"/>
    </xf>
    <xf numFmtId="0" fontId="79" fillId="0" borderId="37" xfId="0" applyFont="1" applyBorder="1" applyAlignment="1" applyProtection="1">
      <alignment vertical="center"/>
      <protection locked="0"/>
    </xf>
    <xf numFmtId="0" fontId="79" fillId="0" borderId="95" xfId="0" applyFont="1" applyBorder="1" applyAlignment="1" applyProtection="1">
      <alignment vertical="center"/>
      <protection locked="0"/>
    </xf>
    <xf numFmtId="0" fontId="79" fillId="3" borderId="34" xfId="0" applyFont="1" applyFill="1" applyBorder="1" applyAlignment="1">
      <alignment horizontal="center" vertical="center" wrapText="1"/>
    </xf>
    <xf numFmtId="0" fontId="79" fillId="3" borderId="35" xfId="0" applyFont="1" applyFill="1" applyBorder="1" applyAlignment="1">
      <alignment horizontal="center" vertical="center" wrapText="1"/>
    </xf>
    <xf numFmtId="0" fontId="79" fillId="3" borderId="36" xfId="0" applyFont="1" applyFill="1" applyBorder="1" applyAlignment="1">
      <alignment horizontal="center" vertical="center" wrapText="1"/>
    </xf>
    <xf numFmtId="0" fontId="79" fillId="3" borderId="38" xfId="0" applyFont="1" applyFill="1" applyBorder="1" applyAlignment="1">
      <alignment horizontal="center" vertical="center" wrapText="1"/>
    </xf>
    <xf numFmtId="0" fontId="79" fillId="3" borderId="0" xfId="0" applyFont="1" applyFill="1" applyBorder="1" applyAlignment="1">
      <alignment horizontal="center" vertical="center" wrapText="1"/>
    </xf>
    <xf numFmtId="0" fontId="79" fillId="3" borderId="39" xfId="0" applyFont="1" applyFill="1" applyBorder="1" applyAlignment="1">
      <alignment horizontal="center" vertical="center" wrapText="1"/>
    </xf>
    <xf numFmtId="0" fontId="79" fillId="3" borderId="40" xfId="0" applyFont="1" applyFill="1" applyBorder="1" applyAlignment="1">
      <alignment horizontal="center" vertical="center" wrapText="1"/>
    </xf>
    <xf numFmtId="0" fontId="79" fillId="3" borderId="37" xfId="0" applyFont="1" applyFill="1" applyBorder="1" applyAlignment="1">
      <alignment horizontal="center" vertical="center" wrapText="1"/>
    </xf>
    <xf numFmtId="0" fontId="79" fillId="3" borderId="41" xfId="0" applyFont="1" applyFill="1" applyBorder="1" applyAlignment="1">
      <alignment horizontal="center" vertical="center" wrapText="1"/>
    </xf>
    <xf numFmtId="188" fontId="119" fillId="0" borderId="0" xfId="0" applyNumberFormat="1" applyFont="1" applyBorder="1">
      <alignment vertical="center"/>
    </xf>
    <xf numFmtId="186" fontId="119" fillId="0" borderId="154" xfId="0" applyNumberFormat="1" applyFont="1" applyFill="1" applyBorder="1" applyAlignment="1" applyProtection="1">
      <alignment horizontal="right" vertical="center"/>
    </xf>
    <xf numFmtId="186" fontId="119" fillId="0" borderId="142" xfId="0" applyNumberFormat="1" applyFont="1" applyFill="1" applyBorder="1" applyAlignment="1" applyProtection="1">
      <alignment horizontal="right" vertical="center"/>
    </xf>
    <xf numFmtId="186" fontId="119" fillId="0" borderId="213" xfId="0" applyNumberFormat="1" applyFont="1" applyFill="1" applyBorder="1" applyAlignment="1" applyProtection="1">
      <alignment horizontal="right" vertical="center"/>
    </xf>
    <xf numFmtId="0" fontId="167" fillId="0" borderId="0" xfId="0" applyFont="1" applyFill="1" applyBorder="1" applyAlignment="1" applyProtection="1">
      <alignment horizontal="center" vertical="center"/>
    </xf>
    <xf numFmtId="0" fontId="151" fillId="9" borderId="0" xfId="0" applyFont="1" applyFill="1" applyBorder="1" applyAlignment="1" applyProtection="1">
      <alignment horizontal="center" vertical="center" wrapText="1"/>
    </xf>
    <xf numFmtId="0" fontId="151" fillId="9" borderId="0" xfId="0" applyFont="1" applyFill="1" applyBorder="1" applyAlignment="1" applyProtection="1">
      <alignment horizontal="center" vertical="center"/>
    </xf>
    <xf numFmtId="183" fontId="119" fillId="0" borderId="63" xfId="0" applyNumberFormat="1" applyFont="1" applyBorder="1">
      <alignment vertical="center"/>
    </xf>
    <xf numFmtId="183" fontId="119" fillId="0" borderId="49" xfId="0" applyNumberFormat="1" applyFont="1" applyBorder="1">
      <alignment vertical="center"/>
    </xf>
    <xf numFmtId="183" fontId="119" fillId="0" borderId="64" xfId="0" applyNumberFormat="1" applyFont="1" applyBorder="1">
      <alignment vertical="center"/>
    </xf>
    <xf numFmtId="0" fontId="167" fillId="9" borderId="0" xfId="0" applyFont="1" applyFill="1" applyBorder="1" applyAlignment="1" applyProtection="1">
      <alignment horizontal="center" vertical="center"/>
    </xf>
    <xf numFmtId="0" fontId="79" fillId="3" borderId="63" xfId="0" applyFont="1" applyFill="1" applyBorder="1" applyAlignment="1">
      <alignment horizontal="distributed" vertical="center" indent="3"/>
    </xf>
    <xf numFmtId="0" fontId="79" fillId="3" borderId="49" xfId="0" applyFont="1" applyFill="1" applyBorder="1" applyAlignment="1">
      <alignment horizontal="distributed" vertical="center" indent="3"/>
    </xf>
    <xf numFmtId="0" fontId="79" fillId="3" borderId="64" xfId="0" applyFont="1" applyFill="1" applyBorder="1" applyAlignment="1">
      <alignment horizontal="distributed" vertical="center" indent="3"/>
    </xf>
    <xf numFmtId="0" fontId="91" fillId="3" borderId="55" xfId="0" applyFont="1" applyFill="1" applyBorder="1" applyAlignment="1" applyProtection="1">
      <alignment horizontal="center" vertical="center"/>
    </xf>
    <xf numFmtId="0" fontId="91" fillId="3" borderId="56" xfId="0" applyFont="1" applyFill="1" applyBorder="1" applyAlignment="1" applyProtection="1">
      <alignment horizontal="center" vertical="center"/>
    </xf>
    <xf numFmtId="0" fontId="91" fillId="3" borderId="61" xfId="0" applyFont="1" applyFill="1" applyBorder="1" applyAlignment="1" applyProtection="1">
      <alignment horizontal="center" vertical="center"/>
    </xf>
    <xf numFmtId="186" fontId="79" fillId="0" borderId="40" xfId="0" applyNumberFormat="1" applyFont="1" applyFill="1" applyBorder="1" applyProtection="1">
      <alignment vertical="center"/>
      <protection locked="0"/>
    </xf>
    <xf numFmtId="186" fontId="79" fillId="0" borderId="37" xfId="0" applyNumberFormat="1" applyFont="1" applyFill="1" applyBorder="1" applyProtection="1">
      <alignment vertical="center"/>
      <protection locked="0"/>
    </xf>
    <xf numFmtId="186" fontId="79" fillId="0" borderId="41" xfId="0" applyNumberFormat="1" applyFont="1" applyFill="1" applyBorder="1" applyProtection="1">
      <alignment vertical="center"/>
      <protection locked="0"/>
    </xf>
    <xf numFmtId="0" fontId="95" fillId="3" borderId="154" xfId="0" applyFont="1" applyFill="1" applyBorder="1" applyAlignment="1">
      <alignment horizontal="center" vertical="center"/>
    </xf>
    <xf numFmtId="0" fontId="95" fillId="3" borderId="40" xfId="0" applyFont="1" applyFill="1" applyBorder="1" applyAlignment="1">
      <alignment horizontal="center" vertical="center"/>
    </xf>
    <xf numFmtId="0" fontId="95" fillId="0" borderId="83" xfId="0" applyFont="1" applyBorder="1" applyAlignment="1" applyProtection="1">
      <alignment horizontal="left" vertical="top" wrapText="1" shrinkToFit="1"/>
      <protection locked="0"/>
    </xf>
    <xf numFmtId="0" fontId="95" fillId="0" borderId="35" xfId="0" applyFont="1" applyBorder="1" applyAlignment="1" applyProtection="1">
      <alignment horizontal="left" vertical="top" wrapText="1" shrinkToFit="1"/>
      <protection locked="0"/>
    </xf>
    <xf numFmtId="0" fontId="95" fillId="0" borderId="85" xfId="0" applyFont="1" applyBorder="1" applyAlignment="1" applyProtection="1">
      <alignment horizontal="left" vertical="top" wrapText="1" shrinkToFit="1"/>
      <protection locked="0"/>
    </xf>
    <xf numFmtId="0" fontId="95" fillId="0" borderId="75" xfId="0" applyFont="1" applyBorder="1" applyAlignment="1" applyProtection="1">
      <alignment horizontal="left" vertical="top" wrapText="1" shrinkToFit="1"/>
      <protection locked="0"/>
    </xf>
    <xf numFmtId="0" fontId="95" fillId="0" borderId="0" xfId="0" applyFont="1" applyAlignment="1" applyProtection="1">
      <alignment horizontal="left" vertical="top" wrapText="1" shrinkToFit="1"/>
      <protection locked="0"/>
    </xf>
    <xf numFmtId="0" fontId="95" fillId="0" borderId="144" xfId="0" applyFont="1" applyBorder="1" applyAlignment="1" applyProtection="1">
      <alignment horizontal="left" vertical="top" wrapText="1" shrinkToFit="1"/>
      <protection locked="0"/>
    </xf>
    <xf numFmtId="0" fontId="95" fillId="0" borderId="78" xfId="0" applyFont="1" applyBorder="1" applyAlignment="1" applyProtection="1">
      <alignment horizontal="left" vertical="top" wrapText="1" shrinkToFit="1"/>
      <protection locked="0"/>
    </xf>
    <xf numFmtId="0" fontId="95" fillId="0" borderId="148" xfId="0" applyFont="1" applyBorder="1" applyAlignment="1" applyProtection="1">
      <alignment horizontal="left" vertical="top" wrapText="1" shrinkToFit="1"/>
      <protection locked="0"/>
    </xf>
    <xf numFmtId="0" fontId="95" fillId="0" borderId="150" xfId="0" applyFont="1" applyBorder="1" applyAlignment="1" applyProtection="1">
      <alignment horizontal="left" vertical="top" wrapText="1" shrinkToFit="1"/>
      <protection locked="0"/>
    </xf>
    <xf numFmtId="0" fontId="95" fillId="3" borderId="86" xfId="0" applyFont="1" applyFill="1" applyBorder="1" applyAlignment="1">
      <alignment horizontal="center" vertical="center" wrapText="1"/>
    </xf>
    <xf numFmtId="0" fontId="95" fillId="3" borderId="139" xfId="0" applyFont="1" applyFill="1" applyBorder="1" applyAlignment="1">
      <alignment horizontal="center" vertical="center" wrapText="1"/>
    </xf>
    <xf numFmtId="0" fontId="95" fillId="3" borderId="6" xfId="0" applyFont="1" applyFill="1" applyBorder="1" applyAlignment="1">
      <alignment horizontal="center" vertical="center" wrapText="1"/>
    </xf>
    <xf numFmtId="0" fontId="95" fillId="3" borderId="82" xfId="0" applyFont="1" applyFill="1" applyBorder="1" applyAlignment="1">
      <alignment horizontal="center" vertical="center" wrapText="1"/>
    </xf>
    <xf numFmtId="40" fontId="119" fillId="0" borderId="7" xfId="1" applyNumberFormat="1" applyFont="1" applyBorder="1" applyAlignment="1" applyProtection="1">
      <alignment horizontal="right" vertical="center" shrinkToFit="1"/>
    </xf>
    <xf numFmtId="40" fontId="119" fillId="0" borderId="8" xfId="1" applyNumberFormat="1" applyFont="1" applyBorder="1" applyAlignment="1" applyProtection="1">
      <alignment horizontal="right" vertical="center" shrinkToFit="1"/>
    </xf>
    <xf numFmtId="183" fontId="79" fillId="0" borderId="34" xfId="0" applyNumberFormat="1" applyFont="1" applyBorder="1" applyProtection="1">
      <alignment vertical="center"/>
      <protection locked="0"/>
    </xf>
    <xf numFmtId="183" fontId="79" fillId="0" borderId="35" xfId="0" applyNumberFormat="1" applyFont="1" applyBorder="1" applyProtection="1">
      <alignment vertical="center"/>
      <protection locked="0"/>
    </xf>
    <xf numFmtId="183" fontId="79" fillId="0" borderId="40" xfId="0" applyNumberFormat="1" applyFont="1" applyBorder="1" applyProtection="1">
      <alignment vertical="center"/>
      <protection locked="0"/>
    </xf>
    <xf numFmtId="183" fontId="79" fillId="0" borderId="37" xfId="0" applyNumberFormat="1" applyFont="1" applyBorder="1" applyProtection="1">
      <alignment vertical="center"/>
      <protection locked="0"/>
    </xf>
    <xf numFmtId="0" fontId="79" fillId="8" borderId="34" xfId="0" applyFont="1" applyFill="1" applyBorder="1" applyAlignment="1">
      <alignment horizontal="center" vertical="center"/>
    </xf>
    <xf numFmtId="0" fontId="79" fillId="8" borderId="35" xfId="0" applyFont="1" applyFill="1" applyBorder="1" applyAlignment="1">
      <alignment horizontal="center" vertical="center"/>
    </xf>
    <xf numFmtId="0" fontId="79" fillId="8" borderId="36" xfId="0" applyFont="1" applyFill="1" applyBorder="1" applyAlignment="1">
      <alignment horizontal="center" vertical="center"/>
    </xf>
    <xf numFmtId="0" fontId="79" fillId="7" borderId="34" xfId="0" applyFont="1" applyFill="1" applyBorder="1" applyAlignment="1">
      <alignment horizontal="center" vertical="center"/>
    </xf>
    <xf numFmtId="0" fontId="79" fillId="7" borderId="35" xfId="0" applyFont="1" applyFill="1" applyBorder="1" applyAlignment="1">
      <alignment horizontal="center" vertical="center"/>
    </xf>
    <xf numFmtId="0" fontId="79" fillId="7" borderId="36" xfId="0" applyFont="1" applyFill="1" applyBorder="1" applyAlignment="1">
      <alignment horizontal="center" vertical="center"/>
    </xf>
    <xf numFmtId="0" fontId="79" fillId="7" borderId="40" xfId="0" applyFont="1" applyFill="1" applyBorder="1" applyAlignment="1">
      <alignment horizontal="center" vertical="center"/>
    </xf>
    <xf numFmtId="0" fontId="79" fillId="7" borderId="37" xfId="0" applyFont="1" applyFill="1" applyBorder="1" applyAlignment="1">
      <alignment horizontal="center" vertical="center"/>
    </xf>
    <xf numFmtId="0" fontId="79" fillId="7" borderId="41" xfId="0" applyFont="1" applyFill="1" applyBorder="1" applyAlignment="1">
      <alignment horizontal="center" vertical="center"/>
    </xf>
    <xf numFmtId="183" fontId="119" fillId="0" borderId="50" xfId="0" applyNumberFormat="1" applyFont="1" applyBorder="1" applyAlignment="1">
      <alignment vertical="center"/>
    </xf>
    <xf numFmtId="0" fontId="79" fillId="3" borderId="63" xfId="0" applyFont="1" applyFill="1" applyBorder="1" applyAlignment="1">
      <alignment horizontal="center" vertical="center"/>
    </xf>
    <xf numFmtId="0" fontId="79" fillId="3" borderId="64" xfId="0" applyFont="1" applyFill="1" applyBorder="1" applyAlignment="1">
      <alignment horizontal="center" vertical="center"/>
    </xf>
    <xf numFmtId="0" fontId="95" fillId="0" borderId="7" xfId="0" applyFont="1" applyBorder="1" applyAlignment="1" applyProtection="1">
      <alignment horizontal="center" vertical="center"/>
      <protection locked="0"/>
    </xf>
    <xf numFmtId="0" fontId="95" fillId="0" borderId="52" xfId="0" applyFont="1" applyBorder="1" applyAlignment="1" applyProtection="1">
      <alignment horizontal="center" vertical="center"/>
      <protection locked="0"/>
    </xf>
    <xf numFmtId="0" fontId="79" fillId="0" borderId="52" xfId="0" applyFont="1" applyBorder="1">
      <alignment vertical="center"/>
    </xf>
    <xf numFmtId="0" fontId="79" fillId="3" borderId="85" xfId="0" applyFont="1" applyFill="1" applyBorder="1" applyAlignment="1">
      <alignment horizontal="center" vertical="center"/>
    </xf>
    <xf numFmtId="0" fontId="79" fillId="3" borderId="50" xfId="0" applyFont="1" applyFill="1" applyBorder="1" applyAlignment="1">
      <alignment horizontal="center" vertical="center"/>
    </xf>
    <xf numFmtId="0" fontId="79" fillId="0" borderId="85" xfId="0" applyFont="1" applyBorder="1">
      <alignment vertical="center"/>
    </xf>
    <xf numFmtId="0" fontId="79" fillId="0" borderId="95" xfId="0" applyFont="1" applyBorder="1">
      <alignment vertical="center"/>
    </xf>
    <xf numFmtId="0" fontId="79" fillId="3" borderId="43" xfId="0" applyFont="1" applyFill="1" applyBorder="1" applyAlignment="1">
      <alignment horizontal="center" vertical="center"/>
    </xf>
    <xf numFmtId="0" fontId="91" fillId="0" borderId="35" xfId="0" applyFont="1" applyBorder="1" applyAlignment="1">
      <alignment horizontal="left" vertical="center"/>
    </xf>
    <xf numFmtId="0" fontId="91" fillId="0" borderId="85" xfId="0" applyFont="1" applyBorder="1" applyAlignment="1">
      <alignment horizontal="left" vertical="center"/>
    </xf>
    <xf numFmtId="184" fontId="79" fillId="9" borderId="142" xfId="0" applyNumberFormat="1" applyFont="1" applyFill="1" applyBorder="1" applyAlignment="1" applyProtection="1">
      <alignment horizontal="center" vertical="center"/>
    </xf>
    <xf numFmtId="0" fontId="171" fillId="9" borderId="39" xfId="0" applyFont="1" applyFill="1" applyBorder="1" applyAlignment="1" applyProtection="1">
      <alignment horizontal="center" vertical="center"/>
    </xf>
    <xf numFmtId="0" fontId="171" fillId="9" borderId="44" xfId="0" applyFont="1" applyFill="1" applyBorder="1" applyAlignment="1" applyProtection="1">
      <alignment horizontal="center" vertical="center"/>
    </xf>
    <xf numFmtId="0" fontId="171" fillId="9" borderId="38" xfId="0" applyFont="1" applyFill="1" applyBorder="1" applyAlignment="1" applyProtection="1">
      <alignment horizontal="center" vertical="center"/>
    </xf>
    <xf numFmtId="0" fontId="79" fillId="10" borderId="48" xfId="0" applyFont="1" applyFill="1" applyBorder="1" applyAlignment="1">
      <alignment horizontal="left" vertical="center"/>
    </xf>
    <xf numFmtId="0" fontId="79" fillId="10" borderId="49" xfId="0" applyFont="1" applyFill="1" applyBorder="1" applyAlignment="1">
      <alignment horizontal="left" vertical="center"/>
    </xf>
    <xf numFmtId="0" fontId="79" fillId="10" borderId="50" xfId="0" applyFont="1" applyFill="1" applyBorder="1" applyAlignment="1">
      <alignment horizontal="left" vertical="center"/>
    </xf>
    <xf numFmtId="186" fontId="119" fillId="0" borderId="96" xfId="0" applyNumberFormat="1" applyFont="1" applyFill="1" applyBorder="1" applyProtection="1">
      <alignment vertical="center"/>
    </xf>
    <xf numFmtId="186" fontId="119" fillId="0" borderId="94" xfId="0" applyNumberFormat="1" applyFont="1" applyFill="1" applyBorder="1" applyProtection="1">
      <alignment vertical="center"/>
    </xf>
    <xf numFmtId="186" fontId="119" fillId="0" borderId="88" xfId="0" applyNumberFormat="1" applyFont="1" applyFill="1" applyBorder="1" applyProtection="1">
      <alignment vertical="center"/>
    </xf>
    <xf numFmtId="186" fontId="119" fillId="0" borderId="89" xfId="0" applyNumberFormat="1" applyFont="1" applyFill="1" applyBorder="1" applyProtection="1">
      <alignment vertical="center"/>
    </xf>
    <xf numFmtId="0" fontId="79" fillId="3" borderId="54" xfId="0" applyFont="1" applyFill="1" applyBorder="1" applyAlignment="1">
      <alignment horizontal="center" vertical="center"/>
    </xf>
    <xf numFmtId="0" fontId="79" fillId="3" borderId="37" xfId="0" applyFont="1" applyFill="1" applyBorder="1" applyAlignment="1">
      <alignment horizontal="center" vertical="center"/>
    </xf>
    <xf numFmtId="0" fontId="79" fillId="3" borderId="41" xfId="0" applyFont="1" applyFill="1" applyBorder="1" applyAlignment="1">
      <alignment horizontal="center" vertical="center"/>
    </xf>
    <xf numFmtId="0" fontId="91" fillId="0" borderId="35" xfId="0" applyFont="1" applyBorder="1">
      <alignment vertical="center"/>
    </xf>
    <xf numFmtId="0" fontId="121" fillId="3" borderId="51" xfId="0" applyFont="1" applyFill="1" applyBorder="1" applyAlignment="1">
      <alignment horizontal="center" vertical="center" wrapText="1"/>
    </xf>
    <xf numFmtId="0" fontId="121" fillId="3" borderId="8" xfId="0" applyFont="1" applyFill="1" applyBorder="1" applyAlignment="1">
      <alignment horizontal="center" vertical="center" wrapText="1"/>
    </xf>
    <xf numFmtId="0" fontId="121" fillId="3" borderId="9" xfId="0" applyFont="1" applyFill="1" applyBorder="1" applyAlignment="1">
      <alignment horizontal="center" vertical="center" wrapText="1"/>
    </xf>
    <xf numFmtId="0" fontId="79" fillId="0" borderId="34" xfId="0" applyFont="1" applyBorder="1" applyAlignment="1" applyProtection="1">
      <alignment horizontal="center" vertical="center"/>
      <protection locked="0"/>
    </xf>
    <xf numFmtId="0" fontId="79" fillId="0" borderId="36" xfId="0" applyFont="1" applyBorder="1" applyAlignment="1" applyProtection="1">
      <alignment horizontal="center" vertical="center"/>
      <protection locked="0"/>
    </xf>
    <xf numFmtId="0" fontId="79" fillId="0" borderId="38" xfId="0" applyFont="1" applyBorder="1" applyAlignment="1" applyProtection="1">
      <alignment horizontal="center" vertical="center"/>
      <protection locked="0"/>
    </xf>
    <xf numFmtId="0" fontId="79" fillId="0" borderId="39" xfId="0" applyFont="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79" fillId="0" borderId="41" xfId="0" applyFont="1" applyBorder="1" applyAlignment="1" applyProtection="1">
      <alignment horizontal="center" vertical="center"/>
      <protection locked="0"/>
    </xf>
    <xf numFmtId="183" fontId="79" fillId="0" borderId="7" xfId="0" applyNumberFormat="1" applyFont="1" applyBorder="1" applyAlignment="1" applyProtection="1">
      <alignment vertical="center"/>
      <protection locked="0"/>
    </xf>
    <xf numFmtId="183" fontId="79" fillId="0" borderId="8" xfId="0" applyNumberFormat="1" applyFont="1" applyBorder="1" applyAlignment="1" applyProtection="1">
      <alignment vertical="center"/>
      <protection locked="0"/>
    </xf>
    <xf numFmtId="183" fontId="119" fillId="0" borderId="34" xfId="0" applyNumberFormat="1" applyFont="1" applyBorder="1" applyAlignment="1">
      <alignment horizontal="right" indent="1"/>
    </xf>
    <xf numFmtId="183" fontId="119" fillId="0" borderId="35" xfId="0" applyNumberFormat="1" applyFont="1" applyBorder="1" applyAlignment="1">
      <alignment horizontal="right" indent="1"/>
    </xf>
    <xf numFmtId="183" fontId="119" fillId="0" borderId="36" xfId="0" applyNumberFormat="1" applyFont="1" applyBorder="1" applyAlignment="1">
      <alignment horizontal="right" indent="1"/>
    </xf>
    <xf numFmtId="183" fontId="119" fillId="0" borderId="38" xfId="0" applyNumberFormat="1" applyFont="1" applyBorder="1" applyAlignment="1">
      <alignment horizontal="right" indent="1"/>
    </xf>
    <xf numFmtId="183" fontId="119" fillId="0" borderId="0" xfId="0" applyNumberFormat="1" applyFont="1" applyBorder="1" applyAlignment="1">
      <alignment horizontal="right" indent="1"/>
    </xf>
    <xf numFmtId="183" fontId="119" fillId="0" borderId="39" xfId="0" applyNumberFormat="1" applyFont="1" applyBorder="1" applyAlignment="1">
      <alignment horizontal="right" indent="1"/>
    </xf>
    <xf numFmtId="0" fontId="79" fillId="0" borderId="40" xfId="0" applyFont="1" applyBorder="1" applyAlignment="1">
      <alignment horizontal="right" vertical="center"/>
    </xf>
    <xf numFmtId="0" fontId="79" fillId="0" borderId="37" xfId="0" applyFont="1" applyBorder="1" applyAlignment="1">
      <alignment horizontal="right" vertical="center"/>
    </xf>
    <xf numFmtId="0" fontId="79" fillId="0" borderId="41" xfId="0" applyFont="1" applyBorder="1" applyAlignment="1">
      <alignment horizontal="right" vertical="center"/>
    </xf>
    <xf numFmtId="0" fontId="91" fillId="0" borderId="37" xfId="0" applyFont="1" applyBorder="1">
      <alignment vertical="center"/>
    </xf>
    <xf numFmtId="0" fontId="79" fillId="7" borderId="62" xfId="0" applyFont="1" applyFill="1" applyBorder="1" applyAlignment="1">
      <alignment horizontal="distributed" vertical="center" indent="3"/>
    </xf>
    <xf numFmtId="0" fontId="79" fillId="7" borderId="53" xfId="0" applyFont="1" applyFill="1" applyBorder="1" applyAlignment="1">
      <alignment horizontal="distributed" vertical="center" indent="3"/>
    </xf>
    <xf numFmtId="0" fontId="79" fillId="7" borderId="65" xfId="0" applyFont="1" applyFill="1" applyBorder="1" applyAlignment="1">
      <alignment horizontal="distributed" vertical="center" indent="3"/>
    </xf>
    <xf numFmtId="0" fontId="79" fillId="9" borderId="81" xfId="0" applyFont="1" applyFill="1" applyBorder="1" applyAlignment="1" applyProtection="1">
      <alignment horizontal="center" vertical="center" wrapText="1"/>
      <protection locked="0"/>
    </xf>
    <xf numFmtId="0" fontId="79" fillId="10" borderId="57" xfId="0" applyFont="1" applyFill="1" applyBorder="1" applyAlignment="1" applyProtection="1">
      <alignment horizontal="center" vertical="center"/>
    </xf>
    <xf numFmtId="0" fontId="79" fillId="10" borderId="61" xfId="0" applyFont="1" applyFill="1" applyBorder="1" applyAlignment="1" applyProtection="1">
      <alignment horizontal="center" vertical="center"/>
    </xf>
    <xf numFmtId="0" fontId="79" fillId="3" borderId="154" xfId="0" applyFont="1" applyFill="1" applyBorder="1" applyAlignment="1">
      <alignment horizontal="distributed" vertical="center" indent="2"/>
    </xf>
    <xf numFmtId="0" fontId="79" fillId="3" borderId="142" xfId="0" applyFont="1" applyFill="1" applyBorder="1" applyAlignment="1">
      <alignment horizontal="distributed" vertical="center" indent="2"/>
    </xf>
    <xf numFmtId="0" fontId="79" fillId="3" borderId="152" xfId="0" applyFont="1" applyFill="1" applyBorder="1" applyAlignment="1">
      <alignment horizontal="distributed" vertical="center" indent="2"/>
    </xf>
    <xf numFmtId="0" fontId="79" fillId="3" borderId="40" xfId="0" applyFont="1" applyFill="1" applyBorder="1" applyAlignment="1">
      <alignment horizontal="distributed" vertical="center" indent="2"/>
    </xf>
    <xf numFmtId="0" fontId="79" fillId="3" borderId="37" xfId="0" applyFont="1" applyFill="1" applyBorder="1" applyAlignment="1">
      <alignment horizontal="distributed" vertical="center" indent="2"/>
    </xf>
    <xf numFmtId="0" fontId="79" fillId="3" borderId="41" xfId="0" applyFont="1" applyFill="1" applyBorder="1" applyAlignment="1">
      <alignment horizontal="distributed" vertical="center" indent="2"/>
    </xf>
    <xf numFmtId="0" fontId="95" fillId="0" borderId="42" xfId="0" applyFont="1" applyBorder="1" applyAlignment="1" applyProtection="1">
      <alignment horizontal="left" vertical="center" indent="1" shrinkToFit="1"/>
      <protection locked="0"/>
    </xf>
    <xf numFmtId="0" fontId="79" fillId="3" borderId="63" xfId="0" applyFont="1" applyFill="1" applyBorder="1" applyAlignment="1">
      <alignment horizontal="distributed" vertical="center" indent="6"/>
    </xf>
    <xf numFmtId="0" fontId="79" fillId="3" borderId="49" xfId="0" applyFont="1" applyFill="1" applyBorder="1" applyAlignment="1">
      <alignment horizontal="distributed" vertical="center" indent="6"/>
    </xf>
    <xf numFmtId="0" fontId="79" fillId="3" borderId="64" xfId="0" applyFont="1" applyFill="1" applyBorder="1" applyAlignment="1">
      <alignment horizontal="distributed" vertical="center" indent="6"/>
    </xf>
    <xf numFmtId="0" fontId="79" fillId="3" borderId="86" xfId="0" applyFont="1" applyFill="1" applyBorder="1" applyAlignment="1">
      <alignment horizontal="distributed" vertical="center" justifyLastLine="1"/>
    </xf>
    <xf numFmtId="0" fontId="79" fillId="3" borderId="6" xfId="0" applyFont="1" applyFill="1" applyBorder="1" applyAlignment="1">
      <alignment horizontal="distributed" vertical="center" justifyLastLine="1"/>
    </xf>
    <xf numFmtId="0" fontId="79" fillId="3" borderId="81" xfId="0" applyFont="1" applyFill="1" applyBorder="1" applyAlignment="1">
      <alignment horizontal="distributed" vertical="center" justifyLastLine="1"/>
    </xf>
    <xf numFmtId="0" fontId="79" fillId="3" borderId="86" xfId="0" applyFont="1" applyFill="1" applyBorder="1" applyAlignment="1">
      <alignment horizontal="distributed" vertical="center" indent="1"/>
    </xf>
    <xf numFmtId="0" fontId="79" fillId="3" borderId="7" xfId="0" applyFont="1" applyFill="1" applyBorder="1" applyAlignment="1">
      <alignment horizontal="distributed" vertical="center" indent="1"/>
    </xf>
    <xf numFmtId="0" fontId="79" fillId="3" borderId="8" xfId="0" applyFont="1" applyFill="1" applyBorder="1" applyAlignment="1">
      <alignment horizontal="distributed" vertical="center" indent="1"/>
    </xf>
    <xf numFmtId="0" fontId="79" fillId="3" borderId="9" xfId="0" applyFont="1" applyFill="1" applyBorder="1" applyAlignment="1">
      <alignment horizontal="distributed" vertical="center" indent="1"/>
    </xf>
    <xf numFmtId="0" fontId="79" fillId="3" borderId="6" xfId="0" applyFont="1" applyFill="1" applyBorder="1" applyAlignment="1">
      <alignment horizontal="distributed" vertical="center" indent="1"/>
    </xf>
    <xf numFmtId="177" fontId="119" fillId="0" borderId="63" xfId="0" applyNumberFormat="1" applyFont="1" applyBorder="1" applyAlignment="1">
      <alignment horizontal="left" vertical="center" indent="1"/>
    </xf>
    <xf numFmtId="177" fontId="119" fillId="0" borderId="49" xfId="0" applyNumberFormat="1" applyFont="1" applyBorder="1" applyAlignment="1">
      <alignment horizontal="left" vertical="center" indent="1"/>
    </xf>
    <xf numFmtId="177" fontId="119" fillId="0" borderId="64" xfId="0" applyNumberFormat="1" applyFont="1" applyBorder="1" applyAlignment="1">
      <alignment horizontal="left" vertical="center" indent="1"/>
    </xf>
    <xf numFmtId="0" fontId="79" fillId="3" borderId="63" xfId="0" applyFont="1" applyFill="1" applyBorder="1" applyAlignment="1">
      <alignment horizontal="center" vertical="center" shrinkToFit="1"/>
    </xf>
    <xf numFmtId="0" fontId="79" fillId="3" borderId="49" xfId="0" applyFont="1" applyFill="1" applyBorder="1" applyAlignment="1">
      <alignment horizontal="center" vertical="center" shrinkToFit="1"/>
    </xf>
    <xf numFmtId="0" fontId="79" fillId="3" borderId="64" xfId="0" applyFont="1" applyFill="1" applyBorder="1" applyAlignment="1">
      <alignment horizontal="center" vertical="center" shrinkToFit="1"/>
    </xf>
    <xf numFmtId="0" fontId="79" fillId="3" borderId="57" xfId="0" applyFont="1" applyFill="1" applyBorder="1" applyAlignment="1">
      <alignment horizontal="center" vertical="center"/>
    </xf>
    <xf numFmtId="0" fontId="79" fillId="3" borderId="56" xfId="0" applyFont="1" applyFill="1" applyBorder="1" applyAlignment="1">
      <alignment horizontal="center" vertical="center"/>
    </xf>
    <xf numFmtId="0" fontId="79" fillId="0" borderId="7"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119" fillId="0" borderId="141" xfId="0" applyNumberFormat="1" applyFont="1" applyBorder="1" applyAlignment="1">
      <alignment horizontal="left" vertical="center" indent="1"/>
    </xf>
    <xf numFmtId="0" fontId="119" fillId="0" borderId="145" xfId="0" applyNumberFormat="1" applyFont="1" applyBorder="1" applyAlignment="1">
      <alignment horizontal="left" vertical="center" indent="1"/>
    </xf>
    <xf numFmtId="0" fontId="119" fillId="0" borderId="143" xfId="0" applyNumberFormat="1" applyFont="1" applyBorder="1" applyAlignment="1">
      <alignment horizontal="left" vertical="center" indent="1"/>
    </xf>
    <xf numFmtId="0" fontId="79" fillId="0" borderId="7" xfId="0" applyFont="1" applyBorder="1" applyAlignment="1">
      <alignment horizontal="left" vertical="center" indent="1" shrinkToFit="1"/>
    </xf>
    <xf numFmtId="0" fontId="79" fillId="0" borderId="8" xfId="0" applyFont="1" applyBorder="1" applyAlignment="1">
      <alignment horizontal="left" vertical="center" indent="1" shrinkToFit="1"/>
    </xf>
    <xf numFmtId="0" fontId="79" fillId="0" borderId="7" xfId="0" applyFont="1" applyFill="1" applyBorder="1" applyAlignment="1" applyProtection="1">
      <alignment horizontal="left" vertical="center" indent="1"/>
      <protection locked="0"/>
    </xf>
    <xf numFmtId="0" fontId="79" fillId="0" borderId="8" xfId="0" applyFont="1" applyFill="1" applyBorder="1" applyAlignment="1" applyProtection="1">
      <alignment horizontal="left" vertical="center" indent="1"/>
      <protection locked="0"/>
    </xf>
    <xf numFmtId="0" fontId="79" fillId="0" borderId="37" xfId="0" applyFont="1" applyFill="1" applyBorder="1" applyAlignment="1" applyProtection="1">
      <alignment horizontal="left" vertical="center" indent="1"/>
      <protection locked="0"/>
    </xf>
    <xf numFmtId="0" fontId="79" fillId="0" borderId="95" xfId="0" applyFont="1" applyFill="1" applyBorder="1" applyAlignment="1" applyProtection="1">
      <alignment horizontal="left" vertical="center" indent="1"/>
      <protection locked="0"/>
    </xf>
    <xf numFmtId="0" fontId="119" fillId="0" borderId="7" xfId="0" applyNumberFormat="1" applyFont="1" applyBorder="1" applyAlignment="1" applyProtection="1">
      <alignment horizontal="center" vertical="center"/>
    </xf>
    <xf numFmtId="0" fontId="119" fillId="0" borderId="8" xfId="0" applyNumberFormat="1" applyFont="1" applyBorder="1" applyAlignment="1" applyProtection="1">
      <alignment horizontal="center" vertical="center"/>
    </xf>
    <xf numFmtId="0" fontId="119" fillId="0" borderId="9" xfId="0" applyNumberFormat="1" applyFont="1" applyBorder="1" applyAlignment="1" applyProtection="1">
      <alignment horizontal="center" vertical="center"/>
    </xf>
    <xf numFmtId="0" fontId="79" fillId="0" borderId="7" xfId="0" applyFont="1" applyFill="1" applyBorder="1" applyAlignment="1" applyProtection="1">
      <alignment horizontal="left" vertical="center" indent="1"/>
    </xf>
    <xf numFmtId="0" fontId="79" fillId="0" borderId="8" xfId="0" applyFont="1" applyFill="1" applyBorder="1" applyAlignment="1" applyProtection="1">
      <alignment horizontal="left" vertical="center" indent="1"/>
    </xf>
    <xf numFmtId="0" fontId="79" fillId="3" borderId="7" xfId="0" applyFont="1" applyFill="1" applyBorder="1" applyAlignment="1" applyProtection="1">
      <alignment horizontal="center" vertical="center"/>
    </xf>
    <xf numFmtId="0" fontId="79" fillId="3" borderId="8" xfId="0" applyFont="1" applyFill="1" applyBorder="1" applyAlignment="1" applyProtection="1">
      <alignment horizontal="center" vertical="center"/>
    </xf>
    <xf numFmtId="0" fontId="79" fillId="3" borderId="9" xfId="0" applyFont="1" applyFill="1" applyBorder="1" applyAlignment="1" applyProtection="1">
      <alignment horizontal="center" vertical="center"/>
    </xf>
    <xf numFmtId="0" fontId="79" fillId="0" borderId="0" xfId="0" applyFont="1" applyBorder="1" applyAlignment="1">
      <alignment horizontal="center" vertical="center"/>
    </xf>
    <xf numFmtId="0" fontId="119" fillId="0" borderId="63" xfId="0" applyNumberFormat="1" applyFont="1" applyBorder="1" applyAlignment="1">
      <alignment horizontal="left" vertical="center" indent="1" shrinkToFit="1"/>
    </xf>
    <xf numFmtId="0" fontId="119" fillId="0" borderId="49" xfId="0" applyNumberFormat="1" applyFont="1" applyBorder="1" applyAlignment="1">
      <alignment horizontal="left" vertical="center" indent="1" shrinkToFit="1"/>
    </xf>
    <xf numFmtId="0" fontId="119" fillId="0" borderId="64" xfId="0" applyNumberFormat="1" applyFont="1" applyBorder="1" applyAlignment="1">
      <alignment horizontal="left" vertical="center" indent="1" shrinkToFit="1"/>
    </xf>
    <xf numFmtId="0" fontId="91" fillId="3" borderId="57" xfId="0" applyFont="1" applyFill="1" applyBorder="1" applyAlignment="1">
      <alignment horizontal="center" vertical="center" shrinkToFit="1"/>
    </xf>
    <xf numFmtId="0" fontId="91" fillId="3" borderId="56" xfId="0" applyFont="1" applyFill="1" applyBorder="1" applyAlignment="1">
      <alignment horizontal="center" vertical="center" shrinkToFit="1"/>
    </xf>
    <xf numFmtId="0" fontId="91" fillId="3" borderId="61" xfId="0" applyFont="1" applyFill="1" applyBorder="1" applyAlignment="1">
      <alignment horizontal="center" vertical="center" shrinkToFit="1"/>
    </xf>
    <xf numFmtId="0" fontId="119" fillId="0" borderId="57" xfId="0" applyNumberFormat="1" applyFont="1" applyBorder="1" applyAlignment="1">
      <alignment horizontal="left" vertical="center" indent="1"/>
    </xf>
    <xf numFmtId="0" fontId="119" fillId="0" borderId="56" xfId="0" applyNumberFormat="1" applyFont="1" applyBorder="1" applyAlignment="1">
      <alignment horizontal="left" vertical="center" indent="1"/>
    </xf>
    <xf numFmtId="0" fontId="119" fillId="0" borderId="58" xfId="0" applyNumberFormat="1" applyFont="1" applyBorder="1" applyAlignment="1">
      <alignment horizontal="left" vertical="center" indent="1"/>
    </xf>
    <xf numFmtId="0" fontId="79" fillId="0" borderId="57" xfId="0" applyFont="1" applyBorder="1" applyAlignment="1">
      <alignment horizontal="left" vertical="center" indent="1" shrinkToFit="1"/>
    </xf>
    <xf numFmtId="0" fontId="79" fillId="0" borderId="56" xfId="0" applyFont="1" applyBorder="1" applyAlignment="1">
      <alignment horizontal="left" vertical="center" indent="1" shrinkToFit="1"/>
    </xf>
    <xf numFmtId="0" fontId="79" fillId="0" borderId="58" xfId="0" applyFont="1" applyBorder="1" applyAlignment="1">
      <alignment horizontal="left" vertical="center" indent="1" shrinkToFit="1"/>
    </xf>
    <xf numFmtId="0" fontId="79" fillId="3" borderId="61" xfId="0" applyFont="1" applyFill="1" applyBorder="1" applyAlignment="1">
      <alignment horizontal="center" vertical="center"/>
    </xf>
    <xf numFmtId="0" fontId="79" fillId="3" borderId="147" xfId="0" applyFont="1" applyFill="1" applyBorder="1" applyAlignment="1">
      <alignment horizontal="center" vertical="center" wrapText="1"/>
    </xf>
    <xf numFmtId="0" fontId="79" fillId="3" borderId="149" xfId="0" applyFont="1" applyFill="1" applyBorder="1" applyAlignment="1">
      <alignment horizontal="center" vertical="center" wrapText="1"/>
    </xf>
    <xf numFmtId="200" fontId="79" fillId="0" borderId="63" xfId="0" applyNumberFormat="1" applyFont="1" applyFill="1" applyBorder="1" applyAlignment="1">
      <alignment horizontal="left" vertical="center" indent="1"/>
    </xf>
    <xf numFmtId="200" fontId="79" fillId="0" borderId="49" xfId="0" applyNumberFormat="1" applyFont="1" applyFill="1" applyBorder="1" applyAlignment="1">
      <alignment horizontal="left" vertical="center" indent="1"/>
    </xf>
    <xf numFmtId="200" fontId="79" fillId="0" borderId="50" xfId="0" applyNumberFormat="1" applyFont="1" applyFill="1" applyBorder="1" applyAlignment="1">
      <alignment horizontal="left" vertical="center" indent="1"/>
    </xf>
    <xf numFmtId="0" fontId="79" fillId="0" borderId="63" xfId="0" applyFont="1" applyBorder="1" applyAlignment="1" applyProtection="1">
      <alignment horizontal="center" vertical="center" shrinkToFit="1"/>
      <protection locked="0"/>
    </xf>
    <xf numFmtId="0" fontId="79" fillId="0" borderId="64" xfId="0" applyFont="1" applyBorder="1" applyAlignment="1" applyProtection="1">
      <alignment horizontal="center" vertical="center" shrinkToFit="1"/>
      <protection locked="0"/>
    </xf>
    <xf numFmtId="0" fontId="79" fillId="0" borderId="49" xfId="0" applyFont="1" applyBorder="1" applyAlignment="1" applyProtection="1">
      <alignment horizontal="center" vertical="center" shrinkToFit="1"/>
      <protection locked="0"/>
    </xf>
    <xf numFmtId="0" fontId="95" fillId="3" borderId="74" xfId="0" applyFont="1" applyFill="1" applyBorder="1" applyAlignment="1">
      <alignment horizontal="center" vertical="center"/>
    </xf>
    <xf numFmtId="0" fontId="95" fillId="3" borderId="155" xfId="0" applyFont="1" applyFill="1" applyBorder="1" applyAlignment="1">
      <alignment horizontal="center" vertical="center"/>
    </xf>
    <xf numFmtId="0" fontId="91" fillId="3" borderId="86" xfId="0" applyFont="1" applyFill="1" applyBorder="1" applyAlignment="1">
      <alignment horizontal="center" vertical="center" wrapText="1"/>
    </xf>
    <xf numFmtId="0" fontId="91" fillId="3" borderId="6" xfId="0" applyFont="1" applyFill="1" applyBorder="1" applyAlignment="1">
      <alignment horizontal="center" vertical="center" wrapText="1"/>
    </xf>
    <xf numFmtId="0" fontId="79" fillId="0" borderId="128" xfId="0" applyFont="1" applyBorder="1" applyAlignment="1" applyProtection="1">
      <alignment horizontal="center" vertical="center" shrinkToFit="1"/>
    </xf>
    <xf numFmtId="0" fontId="79" fillId="0" borderId="129" xfId="0" applyFont="1" applyBorder="1" applyAlignment="1" applyProtection="1">
      <alignment horizontal="center" vertical="center" shrinkToFit="1"/>
    </xf>
    <xf numFmtId="0" fontId="79" fillId="0" borderId="130" xfId="0" applyFont="1" applyBorder="1" applyAlignment="1" applyProtection="1">
      <alignment horizontal="center" vertical="center" shrinkToFit="1"/>
    </xf>
    <xf numFmtId="186" fontId="119" fillId="0" borderId="141" xfId="0" applyNumberFormat="1" applyFont="1" applyFill="1" applyBorder="1" applyAlignment="1" applyProtection="1">
      <alignment horizontal="right" vertical="center"/>
    </xf>
    <xf numFmtId="186" fontId="119" fillId="0" borderId="145" xfId="0" applyNumberFormat="1" applyFont="1" applyFill="1" applyBorder="1" applyAlignment="1" applyProtection="1">
      <alignment horizontal="right" vertical="center"/>
    </xf>
    <xf numFmtId="186" fontId="119" fillId="0" borderId="207" xfId="0" applyNumberFormat="1" applyFont="1" applyFill="1" applyBorder="1" applyAlignment="1" applyProtection="1">
      <alignment horizontal="right" vertical="center"/>
    </xf>
    <xf numFmtId="0" fontId="79" fillId="0" borderId="37" xfId="0" applyFont="1" applyBorder="1">
      <alignment vertical="center"/>
    </xf>
    <xf numFmtId="0" fontId="95" fillId="0" borderId="43" xfId="0" applyFont="1" applyBorder="1" applyAlignment="1" applyProtection="1">
      <alignment horizontal="left" vertical="center" indent="1" shrinkToFit="1"/>
      <protection locked="0"/>
    </xf>
    <xf numFmtId="0" fontId="79" fillId="0" borderId="53" xfId="0" applyFont="1" applyBorder="1" applyAlignment="1">
      <alignment horizontal="left" vertical="center" wrapText="1"/>
    </xf>
    <xf numFmtId="0" fontId="79" fillId="0" borderId="6" xfId="0" applyFont="1" applyBorder="1" applyAlignment="1">
      <alignment horizontal="left" vertical="center" wrapText="1"/>
    </xf>
    <xf numFmtId="0" fontId="79" fillId="0" borderId="82" xfId="0" applyFont="1" applyBorder="1" applyAlignment="1" applyProtection="1">
      <alignment horizontal="center" vertical="center"/>
      <protection locked="0"/>
    </xf>
    <xf numFmtId="0" fontId="79" fillId="3" borderId="55" xfId="0" applyFont="1" applyFill="1" applyBorder="1" applyAlignment="1">
      <alignment horizontal="center" vertical="center"/>
    </xf>
    <xf numFmtId="38" fontId="79" fillId="22" borderId="57" xfId="1" applyFont="1" applyFill="1" applyBorder="1" applyAlignment="1" applyProtection="1">
      <alignment horizontal="center" vertical="center" shrinkToFit="1"/>
      <protection locked="0"/>
    </xf>
    <xf numFmtId="38" fontId="79" fillId="22" borderId="56" xfId="1" applyFont="1" applyFill="1" applyBorder="1" applyAlignment="1" applyProtection="1">
      <alignment horizontal="center" vertical="center" shrinkToFit="1"/>
      <protection locked="0"/>
    </xf>
    <xf numFmtId="38" fontId="79" fillId="22" borderId="58" xfId="1" applyFont="1" applyFill="1" applyBorder="1" applyAlignment="1" applyProtection="1">
      <alignment horizontal="center" vertical="center" shrinkToFit="1"/>
      <protection locked="0"/>
    </xf>
    <xf numFmtId="0" fontId="79" fillId="3" borderId="146" xfId="0" applyFont="1" applyFill="1" applyBorder="1" applyAlignment="1">
      <alignment horizontal="distributed" vertical="center" justifyLastLine="1"/>
    </xf>
    <xf numFmtId="0" fontId="79" fillId="3" borderId="146" xfId="0" applyFont="1" applyFill="1" applyBorder="1" applyAlignment="1">
      <alignment horizontal="distributed" vertical="center" indent="1"/>
    </xf>
    <xf numFmtId="186" fontId="79" fillId="0" borderId="141" xfId="0" applyNumberFormat="1" applyFont="1" applyFill="1" applyBorder="1" applyProtection="1">
      <alignment vertical="center"/>
      <protection locked="0"/>
    </xf>
    <xf numFmtId="186" fontId="79" fillId="0" borderId="145" xfId="0" applyNumberFormat="1" applyFont="1" applyFill="1" applyBorder="1" applyProtection="1">
      <alignment vertical="center"/>
      <protection locked="0"/>
    </xf>
    <xf numFmtId="186" fontId="79" fillId="0" borderId="207" xfId="0" applyNumberFormat="1" applyFont="1" applyFill="1" applyBorder="1" applyProtection="1">
      <alignment vertical="center"/>
      <protection locked="0"/>
    </xf>
    <xf numFmtId="186" fontId="79" fillId="0" borderId="147" xfId="0" applyNumberFormat="1" applyFont="1" applyFill="1" applyBorder="1" applyProtection="1">
      <alignment vertical="center"/>
      <protection locked="0"/>
    </xf>
    <xf numFmtId="186" fontId="79" fillId="0" borderId="148" xfId="0" applyNumberFormat="1" applyFont="1" applyFill="1" applyBorder="1" applyProtection="1">
      <alignment vertical="center"/>
      <protection locked="0"/>
    </xf>
    <xf numFmtId="186" fontId="79" fillId="0" borderId="149" xfId="0" applyNumberFormat="1" applyFont="1" applyFill="1" applyBorder="1" applyProtection="1">
      <alignment vertical="center"/>
      <protection locked="0"/>
    </xf>
    <xf numFmtId="214" fontId="119" fillId="0" borderId="7" xfId="1" applyNumberFormat="1" applyFont="1" applyFill="1" applyBorder="1" applyAlignment="1">
      <alignment horizontal="right" vertical="center"/>
    </xf>
    <xf numFmtId="214" fontId="119" fillId="0" borderId="8" xfId="1" applyNumberFormat="1" applyFont="1" applyFill="1" applyBorder="1" applyAlignment="1">
      <alignment horizontal="right" vertical="center"/>
    </xf>
    <xf numFmtId="205" fontId="119" fillId="0" borderId="7" xfId="1" applyNumberFormat="1" applyFont="1" applyFill="1" applyBorder="1" applyAlignment="1">
      <alignment horizontal="right" vertical="center"/>
    </xf>
    <xf numFmtId="205" fontId="119" fillId="0" borderId="8" xfId="1" applyNumberFormat="1" applyFont="1" applyFill="1" applyBorder="1" applyAlignment="1">
      <alignment horizontal="right" vertical="center"/>
    </xf>
    <xf numFmtId="0" fontId="79" fillId="3" borderId="209" xfId="0" applyFont="1" applyFill="1" applyBorder="1" applyAlignment="1">
      <alignment horizontal="center" vertical="center"/>
    </xf>
    <xf numFmtId="0" fontId="79" fillId="3" borderId="66" xfId="0" applyFont="1" applyFill="1" applyBorder="1" applyAlignment="1">
      <alignment horizontal="center" vertical="center"/>
    </xf>
    <xf numFmtId="0" fontId="79" fillId="3" borderId="104" xfId="0" applyFont="1" applyFill="1" applyBorder="1" applyAlignment="1">
      <alignment horizontal="center" vertical="center"/>
    </xf>
    <xf numFmtId="0" fontId="79" fillId="3" borderId="51" xfId="0" applyFont="1" applyFill="1" applyBorder="1" applyAlignment="1">
      <alignment horizontal="center" vertical="center"/>
    </xf>
    <xf numFmtId="0" fontId="79" fillId="8" borderId="62" xfId="0" applyFont="1" applyFill="1" applyBorder="1" applyAlignment="1">
      <alignment horizontal="distributed" vertical="center" indent="3"/>
    </xf>
    <xf numFmtId="0" fontId="79" fillId="8" borderId="53" xfId="0" applyFont="1" applyFill="1" applyBorder="1" applyAlignment="1">
      <alignment horizontal="distributed" vertical="center" indent="3"/>
    </xf>
    <xf numFmtId="0" fontId="79" fillId="8" borderId="65" xfId="0" applyFont="1" applyFill="1" applyBorder="1" applyAlignment="1">
      <alignment horizontal="distributed" vertical="center" indent="3"/>
    </xf>
    <xf numFmtId="214" fontId="119" fillId="0" borderId="40" xfId="1" applyNumberFormat="1" applyFont="1" applyFill="1" applyBorder="1" applyAlignment="1">
      <alignment horizontal="right" vertical="center"/>
    </xf>
    <xf numFmtId="214" fontId="119" fillId="0" borderId="37" xfId="1" applyNumberFormat="1" applyFont="1" applyFill="1" applyBorder="1" applyAlignment="1">
      <alignment horizontal="right" vertical="center"/>
    </xf>
    <xf numFmtId="0" fontId="79" fillId="3" borderId="197" xfId="0" applyFont="1" applyFill="1" applyBorder="1" applyAlignment="1">
      <alignment horizontal="center" vertical="center"/>
    </xf>
    <xf numFmtId="0" fontId="79" fillId="3" borderId="59" xfId="0" applyFont="1" applyFill="1" applyBorder="1" applyAlignment="1">
      <alignment horizontal="center" vertical="center"/>
    </xf>
    <xf numFmtId="186" fontId="119" fillId="0" borderId="101" xfId="0" applyNumberFormat="1" applyFont="1" applyFill="1" applyBorder="1" applyProtection="1">
      <alignment vertical="center"/>
    </xf>
    <xf numFmtId="186" fontId="119" fillId="0" borderId="59" xfId="0" applyNumberFormat="1" applyFont="1" applyFill="1" applyBorder="1" applyProtection="1">
      <alignment vertical="center"/>
    </xf>
    <xf numFmtId="186" fontId="119" fillId="0" borderId="216" xfId="0" applyNumberFormat="1" applyFont="1" applyFill="1" applyBorder="1" applyProtection="1">
      <alignment vertical="center"/>
    </xf>
    <xf numFmtId="0" fontId="79" fillId="3" borderId="206" xfId="0" applyFont="1" applyFill="1" applyBorder="1" applyAlignment="1">
      <alignment horizontal="center" vertical="center"/>
    </xf>
    <xf numFmtId="0" fontId="79" fillId="3" borderId="145" xfId="0" applyFont="1" applyFill="1" applyBorder="1" applyAlignment="1">
      <alignment horizontal="center" vertical="center"/>
    </xf>
    <xf numFmtId="186" fontId="79" fillId="0" borderId="141" xfId="0" applyNumberFormat="1" applyFont="1" applyFill="1" applyBorder="1" applyAlignment="1" applyProtection="1">
      <alignment horizontal="right" vertical="center"/>
      <protection locked="0"/>
    </xf>
    <xf numFmtId="186" fontId="79" fillId="0" borderId="145" xfId="0" applyNumberFormat="1" applyFont="1" applyFill="1" applyBorder="1" applyAlignment="1" applyProtection="1">
      <alignment horizontal="right" vertical="center"/>
      <protection locked="0"/>
    </xf>
    <xf numFmtId="186" fontId="79" fillId="0" borderId="207" xfId="0" applyNumberFormat="1" applyFont="1" applyFill="1" applyBorder="1" applyAlignment="1" applyProtection="1">
      <alignment horizontal="right" vertical="center"/>
      <protection locked="0"/>
    </xf>
    <xf numFmtId="0" fontId="79" fillId="3" borderId="73" xfId="0" applyFont="1" applyFill="1" applyBorder="1" applyAlignment="1">
      <alignment horizontal="center" vertical="center" wrapText="1"/>
    </xf>
    <xf numFmtId="0" fontId="79" fillId="3" borderId="75" xfId="0" applyFont="1" applyFill="1" applyBorder="1" applyAlignment="1">
      <alignment horizontal="center" vertical="center"/>
    </xf>
    <xf numFmtId="0" fontId="79" fillId="3" borderId="78" xfId="0" applyFont="1" applyFill="1" applyBorder="1" applyAlignment="1">
      <alignment horizontal="center" vertical="center"/>
    </xf>
    <xf numFmtId="0" fontId="79" fillId="3" borderId="81" xfId="0" applyFont="1" applyFill="1" applyBorder="1" applyAlignment="1">
      <alignment horizontal="distributed" vertical="center" indent="1"/>
    </xf>
    <xf numFmtId="186" fontId="119" fillId="0" borderId="34" xfId="0" applyNumberFormat="1" applyFont="1" applyFill="1" applyBorder="1" applyProtection="1">
      <alignment vertical="center"/>
    </xf>
    <xf numFmtId="186" fontId="119" fillId="0" borderId="35" xfId="0" applyNumberFormat="1" applyFont="1" applyFill="1" applyBorder="1" applyProtection="1">
      <alignment vertical="center"/>
    </xf>
    <xf numFmtId="186" fontId="119" fillId="0" borderId="36" xfId="0" applyNumberFormat="1" applyFont="1" applyFill="1" applyBorder="1" applyProtection="1">
      <alignment vertical="center"/>
    </xf>
    <xf numFmtId="0" fontId="57" fillId="0" borderId="8" xfId="0" applyFont="1" applyBorder="1" applyAlignment="1">
      <alignment horizontal="left" vertical="center" indent="1" shrinkToFit="1"/>
    </xf>
    <xf numFmtId="0" fontId="57" fillId="0" borderId="9" xfId="0" applyFont="1" applyBorder="1" applyAlignment="1">
      <alignment horizontal="left" vertical="center" indent="1" shrinkToFit="1"/>
    </xf>
    <xf numFmtId="0" fontId="68" fillId="18" borderId="118" xfId="5" applyFont="1" applyFill="1" applyBorder="1" applyAlignment="1">
      <alignment horizontal="center" vertical="center" wrapText="1"/>
    </xf>
    <xf numFmtId="0" fontId="68" fillId="18" borderId="119" xfId="5" applyFont="1" applyFill="1" applyBorder="1" applyAlignment="1">
      <alignment horizontal="center" vertical="center" wrapText="1"/>
    </xf>
    <xf numFmtId="189" fontId="68" fillId="18" borderId="251" xfId="5" applyNumberFormat="1" applyFont="1" applyFill="1" applyBorder="1" applyAlignment="1">
      <alignment horizontal="center" vertical="center" wrapText="1" shrinkToFit="1"/>
    </xf>
    <xf numFmtId="189" fontId="68" fillId="18" borderId="252" xfId="5" applyNumberFormat="1" applyFont="1" applyFill="1" applyBorder="1" applyAlignment="1">
      <alignment horizontal="center" vertical="center" wrapText="1" shrinkToFit="1"/>
    </xf>
    <xf numFmtId="189" fontId="68" fillId="18" borderId="125" xfId="5" applyNumberFormat="1" applyFont="1" applyFill="1" applyBorder="1" applyAlignment="1">
      <alignment horizontal="center" vertical="center" textRotation="255" shrinkToFit="1"/>
    </xf>
    <xf numFmtId="0" fontId="144" fillId="18" borderId="167" xfId="5" applyFont="1" applyFill="1" applyBorder="1" applyAlignment="1" applyProtection="1">
      <alignment horizontal="center" vertical="center" wrapText="1"/>
    </xf>
    <xf numFmtId="0" fontId="144" fillId="18" borderId="168" xfId="5" applyFont="1" applyFill="1" applyBorder="1" applyAlignment="1" applyProtection="1">
      <alignment horizontal="center" vertical="center" wrapText="1"/>
    </xf>
    <xf numFmtId="0" fontId="144" fillId="18" borderId="162" xfId="5" applyFont="1" applyFill="1" applyBorder="1" applyAlignment="1" applyProtection="1">
      <alignment horizontal="center" vertical="center" wrapText="1"/>
    </xf>
    <xf numFmtId="0" fontId="144" fillId="18" borderId="163" xfId="5" applyFont="1" applyFill="1" applyBorder="1" applyAlignment="1" applyProtection="1">
      <alignment horizontal="center" vertical="center" wrapText="1"/>
    </xf>
    <xf numFmtId="189" fontId="68" fillId="18" borderId="125" xfId="5" applyNumberFormat="1" applyFont="1" applyFill="1" applyBorder="1" applyAlignment="1" applyProtection="1">
      <alignment horizontal="center" vertical="center" textRotation="255" shrinkToFit="1"/>
    </xf>
    <xf numFmtId="0" fontId="68" fillId="18" borderId="124" xfId="5" applyFont="1" applyFill="1" applyBorder="1" applyAlignment="1" applyProtection="1">
      <alignment horizontal="center" vertical="center" wrapText="1"/>
    </xf>
    <xf numFmtId="0" fontId="68" fillId="18" borderId="121" xfId="5" applyFont="1" applyFill="1" applyBorder="1" applyAlignment="1">
      <alignment horizontal="center" vertical="center" wrapText="1"/>
    </xf>
    <xf numFmtId="0" fontId="68" fillId="18" borderId="6" xfId="5" applyFont="1" applyFill="1" applyBorder="1" applyAlignment="1" applyProtection="1">
      <alignment horizontal="center" vertical="center" wrapText="1"/>
    </xf>
    <xf numFmtId="189" fontId="68" fillId="18" borderId="6" xfId="5" applyNumberFormat="1" applyFont="1" applyFill="1" applyBorder="1" applyAlignment="1" applyProtection="1">
      <alignment horizontal="center" vertical="center" textRotation="255" shrinkToFit="1"/>
    </xf>
    <xf numFmtId="0" fontId="176" fillId="0" borderId="7" xfId="5" applyFont="1" applyBorder="1" applyAlignment="1">
      <alignment horizontal="left" vertical="center" wrapText="1" indent="1" shrinkToFit="1"/>
    </xf>
    <xf numFmtId="0" fontId="176" fillId="0" borderId="8" xfId="5" applyFont="1" applyBorder="1" applyAlignment="1">
      <alignment horizontal="left" vertical="center" wrapText="1" indent="1" shrinkToFit="1"/>
    </xf>
    <xf numFmtId="0" fontId="76" fillId="0" borderId="8" xfId="5" applyFont="1" applyBorder="1" applyAlignment="1">
      <alignment vertical="center" shrinkToFit="1"/>
    </xf>
    <xf numFmtId="0" fontId="76" fillId="0" borderId="9" xfId="5" applyFont="1" applyBorder="1" applyAlignment="1">
      <alignment vertical="center" shrinkToFit="1"/>
    </xf>
    <xf numFmtId="0" fontId="68" fillId="18" borderId="122" xfId="5" applyFont="1" applyFill="1" applyBorder="1" applyAlignment="1" applyProtection="1">
      <alignment horizontal="center" vertical="center" wrapText="1"/>
    </xf>
    <xf numFmtId="0" fontId="68" fillId="18" borderId="126" xfId="5" applyFont="1" applyFill="1" applyBorder="1" applyAlignment="1" applyProtection="1">
      <alignment horizontal="center" vertical="center" wrapText="1"/>
    </xf>
    <xf numFmtId="0" fontId="68" fillId="18" borderId="123" xfId="5" applyFont="1" applyFill="1" applyBorder="1" applyAlignment="1" applyProtection="1">
      <alignment horizontal="center" vertical="center" wrapText="1"/>
    </xf>
    <xf numFmtId="0" fontId="68" fillId="18" borderId="125" xfId="5" applyFont="1" applyFill="1" applyBorder="1" applyAlignment="1" applyProtection="1">
      <alignment horizontal="center" vertical="center" wrapText="1"/>
    </xf>
    <xf numFmtId="38" fontId="68" fillId="18" borderId="6" xfId="4" applyFont="1" applyFill="1" applyBorder="1" applyAlignment="1" applyProtection="1">
      <alignment horizontal="center" vertical="center" wrapText="1"/>
    </xf>
    <xf numFmtId="0" fontId="144" fillId="18" borderId="124" xfId="5" applyFont="1" applyFill="1" applyBorder="1" applyAlignment="1" applyProtection="1">
      <alignment horizontal="center" vertical="center" wrapText="1"/>
    </xf>
    <xf numFmtId="189" fontId="144" fillId="18" borderId="125" xfId="5" applyNumberFormat="1" applyFont="1" applyFill="1" applyBorder="1" applyAlignment="1" applyProtection="1">
      <alignment horizontal="center" vertical="center" textRotation="255" shrinkToFit="1"/>
    </xf>
    <xf numFmtId="0" fontId="144" fillId="18" borderId="164" xfId="5" applyFont="1" applyFill="1" applyBorder="1" applyAlignment="1" applyProtection="1">
      <alignment horizontal="center" vertical="center" wrapText="1"/>
    </xf>
    <xf numFmtId="0" fontId="144" fillId="18" borderId="142" xfId="5" applyFont="1" applyFill="1" applyBorder="1" applyAlignment="1" applyProtection="1">
      <alignment horizontal="center" vertical="center" wrapText="1"/>
    </xf>
    <xf numFmtId="0" fontId="144" fillId="18" borderId="165" xfId="5" applyFont="1" applyFill="1" applyBorder="1" applyAlignment="1" applyProtection="1">
      <alignment horizontal="center" vertical="center" wrapText="1"/>
    </xf>
    <xf numFmtId="0" fontId="144" fillId="18" borderId="37" xfId="5" applyFont="1" applyFill="1" applyBorder="1" applyAlignment="1" applyProtection="1">
      <alignment horizontal="center" vertical="center" wrapText="1"/>
    </xf>
    <xf numFmtId="0" fontId="68" fillId="18" borderId="120" xfId="5" applyFont="1" applyFill="1" applyBorder="1" applyAlignment="1" applyProtection="1">
      <alignment horizontal="center" vertical="center" wrapText="1"/>
    </xf>
    <xf numFmtId="0" fontId="68" fillId="18" borderId="161" xfId="5" applyFont="1" applyFill="1" applyBorder="1" applyAlignment="1" applyProtection="1">
      <alignment horizontal="center" vertical="center" wrapText="1"/>
    </xf>
    <xf numFmtId="0" fontId="68" fillId="18" borderId="166" xfId="5" applyFont="1" applyFill="1" applyBorder="1" applyAlignment="1" applyProtection="1">
      <alignment horizontal="center" vertical="center" wrapText="1"/>
    </xf>
    <xf numFmtId="0" fontId="68" fillId="18" borderId="121" xfId="5" applyFont="1" applyFill="1" applyBorder="1" applyAlignment="1" applyProtection="1">
      <alignment horizontal="center" vertical="center" wrapText="1"/>
    </xf>
    <xf numFmtId="0" fontId="68" fillId="18" borderId="167" xfId="5" applyFont="1" applyFill="1" applyBorder="1" applyAlignment="1" applyProtection="1">
      <alignment horizontal="center" vertical="center" wrapText="1" shrinkToFit="1"/>
    </xf>
    <xf numFmtId="0" fontId="68" fillId="18" borderId="168" xfId="5" applyFont="1" applyFill="1" applyBorder="1" applyAlignment="1" applyProtection="1">
      <alignment horizontal="center" vertical="center" wrapText="1" shrinkToFit="1"/>
    </xf>
    <xf numFmtId="0" fontId="68" fillId="18" borderId="162" xfId="5" applyFont="1" applyFill="1" applyBorder="1" applyAlignment="1" applyProtection="1">
      <alignment horizontal="center" vertical="center" wrapText="1" shrinkToFit="1"/>
    </xf>
    <xf numFmtId="0" fontId="68" fillId="18" borderId="163" xfId="5" applyFont="1" applyFill="1" applyBorder="1" applyAlignment="1" applyProtection="1">
      <alignment horizontal="center" vertical="center" wrapText="1" shrinkToFit="1"/>
    </xf>
    <xf numFmtId="0" fontId="68" fillId="18" borderId="167" xfId="5" applyFont="1" applyFill="1" applyBorder="1" applyAlignment="1" applyProtection="1">
      <alignment horizontal="center" vertical="center" wrapText="1"/>
    </xf>
    <xf numFmtId="0" fontId="68" fillId="18" borderId="168" xfId="5" applyFont="1" applyFill="1" applyBorder="1" applyAlignment="1" applyProtection="1">
      <alignment horizontal="center" vertical="center" wrapText="1"/>
    </xf>
    <xf numFmtId="0" fontId="68" fillId="18" borderId="162" xfId="5" applyFont="1" applyFill="1" applyBorder="1" applyAlignment="1" applyProtection="1">
      <alignment horizontal="center" vertical="center" wrapText="1"/>
    </xf>
    <xf numFmtId="0" fontId="68" fillId="18" borderId="163" xfId="5" applyFont="1" applyFill="1" applyBorder="1" applyAlignment="1" applyProtection="1">
      <alignment horizontal="center" vertical="center" wrapText="1"/>
    </xf>
    <xf numFmtId="0" fontId="68" fillId="0" borderId="6" xfId="1254" applyFont="1" applyBorder="1" applyAlignment="1">
      <alignment horizontal="center" vertical="center" wrapText="1"/>
    </xf>
    <xf numFmtId="0" fontId="144" fillId="18" borderId="42" xfId="5" applyFont="1" applyFill="1" applyBorder="1" applyAlignment="1" applyProtection="1">
      <alignment horizontal="center" vertical="center" wrapText="1"/>
    </xf>
    <xf numFmtId="0" fontId="144" fillId="18" borderId="43" xfId="5" applyFont="1" applyFill="1" applyBorder="1" applyAlignment="1" applyProtection="1">
      <alignment horizontal="center" vertical="center" wrapText="1"/>
    </xf>
    <xf numFmtId="0" fontId="144" fillId="18" borderId="9" xfId="5" applyFont="1" applyFill="1" applyBorder="1" applyAlignment="1" applyProtection="1">
      <alignment horizontal="center" vertical="center" wrapText="1"/>
    </xf>
    <xf numFmtId="0" fontId="68" fillId="18" borderId="7" xfId="5" applyFont="1" applyFill="1" applyBorder="1" applyAlignment="1">
      <alignment horizontal="center" vertical="center" wrapText="1"/>
    </xf>
    <xf numFmtId="0" fontId="68" fillId="18" borderId="118" xfId="5" applyFont="1" applyFill="1" applyBorder="1" applyAlignment="1" applyProtection="1">
      <alignment horizontal="center" vertical="center" wrapText="1"/>
    </xf>
    <xf numFmtId="0" fontId="68" fillId="18" borderId="119" xfId="5" applyFont="1" applyFill="1" applyBorder="1" applyAlignment="1" applyProtection="1">
      <alignment horizontal="center" vertical="center" wrapText="1"/>
    </xf>
    <xf numFmtId="195" fontId="68" fillId="18" borderId="118" xfId="5" applyNumberFormat="1" applyFont="1" applyFill="1" applyBorder="1" applyAlignment="1" applyProtection="1">
      <alignment horizontal="center" vertical="center" wrapText="1"/>
    </xf>
    <xf numFmtId="195" fontId="68" fillId="18" borderId="119" xfId="5" applyNumberFormat="1" applyFont="1" applyFill="1" applyBorder="1" applyAlignment="1" applyProtection="1">
      <alignment horizontal="center" vertical="center" wrapText="1"/>
    </xf>
    <xf numFmtId="0" fontId="48" fillId="3" borderId="7" xfId="5" applyFont="1" applyFill="1" applyBorder="1" applyAlignment="1">
      <alignment horizontal="center" vertical="center" wrapText="1"/>
    </xf>
    <xf numFmtId="0" fontId="48" fillId="3" borderId="8" xfId="5" applyFont="1" applyFill="1" applyBorder="1" applyAlignment="1">
      <alignment horizontal="center" vertical="center" wrapText="1"/>
    </xf>
    <xf numFmtId="0" fontId="48" fillId="3" borderId="9" xfId="5" applyFont="1" applyFill="1" applyBorder="1" applyAlignment="1">
      <alignment horizontal="center" vertical="center" wrapText="1"/>
    </xf>
    <xf numFmtId="0" fontId="74" fillId="0" borderId="0" xfId="5" applyFont="1" applyFill="1" applyAlignment="1">
      <alignment vertical="center" wrapText="1"/>
    </xf>
    <xf numFmtId="0" fontId="68" fillId="18" borderId="127" xfId="5" applyFont="1" applyFill="1" applyBorder="1" applyAlignment="1" applyProtection="1">
      <alignment horizontal="center" vertical="center" wrapText="1"/>
    </xf>
    <xf numFmtId="0" fontId="68" fillId="18" borderId="7" xfId="5" applyFont="1" applyFill="1" applyBorder="1" applyAlignment="1" applyProtection="1">
      <alignment horizontal="center" vertical="center" wrapText="1"/>
    </xf>
    <xf numFmtId="189" fontId="68" fillId="18" borderId="7" xfId="5" applyNumberFormat="1" applyFont="1" applyFill="1" applyBorder="1" applyAlignment="1" applyProtection="1">
      <alignment horizontal="center" vertical="center" textRotation="255" shrinkToFit="1"/>
    </xf>
    <xf numFmtId="38" fontId="185" fillId="0" borderId="0" xfId="1" applyFont="1" applyBorder="1" applyAlignment="1">
      <alignment horizontal="left" vertical="center" wrapText="1" shrinkToFit="1"/>
    </xf>
    <xf numFmtId="38" fontId="41" fillId="0" borderId="0" xfId="1" applyFont="1" applyAlignment="1">
      <alignment vertical="center"/>
    </xf>
    <xf numFmtId="38" fontId="52" fillId="0" borderId="0" xfId="1" applyFont="1" applyAlignment="1">
      <alignment vertical="center"/>
    </xf>
    <xf numFmtId="38" fontId="69" fillId="0" borderId="0" xfId="1" applyFont="1" applyAlignment="1">
      <alignment vertical="center"/>
    </xf>
    <xf numFmtId="38" fontId="57" fillId="0" borderId="7" xfId="1" applyFont="1" applyBorder="1" applyAlignment="1">
      <alignment horizontal="left" vertical="center" shrinkToFit="1"/>
    </xf>
    <xf numFmtId="38" fontId="57" fillId="0" borderId="8" xfId="1" applyFont="1" applyBorder="1" applyAlignment="1">
      <alignment horizontal="left" vertical="center" shrinkToFit="1"/>
    </xf>
    <xf numFmtId="0" fontId="88" fillId="10" borderId="100" xfId="0" applyFont="1" applyFill="1" applyBorder="1" applyAlignment="1" applyProtection="1">
      <alignment horizontal="right" vertical="center"/>
    </xf>
    <xf numFmtId="0" fontId="88" fillId="10" borderId="66" xfId="0" applyFont="1" applyFill="1" applyBorder="1" applyAlignment="1" applyProtection="1">
      <alignment horizontal="right" vertical="center"/>
    </xf>
    <xf numFmtId="0" fontId="88" fillId="0" borderId="7" xfId="0" applyFont="1" applyBorder="1" applyAlignment="1" applyProtection="1">
      <alignment vertical="center"/>
    </xf>
    <xf numFmtId="0" fontId="88" fillId="0" borderId="8" xfId="0" applyFont="1" applyBorder="1" applyAlignment="1" applyProtection="1">
      <alignment vertical="center"/>
    </xf>
    <xf numFmtId="0" fontId="88" fillId="0" borderId="9" xfId="0" applyFont="1" applyBorder="1" applyAlignment="1" applyProtection="1">
      <alignment vertical="center"/>
    </xf>
    <xf numFmtId="38" fontId="88" fillId="10" borderId="25" xfId="1" applyFont="1" applyFill="1" applyBorder="1" applyAlignment="1" applyProtection="1">
      <alignment horizontal="center" vertical="center" shrinkToFit="1"/>
    </xf>
    <xf numFmtId="38" fontId="88" fillId="10" borderId="26" xfId="1" applyFont="1" applyFill="1" applyBorder="1" applyAlignment="1" applyProtection="1">
      <alignment horizontal="center" vertical="center" shrinkToFit="1"/>
    </xf>
    <xf numFmtId="38" fontId="88" fillId="10" borderId="27" xfId="1" applyFont="1" applyFill="1" applyBorder="1" applyAlignment="1" applyProtection="1">
      <alignment horizontal="center" vertical="center" shrinkToFit="1"/>
    </xf>
    <xf numFmtId="38" fontId="48" fillId="10" borderId="25" xfId="1" applyFont="1" applyFill="1" applyBorder="1" applyAlignment="1" applyProtection="1">
      <alignment horizontal="center" vertical="center" shrinkToFit="1"/>
    </xf>
    <xf numFmtId="38" fontId="48" fillId="10" borderId="26" xfId="1" applyFont="1" applyFill="1" applyBorder="1" applyAlignment="1" applyProtection="1">
      <alignment horizontal="center" vertical="center" shrinkToFit="1"/>
    </xf>
    <xf numFmtId="38" fontId="48" fillId="10" borderId="27" xfId="1" applyFont="1" applyFill="1" applyBorder="1" applyAlignment="1" applyProtection="1">
      <alignment horizontal="center" vertical="center" shrinkToFit="1"/>
    </xf>
    <xf numFmtId="0" fontId="88" fillId="0" borderId="34" xfId="0" applyFont="1" applyBorder="1" applyAlignment="1" applyProtection="1">
      <alignment horizontal="center" vertical="center" wrapText="1"/>
    </xf>
    <xf numFmtId="0" fontId="88" fillId="0" borderId="36" xfId="0" applyFont="1" applyBorder="1" applyAlignment="1" applyProtection="1">
      <alignment horizontal="center" vertical="center" wrapText="1"/>
    </xf>
    <xf numFmtId="0" fontId="88" fillId="0" borderId="38" xfId="0" applyFont="1" applyBorder="1" applyAlignment="1" applyProtection="1">
      <alignment horizontal="center" vertical="center" wrapText="1"/>
    </xf>
    <xf numFmtId="0" fontId="88" fillId="0" borderId="39" xfId="0" applyFont="1" applyBorder="1" applyAlignment="1" applyProtection="1">
      <alignment horizontal="center" vertical="center" wrapText="1"/>
    </xf>
    <xf numFmtId="0" fontId="88" fillId="0" borderId="101" xfId="0" applyFont="1" applyBorder="1" applyAlignment="1" applyProtection="1">
      <alignment horizontal="center" vertical="center" wrapText="1"/>
    </xf>
    <xf numFmtId="0" fontId="88" fillId="0" borderId="60" xfId="0" applyFont="1" applyBorder="1" applyAlignment="1" applyProtection="1">
      <alignment horizontal="center" vertical="center" wrapText="1"/>
    </xf>
    <xf numFmtId="0" fontId="88" fillId="10" borderId="136" xfId="0" applyFont="1" applyFill="1" applyBorder="1" applyAlignment="1" applyProtection="1">
      <alignment horizontal="right" vertical="center"/>
    </xf>
    <xf numFmtId="0" fontId="88" fillId="10" borderId="137" xfId="0" applyFont="1" applyFill="1" applyBorder="1" applyAlignment="1" applyProtection="1">
      <alignment horizontal="right" vertical="center"/>
    </xf>
    <xf numFmtId="0" fontId="88" fillId="0" borderId="136" xfId="0" applyFont="1" applyBorder="1" applyAlignment="1">
      <alignment vertical="center" wrapText="1"/>
    </xf>
    <xf numFmtId="0" fontId="88" fillId="0" borderId="137" xfId="0" applyFont="1" applyBorder="1" applyAlignment="1">
      <alignment vertical="center" wrapText="1"/>
    </xf>
    <xf numFmtId="0" fontId="88" fillId="0" borderId="138" xfId="0" applyFont="1" applyBorder="1" applyAlignment="1">
      <alignment vertical="center" wrapText="1"/>
    </xf>
    <xf numFmtId="0" fontId="88" fillId="0" borderId="7" xfId="0" applyFont="1" applyBorder="1" applyAlignment="1">
      <alignment vertical="center"/>
    </xf>
    <xf numFmtId="0" fontId="88" fillId="0" borderId="8" xfId="0" applyFont="1" applyBorder="1" applyAlignment="1">
      <alignment vertical="center"/>
    </xf>
    <xf numFmtId="0" fontId="88" fillId="0" borderId="9" xfId="0" applyFont="1" applyBorder="1" applyAlignment="1">
      <alignment vertical="center"/>
    </xf>
    <xf numFmtId="0" fontId="88" fillId="10" borderId="7" xfId="0" applyFont="1" applyFill="1" applyBorder="1" applyAlignment="1">
      <alignment horizontal="right" vertical="center"/>
    </xf>
    <xf numFmtId="0" fontId="88" fillId="10" borderId="8" xfId="0" applyFont="1" applyFill="1" applyBorder="1" applyAlignment="1">
      <alignment horizontal="right" vertical="center"/>
    </xf>
    <xf numFmtId="0" fontId="88" fillId="0" borderId="135" xfId="0" applyFont="1" applyBorder="1" applyAlignment="1" applyProtection="1">
      <alignment horizontal="center" vertical="center" textRotation="255"/>
    </xf>
    <xf numFmtId="0" fontId="88" fillId="0" borderId="44" xfId="0" applyFont="1" applyBorder="1" applyAlignment="1" applyProtection="1">
      <alignment horizontal="center" vertical="center" textRotation="255"/>
    </xf>
    <xf numFmtId="0" fontId="88" fillId="0" borderId="43" xfId="0" applyFont="1" applyBorder="1" applyAlignment="1" applyProtection="1">
      <alignment horizontal="center" vertical="center" textRotation="255"/>
    </xf>
    <xf numFmtId="0" fontId="88" fillId="8" borderId="42" xfId="0" applyFont="1" applyFill="1" applyBorder="1" applyAlignment="1" applyProtection="1">
      <alignment vertical="center" textRotation="255"/>
    </xf>
    <xf numFmtId="0" fontId="88" fillId="8" borderId="99" xfId="0" applyFont="1" applyFill="1" applyBorder="1" applyAlignment="1" applyProtection="1">
      <alignment vertical="center" textRotation="255"/>
    </xf>
    <xf numFmtId="0" fontId="146" fillId="0" borderId="6" xfId="0" applyFont="1" applyFill="1" applyBorder="1" applyAlignment="1" applyProtection="1">
      <alignment horizontal="center" vertical="center" textRotation="255" wrapText="1"/>
    </xf>
    <xf numFmtId="0" fontId="146" fillId="0" borderId="67" xfId="0" applyFont="1" applyFill="1" applyBorder="1" applyAlignment="1" applyProtection="1">
      <alignment horizontal="center" vertical="center" textRotation="255" wrapText="1"/>
    </xf>
    <xf numFmtId="0" fontId="88" fillId="0" borderId="45" xfId="0" applyFont="1" applyBorder="1" applyAlignment="1">
      <alignment vertical="center"/>
    </xf>
    <xf numFmtId="0" fontId="88" fillId="0" borderId="46" xfId="0" applyFont="1" applyBorder="1" applyAlignment="1">
      <alignment vertical="center"/>
    </xf>
    <xf numFmtId="0" fontId="88" fillId="0" borderId="47" xfId="0" applyFont="1" applyBorder="1" applyAlignment="1">
      <alignment vertical="center"/>
    </xf>
    <xf numFmtId="0" fontId="88" fillId="10" borderId="136" xfId="0" applyFont="1" applyFill="1" applyBorder="1" applyAlignment="1">
      <alignment horizontal="right" vertical="center"/>
    </xf>
    <xf numFmtId="0" fontId="88" fillId="10" borderId="137" xfId="0" applyFont="1" applyFill="1" applyBorder="1" applyAlignment="1">
      <alignment horizontal="right" vertical="center"/>
    </xf>
    <xf numFmtId="0" fontId="88" fillId="0" borderId="42" xfId="0" applyFont="1" applyBorder="1" applyAlignment="1">
      <alignment horizontal="left" vertical="center"/>
    </xf>
    <xf numFmtId="0" fontId="88" fillId="0" borderId="44" xfId="0" applyFont="1" applyBorder="1" applyAlignment="1">
      <alignment horizontal="left" vertical="center"/>
    </xf>
    <xf numFmtId="0" fontId="88" fillId="0" borderId="43" xfId="0" applyFont="1" applyBorder="1" applyAlignment="1">
      <alignment horizontal="left" vertical="center"/>
    </xf>
    <xf numFmtId="0" fontId="88" fillId="3" borderId="7" xfId="0" applyFont="1" applyFill="1" applyBorder="1" applyAlignment="1" applyProtection="1">
      <alignment horizontal="center" vertical="center"/>
    </xf>
    <xf numFmtId="0" fontId="88" fillId="3" borderId="8" xfId="0" applyFont="1" applyFill="1" applyBorder="1" applyAlignment="1" applyProtection="1">
      <alignment horizontal="center" vertical="center"/>
    </xf>
    <xf numFmtId="0" fontId="88" fillId="3" borderId="9" xfId="0" applyFont="1" applyFill="1" applyBorder="1" applyAlignment="1" applyProtection="1">
      <alignment horizontal="center" vertical="center"/>
    </xf>
    <xf numFmtId="0" fontId="88" fillId="0" borderId="25" xfId="0" applyFont="1" applyBorder="1" applyAlignment="1">
      <alignment vertical="center"/>
    </xf>
    <xf numFmtId="0" fontId="88" fillId="0" borderId="26" xfId="0" applyFont="1" applyBorder="1" applyAlignment="1">
      <alignment vertical="center"/>
    </xf>
    <xf numFmtId="0" fontId="88" fillId="0" borderId="27" xfId="0" applyFont="1" applyBorder="1" applyAlignment="1">
      <alignment vertical="center"/>
    </xf>
    <xf numFmtId="0" fontId="88" fillId="0" borderId="28" xfId="0" applyFont="1" applyBorder="1" applyAlignment="1">
      <alignment vertical="center"/>
    </xf>
    <xf numFmtId="0" fontId="88" fillId="0" borderId="29" xfId="0" applyFont="1" applyBorder="1" applyAlignment="1">
      <alignment vertical="center"/>
    </xf>
    <xf numFmtId="0" fontId="88" fillId="0" borderId="30" xfId="0" applyFont="1" applyBorder="1" applyAlignment="1">
      <alignment vertical="center"/>
    </xf>
    <xf numFmtId="0" fontId="88" fillId="0" borderId="68" xfId="0" applyFont="1" applyBorder="1" applyAlignment="1">
      <alignment vertical="center"/>
    </xf>
    <xf numFmtId="0" fontId="88" fillId="0" borderId="69" xfId="0" applyFont="1" applyBorder="1" applyAlignment="1">
      <alignment vertical="center"/>
    </xf>
    <xf numFmtId="0" fontId="88" fillId="0" borderId="70" xfId="0" applyFont="1" applyBorder="1" applyAlignment="1">
      <alignment vertical="center"/>
    </xf>
    <xf numFmtId="0" fontId="88" fillId="0" borderId="45" xfId="0" applyFont="1" applyBorder="1" applyAlignment="1" applyProtection="1">
      <alignment horizontal="left" vertical="center" indent="1"/>
    </xf>
    <xf numFmtId="0" fontId="88" fillId="0" borderId="46" xfId="0" applyFont="1" applyBorder="1" applyAlignment="1" applyProtection="1">
      <alignment horizontal="left" vertical="center" indent="1"/>
    </xf>
    <xf numFmtId="0" fontId="88" fillId="0" borderId="43" xfId="0" applyFont="1" applyBorder="1" applyAlignment="1" applyProtection="1">
      <alignment vertical="center" textRotation="255"/>
    </xf>
    <xf numFmtId="0" fontId="88" fillId="0" borderId="6" xfId="0" applyFont="1" applyBorder="1" applyAlignment="1" applyProtection="1">
      <alignment vertical="center" textRotation="255"/>
    </xf>
    <xf numFmtId="0" fontId="88" fillId="0" borderId="67" xfId="0" applyFont="1" applyBorder="1" applyAlignment="1" applyProtection="1">
      <alignment vertical="center" textRotation="255"/>
    </xf>
    <xf numFmtId="0" fontId="88" fillId="10" borderId="90" xfId="0" applyFont="1" applyFill="1" applyBorder="1" applyAlignment="1" applyProtection="1">
      <alignment horizontal="left" vertical="center" indent="1"/>
    </xf>
    <xf numFmtId="0" fontId="88" fillId="10" borderId="91" xfId="0" applyFont="1" applyFill="1" applyBorder="1" applyAlignment="1" applyProtection="1">
      <alignment horizontal="left" vertical="center" indent="1"/>
    </xf>
    <xf numFmtId="0" fontId="88" fillId="0" borderId="28" xfId="0" applyFont="1" applyBorder="1" applyAlignment="1" applyProtection="1">
      <alignment horizontal="left" vertical="center" indent="1"/>
    </xf>
    <xf numFmtId="0" fontId="88" fillId="0" borderId="29" xfId="0" applyFont="1" applyBorder="1" applyAlignment="1" applyProtection="1">
      <alignment horizontal="left" vertical="center" indent="1"/>
    </xf>
    <xf numFmtId="0" fontId="88" fillId="0" borderId="68" xfId="0" applyFont="1" applyBorder="1" applyAlignment="1" applyProtection="1">
      <alignment horizontal="left" vertical="center" indent="1"/>
    </xf>
    <xf numFmtId="0" fontId="88" fillId="0" borderId="69" xfId="0" applyFont="1" applyBorder="1" applyAlignment="1" applyProtection="1">
      <alignment horizontal="left" vertical="center" indent="1"/>
    </xf>
    <xf numFmtId="0" fontId="88" fillId="0" borderId="45" xfId="0" applyFont="1" applyBorder="1" applyAlignment="1" applyProtection="1">
      <alignment vertical="center" shrinkToFit="1"/>
    </xf>
    <xf numFmtId="0" fontId="88" fillId="0" borderId="46" xfId="0" applyFont="1" applyBorder="1" applyAlignment="1" applyProtection="1">
      <alignment vertical="center" shrinkToFit="1"/>
    </xf>
    <xf numFmtId="0" fontId="88" fillId="0" borderId="132" xfId="0" applyFont="1" applyBorder="1" applyAlignment="1" applyProtection="1">
      <alignment horizontal="center" vertical="center"/>
    </xf>
    <xf numFmtId="0" fontId="88" fillId="0" borderId="133" xfId="0" applyFont="1" applyBorder="1" applyAlignment="1" applyProtection="1">
      <alignment horizontal="center" vertical="center"/>
    </xf>
    <xf numFmtId="0" fontId="88" fillId="0" borderId="134" xfId="0" applyFont="1" applyBorder="1" applyAlignment="1" applyProtection="1">
      <alignment horizontal="center" vertical="center"/>
    </xf>
    <xf numFmtId="0" fontId="88" fillId="0" borderId="42" xfId="0" applyFont="1" applyFill="1" applyBorder="1" applyAlignment="1" applyProtection="1">
      <alignment vertical="center" wrapText="1"/>
    </xf>
    <xf numFmtId="0" fontId="88" fillId="0" borderId="44" xfId="0" applyFont="1" applyFill="1" applyBorder="1" applyAlignment="1" applyProtection="1">
      <alignment vertical="center" wrapText="1"/>
    </xf>
    <xf numFmtId="0" fontId="88" fillId="0" borderId="99" xfId="0" applyFont="1" applyFill="1" applyBorder="1" applyAlignment="1" applyProtection="1">
      <alignment vertical="center" wrapText="1"/>
    </xf>
    <xf numFmtId="0" fontId="88" fillId="0" borderId="30" xfId="0" applyFont="1" applyBorder="1" applyAlignment="1" applyProtection="1">
      <alignment horizontal="left" vertical="center" indent="1"/>
    </xf>
    <xf numFmtId="0" fontId="88" fillId="0" borderId="31" xfId="0" applyFont="1" applyBorder="1" applyAlignment="1" applyProtection="1">
      <alignment horizontal="left" vertical="center" indent="1"/>
    </xf>
    <xf numFmtId="0" fontId="88" fillId="0" borderId="32" xfId="0" applyFont="1" applyBorder="1" applyAlignment="1" applyProtection="1">
      <alignment horizontal="left" vertical="center" indent="1"/>
    </xf>
    <xf numFmtId="0" fontId="88" fillId="0" borderId="44" xfId="0" applyFont="1" applyBorder="1" applyAlignment="1" applyProtection="1">
      <alignment horizontal="left" vertical="center" wrapText="1"/>
    </xf>
    <xf numFmtId="0" fontId="88" fillId="0" borderId="90" xfId="0" applyFont="1" applyBorder="1" applyAlignment="1">
      <alignment horizontal="left" vertical="center" indent="1"/>
    </xf>
    <xf numFmtId="0" fontId="88" fillId="0" borderId="91" xfId="0" applyFont="1" applyBorder="1" applyAlignment="1">
      <alignment horizontal="left" vertical="center" indent="1"/>
    </xf>
    <xf numFmtId="0" fontId="88" fillId="0" borderId="158" xfId="0" applyFont="1" applyBorder="1" applyAlignment="1">
      <alignment horizontal="left" vertical="center" wrapText="1" indent="1"/>
    </xf>
    <xf numFmtId="0" fontId="88" fillId="0" borderId="159" xfId="0" applyFont="1" applyBorder="1" applyAlignment="1">
      <alignment horizontal="left" vertical="center" indent="1"/>
    </xf>
    <xf numFmtId="0" fontId="84" fillId="0" borderId="42" xfId="0" applyFont="1" applyBorder="1" applyAlignment="1">
      <alignment horizontal="center" vertical="center" textRotation="255"/>
    </xf>
    <xf numFmtId="0" fontId="84" fillId="0" borderId="44" xfId="0" applyFont="1" applyBorder="1" applyAlignment="1">
      <alignment horizontal="center" vertical="center" textRotation="255"/>
    </xf>
    <xf numFmtId="0" fontId="88" fillId="0" borderId="34" xfId="0" applyFont="1" applyFill="1" applyBorder="1" applyAlignment="1" applyProtection="1">
      <alignment horizontal="center" vertical="center" textRotation="255"/>
    </xf>
    <xf numFmtId="0" fontId="88" fillId="0" borderId="36" xfId="0" applyFont="1" applyFill="1" applyBorder="1" applyAlignment="1" applyProtection="1">
      <alignment horizontal="center" vertical="center" textRotation="255"/>
    </xf>
    <xf numFmtId="0" fontId="88" fillId="0" borderId="38" xfId="0" applyFont="1" applyFill="1" applyBorder="1" applyAlignment="1" applyProtection="1">
      <alignment horizontal="center" vertical="center" textRotation="255"/>
    </xf>
    <xf numFmtId="0" fontId="88" fillId="0" borderId="39" xfId="0" applyFont="1" applyFill="1" applyBorder="1" applyAlignment="1" applyProtection="1">
      <alignment horizontal="center" vertical="center" textRotation="255"/>
    </xf>
    <xf numFmtId="0" fontId="88" fillId="0" borderId="40" xfId="0" applyFont="1" applyFill="1" applyBorder="1" applyAlignment="1" applyProtection="1">
      <alignment horizontal="center" vertical="center" textRotation="255"/>
    </xf>
    <xf numFmtId="0" fontId="88" fillId="0" borderId="41" xfId="0" applyFont="1" applyFill="1" applyBorder="1" applyAlignment="1" applyProtection="1">
      <alignment horizontal="center" vertical="center" textRotation="255"/>
    </xf>
    <xf numFmtId="0" fontId="88" fillId="0" borderId="135" xfId="0" applyFont="1" applyFill="1" applyBorder="1" applyAlignment="1" applyProtection="1">
      <alignment vertical="center" wrapText="1"/>
    </xf>
    <xf numFmtId="38" fontId="88" fillId="10" borderId="90" xfId="1" applyFont="1" applyFill="1" applyBorder="1" applyAlignment="1" applyProtection="1">
      <alignment horizontal="center" vertical="center" shrinkToFit="1"/>
    </xf>
    <xf numFmtId="38" fontId="88" fillId="10" borderId="91" xfId="1" applyFont="1" applyFill="1" applyBorder="1" applyAlignment="1" applyProtection="1">
      <alignment horizontal="center" vertical="center" shrinkToFit="1"/>
    </xf>
    <xf numFmtId="38" fontId="88" fillId="10" borderId="92" xfId="1" applyFont="1" applyFill="1" applyBorder="1" applyAlignment="1" applyProtection="1">
      <alignment horizontal="center" vertical="center" shrinkToFit="1"/>
    </xf>
    <xf numFmtId="38" fontId="48" fillId="10" borderId="90" xfId="1" applyFont="1" applyFill="1" applyBorder="1" applyAlignment="1" applyProtection="1">
      <alignment horizontal="center" vertical="center" shrinkToFit="1"/>
    </xf>
    <xf numFmtId="38" fontId="48" fillId="10" borderId="91" xfId="1" applyFont="1" applyFill="1" applyBorder="1" applyAlignment="1" applyProtection="1">
      <alignment horizontal="center" vertical="center" shrinkToFit="1"/>
    </xf>
    <xf numFmtId="38" fontId="48" fillId="10" borderId="92" xfId="1" applyFont="1" applyFill="1" applyBorder="1" applyAlignment="1" applyProtection="1">
      <alignment horizontal="center" vertical="center" shrinkToFit="1"/>
    </xf>
    <xf numFmtId="0" fontId="88" fillId="10" borderId="100" xfId="0" applyFont="1" applyFill="1" applyBorder="1" applyAlignment="1">
      <alignment horizontal="right" vertical="center"/>
    </xf>
    <xf numFmtId="0" fontId="88" fillId="10" borderId="66" xfId="0" applyFont="1" applyFill="1" applyBorder="1" applyAlignment="1">
      <alignment horizontal="right" vertical="center"/>
    </xf>
    <xf numFmtId="0" fontId="74" fillId="0" borderId="0" xfId="0" applyFont="1" applyProtection="1">
      <alignment vertical="center"/>
    </xf>
    <xf numFmtId="0" fontId="48"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192" fontId="147" fillId="0" borderId="7" xfId="0" applyNumberFormat="1" applyFont="1" applyBorder="1" applyAlignment="1" applyProtection="1">
      <alignment horizontal="center" vertical="center"/>
    </xf>
    <xf numFmtId="192" fontId="147" fillId="0" borderId="9" xfId="0" applyNumberFormat="1" applyFont="1" applyBorder="1" applyAlignment="1" applyProtection="1">
      <alignment horizontal="center" vertical="center"/>
    </xf>
    <xf numFmtId="0" fontId="48" fillId="0" borderId="7" xfId="0" applyFont="1" applyBorder="1" applyAlignment="1" applyProtection="1">
      <alignment horizontal="left" vertical="center" indent="1" shrinkToFit="1"/>
    </xf>
    <xf numFmtId="0" fontId="48" fillId="0" borderId="8" xfId="0" applyFont="1" applyBorder="1" applyAlignment="1" applyProtection="1">
      <alignment horizontal="left" vertical="center" indent="1" shrinkToFit="1"/>
    </xf>
    <xf numFmtId="0" fontId="88" fillId="0" borderId="42" xfId="0" applyFont="1" applyBorder="1" applyAlignment="1" applyProtection="1">
      <alignment horizontal="center" vertical="center" textRotation="255"/>
    </xf>
    <xf numFmtId="0" fontId="88" fillId="0" borderId="99" xfId="0" applyFont="1" applyBorder="1" applyAlignment="1" applyProtection="1">
      <alignment horizontal="center" vertical="center" textRotation="255"/>
    </xf>
    <xf numFmtId="0" fontId="88" fillId="7" borderId="42" xfId="0" applyFont="1" applyFill="1" applyBorder="1" applyAlignment="1" applyProtection="1">
      <alignment horizontal="center" vertical="center" textRotation="255"/>
    </xf>
    <xf numFmtId="0" fontId="88" fillId="7" borderId="44" xfId="0" applyFont="1" applyFill="1" applyBorder="1" applyAlignment="1" applyProtection="1">
      <alignment horizontal="center" vertical="center" textRotation="255"/>
    </xf>
    <xf numFmtId="0" fontId="88" fillId="7" borderId="43" xfId="0" applyFont="1" applyFill="1" applyBorder="1" applyAlignment="1" applyProtection="1">
      <alignment horizontal="center" vertical="center" textRotation="255"/>
    </xf>
    <xf numFmtId="0" fontId="88" fillId="0" borderId="158" xfId="0" applyFont="1" applyBorder="1" applyAlignment="1">
      <alignment vertical="center"/>
    </xf>
    <xf numFmtId="0" fontId="88" fillId="0" borderId="159" xfId="0" applyFont="1" applyBorder="1" applyAlignment="1">
      <alignment vertical="center"/>
    </xf>
    <xf numFmtId="0" fontId="88" fillId="0" borderId="208" xfId="0" applyFont="1" applyBorder="1" applyAlignment="1">
      <alignment vertical="center"/>
    </xf>
    <xf numFmtId="0" fontId="88" fillId="10" borderId="45" xfId="0" applyFont="1" applyFill="1" applyBorder="1" applyAlignment="1">
      <alignment horizontal="right" vertical="center"/>
    </xf>
    <xf numFmtId="0" fontId="88" fillId="10" borderId="46" xfId="0" applyFont="1" applyFill="1" applyBorder="1" applyAlignment="1">
      <alignment horizontal="right" vertical="center"/>
    </xf>
    <xf numFmtId="0" fontId="88" fillId="0" borderId="7" xfId="0" applyFont="1" applyBorder="1" applyAlignment="1">
      <alignment horizontal="left" vertical="center"/>
    </xf>
    <xf numFmtId="0" fontId="88" fillId="0" borderId="8" xfId="0" applyFont="1" applyBorder="1" applyAlignment="1">
      <alignment horizontal="left" vertical="center"/>
    </xf>
    <xf numFmtId="0" fontId="88" fillId="0" borderId="9" xfId="0" applyFont="1" applyBorder="1" applyAlignment="1">
      <alignment horizontal="left" vertical="center"/>
    </xf>
    <xf numFmtId="0" fontId="79" fillId="0" borderId="71" xfId="0" applyFont="1" applyBorder="1">
      <alignment vertical="center"/>
    </xf>
    <xf numFmtId="0" fontId="79" fillId="0" borderId="243" xfId="0" applyFont="1" applyBorder="1">
      <alignment vertical="center"/>
    </xf>
    <xf numFmtId="3" fontId="79" fillId="0" borderId="210" xfId="0" applyNumberFormat="1" applyFont="1" applyBorder="1" applyAlignment="1">
      <alignment horizontal="center" vertical="center" shrinkToFit="1"/>
    </xf>
    <xf numFmtId="3" fontId="79" fillId="0" borderId="211" xfId="0" applyNumberFormat="1" applyFont="1" applyBorder="1" applyAlignment="1">
      <alignment horizontal="center" vertical="center" shrinkToFit="1"/>
    </xf>
    <xf numFmtId="38" fontId="48" fillId="10" borderId="38" xfId="1" applyFont="1" applyFill="1" applyBorder="1" applyAlignment="1" applyProtection="1">
      <alignment horizontal="center" vertical="center" shrinkToFit="1"/>
    </xf>
    <xf numFmtId="38" fontId="48" fillId="10" borderId="0" xfId="1" applyFont="1" applyFill="1" applyBorder="1" applyAlignment="1" applyProtection="1">
      <alignment horizontal="center" vertical="center" shrinkToFit="1"/>
    </xf>
    <xf numFmtId="38" fontId="48" fillId="10" borderId="39" xfId="1" applyFont="1" applyFill="1" applyBorder="1" applyAlignment="1" applyProtection="1">
      <alignment horizontal="center" vertical="center" shrinkToFit="1"/>
    </xf>
    <xf numFmtId="0" fontId="88" fillId="0" borderId="91" xfId="0" applyFont="1" applyBorder="1" applyAlignment="1" applyProtection="1">
      <alignment horizontal="left" vertical="center" indent="1"/>
    </xf>
    <xf numFmtId="0" fontId="88" fillId="0" borderId="45" xfId="0" applyFont="1" applyBorder="1" applyAlignment="1" applyProtection="1">
      <alignment vertical="center"/>
    </xf>
    <xf numFmtId="0" fontId="88" fillId="0" borderId="46" xfId="0" applyFont="1" applyBorder="1" applyAlignment="1" applyProtection="1">
      <alignment vertical="center"/>
    </xf>
    <xf numFmtId="0" fontId="79" fillId="0" borderId="72" xfId="0" applyFont="1" applyBorder="1">
      <alignment vertical="center"/>
    </xf>
    <xf numFmtId="3" fontId="79" fillId="0" borderId="105" xfId="0" applyNumberFormat="1" applyFont="1" applyBorder="1" applyAlignment="1">
      <alignment horizontal="center" vertical="center" shrinkToFit="1"/>
    </xf>
    <xf numFmtId="3" fontId="79" fillId="0" borderId="106" xfId="0" applyNumberFormat="1" applyFont="1" applyBorder="1" applyAlignment="1">
      <alignment horizontal="center" vertical="center" shrinkToFit="1"/>
    </xf>
    <xf numFmtId="0" fontId="88" fillId="10" borderId="101" xfId="0" applyFont="1" applyFill="1" applyBorder="1" applyAlignment="1">
      <alignment horizontal="right" vertical="center"/>
    </xf>
    <xf numFmtId="0" fontId="88" fillId="10" borderId="59" xfId="0" applyFont="1" applyFill="1" applyBorder="1" applyAlignment="1">
      <alignment horizontal="right" vertical="center"/>
    </xf>
    <xf numFmtId="0" fontId="88" fillId="0" borderId="31" xfId="0" applyFont="1" applyBorder="1" applyAlignment="1">
      <alignment vertical="center"/>
    </xf>
    <xf numFmtId="0" fontId="88" fillId="0" borderId="32" xfId="0" applyFont="1" applyBorder="1" applyAlignment="1">
      <alignment vertical="center"/>
    </xf>
    <xf numFmtId="0" fontId="88" fillId="0" borderId="33" xfId="0" applyFont="1" applyBorder="1" applyAlignment="1">
      <alignment vertical="center"/>
    </xf>
    <xf numFmtId="38" fontId="88" fillId="10" borderId="38" xfId="1" applyFont="1" applyFill="1" applyBorder="1" applyAlignment="1" applyProtection="1">
      <alignment horizontal="center" vertical="center" shrinkToFit="1"/>
    </xf>
    <xf numFmtId="38" fontId="88" fillId="10" borderId="0" xfId="1" applyFont="1" applyFill="1" applyBorder="1" applyAlignment="1" applyProtection="1">
      <alignment horizontal="center" vertical="center" shrinkToFit="1"/>
    </xf>
    <xf numFmtId="38" fontId="88" fillId="10" borderId="39" xfId="1" applyFont="1" applyFill="1" applyBorder="1" applyAlignment="1" applyProtection="1">
      <alignment horizontal="center" vertical="center" shrinkToFit="1"/>
    </xf>
    <xf numFmtId="0" fontId="68" fillId="8" borderId="7" xfId="0" applyFont="1" applyFill="1" applyBorder="1" applyAlignment="1">
      <alignment horizontal="center" vertical="center"/>
    </xf>
    <xf numFmtId="0" fontId="68" fillId="8" borderId="8" xfId="0" applyFont="1" applyFill="1" applyBorder="1" applyAlignment="1">
      <alignment horizontal="center" vertical="center"/>
    </xf>
    <xf numFmtId="0" fontId="68" fillId="8" borderId="9" xfId="0" applyFont="1" applyFill="1" applyBorder="1" applyAlignment="1">
      <alignment horizontal="center" vertical="center"/>
    </xf>
    <xf numFmtId="0" fontId="68" fillId="10" borderId="7" xfId="0" applyFont="1" applyFill="1" applyBorder="1" applyAlignment="1">
      <alignment horizontal="center" vertical="center"/>
    </xf>
    <xf numFmtId="0" fontId="68" fillId="10" borderId="9" xfId="0" applyFont="1" applyFill="1" applyBorder="1" applyAlignment="1">
      <alignment horizontal="center" vertical="center"/>
    </xf>
    <xf numFmtId="0" fontId="68" fillId="0" borderId="7" xfId="0" applyFont="1" applyBorder="1" applyAlignment="1">
      <alignment horizontal="center" vertical="center"/>
    </xf>
    <xf numFmtId="0" fontId="68" fillId="0" borderId="9" xfId="0" applyFont="1" applyBorder="1" applyAlignment="1">
      <alignment horizontal="center" vertical="center"/>
    </xf>
    <xf numFmtId="0" fontId="68" fillId="0" borderId="45" xfId="0" applyFont="1" applyBorder="1" applyAlignment="1">
      <alignment horizontal="center" vertical="center"/>
    </xf>
    <xf numFmtId="0" fontId="68" fillId="0" borderId="47" xfId="0" applyFont="1" applyBorder="1" applyAlignment="1">
      <alignment horizontal="center" vertical="center"/>
    </xf>
    <xf numFmtId="0" fontId="68" fillId="3" borderId="43" xfId="0" applyFont="1" applyFill="1" applyBorder="1" applyAlignment="1">
      <alignment horizontal="center" vertical="center"/>
    </xf>
    <xf numFmtId="0" fontId="68" fillId="0" borderId="42"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43" xfId="0" applyFont="1" applyBorder="1" applyAlignment="1">
      <alignment horizontal="center" vertical="center" wrapText="1"/>
    </xf>
    <xf numFmtId="0" fontId="68" fillId="3" borderId="103" xfId="0" applyFont="1" applyFill="1" applyBorder="1" applyAlignment="1">
      <alignment horizontal="center" vertical="center"/>
    </xf>
    <xf numFmtId="0" fontId="150" fillId="10" borderId="7" xfId="0" applyFont="1" applyFill="1" applyBorder="1" applyAlignment="1">
      <alignment horizontal="center" vertical="center"/>
    </xf>
    <xf numFmtId="0" fontId="150" fillId="10" borderId="8" xfId="0" applyFont="1" applyFill="1" applyBorder="1" applyAlignment="1">
      <alignment horizontal="center" vertical="center"/>
    </xf>
    <xf numFmtId="0" fontId="150" fillId="10" borderId="9" xfId="0" applyFont="1" applyFill="1" applyBorder="1" applyAlignment="1">
      <alignment horizontal="center" vertical="center"/>
    </xf>
    <xf numFmtId="0" fontId="68" fillId="0" borderId="8" xfId="0" applyFont="1" applyBorder="1" applyAlignment="1">
      <alignment horizontal="center" vertical="center"/>
    </xf>
    <xf numFmtId="0" fontId="68" fillId="10" borderId="100" xfId="0" applyFont="1" applyFill="1" applyBorder="1" applyAlignment="1">
      <alignment horizontal="center" vertical="center"/>
    </xf>
    <xf numFmtId="0" fontId="68" fillId="10" borderId="66" xfId="0" applyFont="1" applyFill="1" applyBorder="1" applyAlignment="1">
      <alignment horizontal="center" vertical="center"/>
    </xf>
    <xf numFmtId="0" fontId="68" fillId="10" borderId="104" xfId="0" applyFont="1" applyFill="1" applyBorder="1" applyAlignment="1">
      <alignment horizontal="center" vertical="center"/>
    </xf>
    <xf numFmtId="0" fontId="68" fillId="0" borderId="101" xfId="0" applyFont="1" applyBorder="1" applyAlignment="1">
      <alignment horizontal="center" vertical="center"/>
    </xf>
    <xf numFmtId="0" fontId="68" fillId="0" borderId="59" xfId="0" applyFont="1" applyBorder="1" applyAlignment="1">
      <alignment horizontal="center" vertical="center"/>
    </xf>
    <xf numFmtId="0" fontId="68" fillId="0" borderId="60" xfId="0" applyFont="1" applyBorder="1" applyAlignment="1">
      <alignment horizontal="center" vertical="center"/>
    </xf>
    <xf numFmtId="206" fontId="69" fillId="0" borderId="0" xfId="1252" applyNumberFormat="1" applyFont="1" applyBorder="1" applyAlignment="1">
      <alignment vertical="center" wrapText="1"/>
    </xf>
    <xf numFmtId="0" fontId="69" fillId="20" borderId="169" xfId="1251" applyFont="1" applyFill="1" applyBorder="1" applyAlignment="1">
      <alignment horizontal="center" vertical="center" wrapText="1"/>
    </xf>
    <xf numFmtId="0" fontId="69" fillId="20" borderId="175" xfId="1251" applyFont="1" applyFill="1" applyBorder="1" applyAlignment="1">
      <alignment horizontal="center" vertical="center" wrapText="1"/>
    </xf>
    <xf numFmtId="0" fontId="69" fillId="20" borderId="170" xfId="1251" applyFont="1" applyFill="1" applyBorder="1" applyAlignment="1">
      <alignment horizontal="center" vertical="center"/>
    </xf>
    <xf numFmtId="0" fontId="69" fillId="20" borderId="171" xfId="1251" applyFont="1" applyFill="1" applyBorder="1" applyAlignment="1">
      <alignment horizontal="center" vertical="center"/>
    </xf>
    <xf numFmtId="0" fontId="69" fillId="20" borderId="173" xfId="1251" applyFont="1" applyFill="1" applyBorder="1" applyAlignment="1">
      <alignment horizontal="center" vertical="center"/>
    </xf>
    <xf numFmtId="0" fontId="69" fillId="20" borderId="178" xfId="1251" applyFont="1" applyFill="1" applyBorder="1" applyAlignment="1">
      <alignment horizontal="center" vertical="center"/>
    </xf>
    <xf numFmtId="38" fontId="69" fillId="20" borderId="174" xfId="1252" applyFont="1" applyFill="1" applyBorder="1" applyAlignment="1">
      <alignment horizontal="center" vertical="center"/>
    </xf>
    <xf numFmtId="38" fontId="69" fillId="20" borderId="179" xfId="1252" applyFont="1" applyFill="1" applyBorder="1" applyAlignment="1">
      <alignment horizontal="center" vertical="center"/>
    </xf>
    <xf numFmtId="0" fontId="161" fillId="0" borderId="87" xfId="1251" applyFont="1" applyBorder="1" applyAlignment="1">
      <alignment horizontal="center" vertical="center"/>
    </xf>
    <xf numFmtId="0" fontId="161" fillId="0" borderId="97" xfId="1251" applyFont="1" applyBorder="1" applyAlignment="1">
      <alignment horizontal="center" vertical="center"/>
    </xf>
    <xf numFmtId="0" fontId="69" fillId="18" borderId="182" xfId="1251" applyFont="1" applyFill="1" applyBorder="1" applyAlignment="1">
      <alignment horizontal="center" vertical="center"/>
    </xf>
    <xf numFmtId="0" fontId="69" fillId="18" borderId="151" xfId="1251" applyFont="1" applyFill="1" applyBorder="1" applyAlignment="1">
      <alignment horizontal="center" vertical="center"/>
    </xf>
    <xf numFmtId="0" fontId="69" fillId="18" borderId="80" xfId="1251" applyFont="1" applyFill="1" applyBorder="1" applyAlignment="1">
      <alignment horizontal="center" vertical="center"/>
    </xf>
    <xf numFmtId="207" fontId="161" fillId="0" borderId="199" xfId="1251" applyNumberFormat="1" applyFont="1" applyBorder="1" applyAlignment="1">
      <alignment horizontal="center" vertical="center"/>
    </xf>
    <xf numFmtId="207" fontId="161" fillId="0" borderId="200" xfId="1251" applyNumberFormat="1" applyFont="1" applyBorder="1" applyAlignment="1">
      <alignment horizontal="center" vertical="center"/>
    </xf>
    <xf numFmtId="194" fontId="54" fillId="0" borderId="57" xfId="1252" applyNumberFormat="1" applyFont="1" applyBorder="1" applyAlignment="1">
      <alignment horizontal="center" vertical="center"/>
    </xf>
    <xf numFmtId="194" fontId="54" fillId="0" borderId="204" xfId="1252" applyNumberFormat="1" applyFont="1" applyBorder="1" applyAlignment="1">
      <alignment horizontal="center" vertical="center"/>
    </xf>
    <xf numFmtId="222" fontId="69" fillId="0" borderId="235" xfId="1252" applyNumberFormat="1" applyFont="1" applyFill="1" applyBorder="1" applyAlignment="1" applyProtection="1">
      <alignment horizontal="center" vertical="center"/>
      <protection locked="0"/>
    </xf>
    <xf numFmtId="222" fontId="69" fillId="0" borderId="236" xfId="1252" applyNumberFormat="1" applyFont="1" applyFill="1" applyBorder="1" applyAlignment="1" applyProtection="1">
      <alignment horizontal="center" vertical="center"/>
      <protection locked="0"/>
    </xf>
    <xf numFmtId="222" fontId="69" fillId="0" borderId="237" xfId="1252" applyNumberFormat="1" applyFont="1" applyFill="1" applyBorder="1" applyAlignment="1" applyProtection="1">
      <alignment horizontal="center" vertical="center"/>
      <protection locked="0"/>
    </xf>
    <xf numFmtId="0" fontId="161" fillId="0" borderId="0" xfId="1251" applyFont="1" applyBorder="1" applyAlignment="1">
      <alignment horizontal="center" vertical="center"/>
    </xf>
    <xf numFmtId="0" fontId="69" fillId="18" borderId="218" xfId="1251" applyFont="1" applyFill="1" applyBorder="1" applyAlignment="1">
      <alignment horizontal="center" vertical="center"/>
    </xf>
    <xf numFmtId="0" fontId="69" fillId="18" borderId="39" xfId="1251" applyFont="1" applyFill="1" applyBorder="1" applyAlignment="1">
      <alignment horizontal="center" vertical="center"/>
    </xf>
    <xf numFmtId="0" fontId="69" fillId="18" borderId="149" xfId="1251" applyFont="1" applyFill="1" applyBorder="1" applyAlignment="1">
      <alignment horizontal="center" vertical="center"/>
    </xf>
    <xf numFmtId="38" fontId="69" fillId="20" borderId="231" xfId="1252" applyFont="1" applyFill="1" applyBorder="1" applyAlignment="1">
      <alignment horizontal="center" vertical="center"/>
    </xf>
    <xf numFmtId="38" fontId="69" fillId="20" borderId="232" xfId="1252" applyFont="1" applyFill="1" applyBorder="1" applyAlignment="1">
      <alignment horizontal="center" vertical="center"/>
    </xf>
    <xf numFmtId="0" fontId="181" fillId="0" borderId="0" xfId="1259" applyFont="1" applyAlignment="1">
      <alignment horizontal="left" vertical="center"/>
    </xf>
    <xf numFmtId="0" fontId="74" fillId="8" borderId="57" xfId="1259" applyFont="1" applyFill="1" applyBorder="1" applyAlignment="1">
      <alignment horizontal="center" vertical="center"/>
    </xf>
    <xf numFmtId="0" fontId="74" fillId="8" borderId="56" xfId="1259" applyFont="1" applyFill="1" applyBorder="1" applyAlignment="1">
      <alignment horizontal="center" vertical="center"/>
    </xf>
    <xf numFmtId="0" fontId="74" fillId="8" borderId="61" xfId="1259" applyFont="1" applyFill="1" applyBorder="1" applyAlignment="1">
      <alignment horizontal="center" vertical="center"/>
    </xf>
    <xf numFmtId="0" fontId="84" fillId="10" borderId="114" xfId="2" applyFont="1" applyFill="1" applyBorder="1" applyAlignment="1">
      <alignment horizontal="center" vertical="center" wrapText="1"/>
    </xf>
    <xf numFmtId="0" fontId="84" fillId="10" borderId="112" xfId="2" applyFont="1" applyFill="1" applyBorder="1" applyAlignment="1">
      <alignment horizontal="center" vertical="center" wrapText="1"/>
    </xf>
    <xf numFmtId="0" fontId="84" fillId="10" borderId="113" xfId="2" applyFont="1" applyFill="1" applyBorder="1" applyAlignment="1">
      <alignment horizontal="center" vertical="center" wrapText="1"/>
    </xf>
    <xf numFmtId="0" fontId="84" fillId="10" borderId="73" xfId="2" applyFont="1" applyFill="1" applyBorder="1" applyAlignment="1">
      <alignment horizontal="center" vertical="center" wrapText="1"/>
    </xf>
    <xf numFmtId="0" fontId="84" fillId="10" borderId="75" xfId="2" applyFont="1" applyFill="1" applyBorder="1" applyAlignment="1">
      <alignment horizontal="center" vertical="center" wrapText="1"/>
    </xf>
    <xf numFmtId="0" fontId="84" fillId="10" borderId="78" xfId="2" applyFont="1" applyFill="1" applyBorder="1" applyAlignment="1">
      <alignment horizontal="center" vertical="center" wrapText="1"/>
    </xf>
    <xf numFmtId="5" fontId="84" fillId="10" borderId="74" xfId="2" applyNumberFormat="1" applyFont="1" applyFill="1" applyBorder="1" applyAlignment="1">
      <alignment horizontal="center" vertical="center"/>
    </xf>
    <xf numFmtId="5" fontId="84" fillId="10" borderId="76" xfId="2" applyNumberFormat="1" applyFont="1" applyFill="1" applyBorder="1" applyAlignment="1">
      <alignment horizontal="center" vertical="center"/>
    </xf>
    <xf numFmtId="5" fontId="84" fillId="10" borderId="79" xfId="2" applyNumberFormat="1" applyFont="1" applyFill="1" applyBorder="1" applyAlignment="1">
      <alignment horizontal="center" vertical="center"/>
    </xf>
    <xf numFmtId="197" fontId="84" fillId="10" borderId="48" xfId="2" applyNumberFormat="1" applyFont="1" applyFill="1" applyBorder="1" applyAlignment="1">
      <alignment horizontal="center" vertical="center" shrinkToFit="1"/>
    </xf>
    <xf numFmtId="197" fontId="84" fillId="10" borderId="49" xfId="2" applyNumberFormat="1" applyFont="1" applyFill="1" applyBorder="1" applyAlignment="1">
      <alignment horizontal="center" vertical="center" shrinkToFit="1"/>
    </xf>
    <xf numFmtId="197" fontId="84" fillId="10" borderId="64" xfId="2" applyNumberFormat="1" applyFont="1" applyFill="1" applyBorder="1" applyAlignment="1">
      <alignment horizontal="center" vertical="center" shrinkToFit="1"/>
    </xf>
    <xf numFmtId="0" fontId="84" fillId="10" borderId="74" xfId="2" applyFont="1" applyFill="1" applyBorder="1" applyAlignment="1">
      <alignment horizontal="center" vertical="center" wrapText="1"/>
    </xf>
    <xf numFmtId="0" fontId="84" fillId="10" borderId="76" xfId="2" applyFont="1" applyFill="1" applyBorder="1" applyAlignment="1">
      <alignment horizontal="center" vertical="center" wrapText="1"/>
    </xf>
    <xf numFmtId="0" fontId="84" fillId="10" borderId="79" xfId="2" applyFont="1" applyFill="1" applyBorder="1" applyAlignment="1">
      <alignment horizontal="center" vertical="center" wrapText="1"/>
    </xf>
    <xf numFmtId="197" fontId="84" fillId="16" borderId="7" xfId="2" applyNumberFormat="1" applyFont="1" applyFill="1" applyBorder="1" applyAlignment="1">
      <alignment horizontal="center" vertical="center" shrinkToFit="1"/>
    </xf>
    <xf numFmtId="197" fontId="84" fillId="16" borderId="9" xfId="2" applyNumberFormat="1" applyFont="1" applyFill="1" applyBorder="1" applyAlignment="1">
      <alignment horizontal="center" vertical="center" shrinkToFit="1"/>
    </xf>
    <xf numFmtId="197" fontId="84" fillId="15" borderId="7" xfId="2" applyNumberFormat="1" applyFont="1" applyFill="1" applyBorder="1" applyAlignment="1">
      <alignment horizontal="center" vertical="center" shrinkToFit="1"/>
    </xf>
    <xf numFmtId="197" fontId="84" fillId="15" borderId="9" xfId="2" applyNumberFormat="1" applyFont="1" applyFill="1" applyBorder="1" applyAlignment="1">
      <alignment horizontal="center" vertical="center" shrinkToFit="1"/>
    </xf>
    <xf numFmtId="197" fontId="84" fillId="0" borderId="7" xfId="2" applyNumberFormat="1" applyFont="1" applyBorder="1" applyAlignment="1">
      <alignment horizontal="center" vertical="center" shrinkToFit="1"/>
    </xf>
    <xf numFmtId="197" fontId="84" fillId="0" borderId="9" xfId="2" applyNumberFormat="1" applyFont="1" applyBorder="1" applyAlignment="1">
      <alignment horizontal="center" vertical="center" shrinkToFit="1"/>
    </xf>
    <xf numFmtId="197" fontId="84" fillId="0" borderId="77" xfId="2" applyNumberFormat="1" applyFont="1" applyBorder="1" applyAlignment="1">
      <alignment horizontal="center" vertical="center" shrinkToFit="1"/>
    </xf>
    <xf numFmtId="197" fontId="84" fillId="0" borderId="80" xfId="2" applyNumberFormat="1" applyFont="1" applyBorder="1" applyAlignment="1">
      <alignment horizontal="center" vertical="center" shrinkToFit="1"/>
    </xf>
    <xf numFmtId="0" fontId="84" fillId="3" borderId="98" xfId="2" applyFont="1" applyFill="1" applyBorder="1" applyAlignment="1">
      <alignment horizontal="right" vertical="center" shrinkToFit="1"/>
    </xf>
    <xf numFmtId="0" fontId="84" fillId="3" borderId="109" xfId="2" applyFont="1" applyFill="1" applyBorder="1" applyAlignment="1">
      <alignment horizontal="right" vertical="center" shrinkToFit="1"/>
    </xf>
    <xf numFmtId="0" fontId="84" fillId="3" borderId="230" xfId="2" applyFont="1" applyFill="1" applyBorder="1" applyAlignment="1">
      <alignment horizontal="right" vertical="center" shrinkToFit="1"/>
    </xf>
    <xf numFmtId="0" fontId="76" fillId="0" borderId="0" xfId="22" applyFont="1">
      <alignment vertical="center"/>
    </xf>
    <xf numFmtId="0" fontId="84" fillId="13" borderId="115" xfId="2" applyFont="1" applyFill="1" applyBorder="1" applyAlignment="1">
      <alignment horizontal="center" vertical="center" shrinkToFit="1"/>
    </xf>
    <xf numFmtId="0" fontId="84" fillId="13" borderId="116" xfId="2" applyFont="1" applyFill="1" applyBorder="1" applyAlignment="1">
      <alignment horizontal="center" vertical="center" shrinkToFit="1"/>
    </xf>
    <xf numFmtId="0" fontId="81" fillId="9" borderId="0" xfId="6" applyFont="1" applyFill="1" applyAlignment="1" applyProtection="1">
      <alignment horizontal="left" vertical="center" wrapText="1"/>
    </xf>
    <xf numFmtId="0" fontId="146" fillId="10" borderId="6" xfId="6" applyFont="1" applyFill="1" applyBorder="1" applyAlignment="1">
      <alignment horizontal="center" vertical="center"/>
    </xf>
    <xf numFmtId="0" fontId="84" fillId="9" borderId="6" xfId="6" applyFont="1" applyFill="1" applyBorder="1" applyAlignment="1">
      <alignment horizontal="left" vertical="center" shrinkToFit="1"/>
    </xf>
    <xf numFmtId="0" fontId="84" fillId="9" borderId="7" xfId="6" applyFont="1" applyFill="1" applyBorder="1" applyAlignment="1">
      <alignment horizontal="left" vertical="center" shrinkToFit="1"/>
    </xf>
    <xf numFmtId="0" fontId="81" fillId="9" borderId="9" xfId="6" applyFont="1" applyFill="1" applyBorder="1" applyAlignment="1">
      <alignment horizontal="left" vertical="center"/>
    </xf>
    <xf numFmtId="0" fontId="81" fillId="9" borderId="6" xfId="6" applyFont="1" applyFill="1" applyBorder="1" applyAlignment="1">
      <alignment horizontal="left" vertical="center"/>
    </xf>
    <xf numFmtId="0" fontId="144" fillId="9" borderId="7" xfId="6" applyFont="1" applyFill="1" applyBorder="1" applyAlignment="1" applyProtection="1">
      <alignment horizontal="left" vertical="center" shrinkToFit="1"/>
      <protection locked="0"/>
    </xf>
    <xf numFmtId="0" fontId="144" fillId="9" borderId="8" xfId="6" applyFont="1" applyFill="1" applyBorder="1" applyAlignment="1" applyProtection="1">
      <alignment horizontal="left" vertical="center" shrinkToFit="1"/>
      <protection locked="0"/>
    </xf>
    <xf numFmtId="0" fontId="144" fillId="9" borderId="9" xfId="6" applyFont="1" applyFill="1" applyBorder="1" applyAlignment="1" applyProtection="1">
      <alignment horizontal="left" vertical="center" shrinkToFit="1"/>
      <protection locked="0"/>
    </xf>
    <xf numFmtId="198" fontId="146" fillId="9" borderId="7" xfId="6" applyNumberFormat="1" applyFont="1" applyFill="1" applyBorder="1" applyAlignment="1" applyProtection="1">
      <alignment horizontal="right" vertical="center"/>
      <protection locked="0"/>
    </xf>
    <xf numFmtId="198" fontId="146" fillId="9" borderId="8" xfId="6" applyNumberFormat="1" applyFont="1" applyFill="1" applyBorder="1" applyAlignment="1" applyProtection="1">
      <alignment horizontal="right" vertical="center"/>
      <protection locked="0"/>
    </xf>
    <xf numFmtId="198" fontId="146" fillId="9" borderId="9" xfId="6" applyNumberFormat="1" applyFont="1" applyFill="1" applyBorder="1" applyAlignment="1" applyProtection="1">
      <alignment horizontal="right" vertical="center"/>
      <protection locked="0"/>
    </xf>
    <xf numFmtId="198" fontId="149" fillId="9" borderId="7" xfId="6" applyNumberFormat="1" applyFont="1" applyFill="1" applyBorder="1" applyAlignment="1">
      <alignment horizontal="right" vertical="center"/>
    </xf>
    <xf numFmtId="198" fontId="149" fillId="9" borderId="8" xfId="6" applyNumberFormat="1" applyFont="1" applyFill="1" applyBorder="1" applyAlignment="1">
      <alignment horizontal="right" vertical="center"/>
    </xf>
    <xf numFmtId="198" fontId="149" fillId="9" borderId="9" xfId="6" applyNumberFormat="1" applyFont="1" applyFill="1" applyBorder="1" applyAlignment="1">
      <alignment horizontal="right" vertical="center"/>
    </xf>
    <xf numFmtId="0" fontId="146" fillId="10" borderId="6" xfId="6" applyFont="1" applyFill="1" applyBorder="1" applyAlignment="1">
      <alignment horizontal="center" vertical="center" wrapText="1"/>
    </xf>
    <xf numFmtId="3" fontId="183" fillId="0" borderId="6" xfId="6" applyNumberFormat="1" applyFont="1" applyFill="1" applyBorder="1" applyAlignment="1">
      <alignment horizontal="center" vertical="center"/>
    </xf>
    <xf numFmtId="0" fontId="144" fillId="9" borderId="0" xfId="6" applyFont="1" applyFill="1" applyBorder="1" applyAlignment="1" applyProtection="1">
      <alignment horizontal="right" vertical="center"/>
    </xf>
    <xf numFmtId="0" fontId="144" fillId="9" borderId="39" xfId="6" applyFont="1" applyFill="1" applyBorder="1" applyAlignment="1" applyProtection="1">
      <alignment horizontal="right" vertical="center"/>
    </xf>
    <xf numFmtId="198" fontId="195" fillId="9" borderId="43" xfId="6" applyNumberFormat="1" applyFont="1" applyFill="1" applyBorder="1" applyAlignment="1" applyProtection="1">
      <alignment horizontal="right" vertical="center"/>
    </xf>
    <xf numFmtId="0" fontId="144" fillId="9" borderId="45" xfId="6" applyFont="1" applyFill="1" applyBorder="1" applyAlignment="1" applyProtection="1">
      <alignment horizontal="left" vertical="center" shrinkToFit="1"/>
      <protection locked="0"/>
    </xf>
    <xf numFmtId="0" fontId="144" fillId="9" borderId="46" xfId="6" applyFont="1" applyFill="1" applyBorder="1" applyAlignment="1" applyProtection="1">
      <alignment horizontal="left" vertical="center" shrinkToFit="1"/>
      <protection locked="0"/>
    </xf>
    <xf numFmtId="0" fontId="144" fillId="9" borderId="47" xfId="6" applyFont="1" applyFill="1" applyBorder="1" applyAlignment="1" applyProtection="1">
      <alignment horizontal="left" vertical="center" shrinkToFit="1"/>
      <protection locked="0"/>
    </xf>
    <xf numFmtId="198" fontId="146" fillId="9" borderId="45" xfId="6" applyNumberFormat="1" applyFont="1" applyFill="1" applyBorder="1" applyAlignment="1" applyProtection="1">
      <alignment horizontal="right" vertical="center"/>
      <protection locked="0"/>
    </xf>
    <xf numFmtId="198" fontId="146" fillId="9" borderId="46" xfId="6" applyNumberFormat="1" applyFont="1" applyFill="1" applyBorder="1" applyAlignment="1" applyProtection="1">
      <alignment horizontal="right" vertical="center"/>
      <protection locked="0"/>
    </xf>
    <xf numFmtId="198" fontId="146" fillId="9" borderId="47" xfId="6" applyNumberFormat="1" applyFont="1" applyFill="1" applyBorder="1" applyAlignment="1" applyProtection="1">
      <alignment horizontal="right" vertical="center"/>
      <protection locked="0"/>
    </xf>
    <xf numFmtId="0" fontId="118" fillId="0" borderId="7" xfId="6" applyFont="1" applyBorder="1" applyAlignment="1" applyProtection="1">
      <alignment horizontal="left" vertical="center"/>
      <protection locked="0" hidden="1"/>
    </xf>
    <xf numFmtId="0" fontId="118" fillId="0" borderId="8" xfId="6" applyFont="1" applyBorder="1" applyAlignment="1" applyProtection="1">
      <alignment horizontal="left" vertical="center"/>
      <protection locked="0" hidden="1"/>
    </xf>
    <xf numFmtId="0" fontId="118" fillId="0" borderId="9" xfId="6" applyFont="1" applyBorder="1" applyAlignment="1" applyProtection="1">
      <alignment horizontal="left" vertical="center"/>
      <protection locked="0" hidden="1"/>
    </xf>
    <xf numFmtId="0" fontId="146" fillId="10" borderId="6" xfId="6" applyFont="1" applyFill="1" applyBorder="1" applyAlignment="1">
      <alignment horizontal="center" vertical="center" wrapText="1" shrinkToFit="1"/>
    </xf>
    <xf numFmtId="38" fontId="183" fillId="19" borderId="7" xfId="1255" applyFont="1" applyFill="1" applyBorder="1" applyAlignment="1" applyProtection="1">
      <alignment horizontal="center" vertical="center" wrapText="1" shrinkToFit="1"/>
    </xf>
    <xf numFmtId="38" fontId="183" fillId="19" borderId="8" xfId="1255" applyFont="1" applyFill="1" applyBorder="1" applyAlignment="1" applyProtection="1">
      <alignment horizontal="center" vertical="center" wrapText="1" shrinkToFit="1"/>
    </xf>
    <xf numFmtId="38" fontId="183" fillId="19" borderId="9" xfId="1255" applyFont="1" applyFill="1" applyBorder="1" applyAlignment="1" applyProtection="1">
      <alignment horizontal="center" vertical="center" wrapText="1" shrinkToFit="1"/>
    </xf>
    <xf numFmtId="38" fontId="84" fillId="19" borderId="7" xfId="1255" applyFont="1" applyFill="1" applyBorder="1" applyAlignment="1" applyProtection="1">
      <alignment horizontal="center" vertical="center" wrapText="1" shrinkToFit="1"/>
      <protection locked="0"/>
    </xf>
    <xf numFmtId="38" fontId="84" fillId="19" borderId="8" xfId="1255" applyFont="1" applyFill="1" applyBorder="1" applyAlignment="1" applyProtection="1">
      <alignment horizontal="center" vertical="center" wrapText="1" shrinkToFit="1"/>
      <protection locked="0"/>
    </xf>
    <xf numFmtId="38" fontId="84" fillId="19" borderId="9" xfId="1255" applyFont="1" applyFill="1" applyBorder="1" applyAlignment="1" applyProtection="1">
      <alignment horizontal="center" vertical="center" wrapText="1" shrinkToFit="1"/>
      <protection locked="0"/>
    </xf>
    <xf numFmtId="0" fontId="84" fillId="0" borderId="6" xfId="1255" applyNumberFormat="1" applyFont="1" applyFill="1" applyBorder="1" applyAlignment="1" applyProtection="1">
      <alignment horizontal="center" vertical="center" wrapText="1" shrinkToFit="1"/>
      <protection locked="0"/>
    </xf>
    <xf numFmtId="0" fontId="118" fillId="0" borderId="43" xfId="6" applyFont="1" applyBorder="1" applyAlignment="1" applyProtection="1">
      <alignment horizontal="left" vertical="center"/>
      <protection hidden="1"/>
    </xf>
    <xf numFmtId="0" fontId="84" fillId="10" borderId="34" xfId="2" applyFont="1" applyFill="1" applyBorder="1" applyAlignment="1">
      <alignment horizontal="center" vertical="center" wrapText="1"/>
    </xf>
    <xf numFmtId="0" fontId="84" fillId="10" borderId="35" xfId="2" applyFont="1" applyFill="1" applyBorder="1" applyAlignment="1">
      <alignment horizontal="center" vertical="center" wrapText="1"/>
    </xf>
    <xf numFmtId="0" fontId="84" fillId="10" borderId="36" xfId="2" applyFont="1" applyFill="1" applyBorder="1" applyAlignment="1">
      <alignment horizontal="center" vertical="center" wrapText="1"/>
    </xf>
    <xf numFmtId="0" fontId="84" fillId="10" borderId="40" xfId="2" applyFont="1" applyFill="1" applyBorder="1" applyAlignment="1">
      <alignment horizontal="center" vertical="center" wrapText="1"/>
    </xf>
    <xf numFmtId="0" fontId="84" fillId="10" borderId="37" xfId="2" applyFont="1" applyFill="1" applyBorder="1" applyAlignment="1">
      <alignment horizontal="center" vertical="center" wrapText="1"/>
    </xf>
    <xf numFmtId="0" fontId="84" fillId="10" borderId="41" xfId="2" applyFont="1" applyFill="1" applyBorder="1" applyAlignment="1">
      <alignment horizontal="center" vertical="center" wrapText="1"/>
    </xf>
    <xf numFmtId="0" fontId="84" fillId="10" borderId="6" xfId="2" applyFont="1" applyFill="1" applyBorder="1" applyAlignment="1">
      <alignment horizontal="center" vertical="center" wrapText="1"/>
    </xf>
    <xf numFmtId="5" fontId="84" fillId="10" borderId="6" xfId="2" applyNumberFormat="1" applyFont="1" applyFill="1" applyBorder="1" applyAlignment="1">
      <alignment horizontal="center" vertical="center"/>
    </xf>
    <xf numFmtId="197" fontId="84" fillId="0" borderId="35" xfId="2" applyNumberFormat="1" applyFont="1" applyBorder="1" applyAlignment="1">
      <alignment horizontal="center" vertical="center" shrinkToFit="1"/>
    </xf>
    <xf numFmtId="197" fontId="84" fillId="0" borderId="36" xfId="2" applyNumberFormat="1" applyFont="1" applyBorder="1" applyAlignment="1">
      <alignment horizontal="center" vertical="center" shrinkToFit="1"/>
    </xf>
    <xf numFmtId="197" fontId="84" fillId="0" borderId="37" xfId="2" applyNumberFormat="1" applyFont="1" applyBorder="1" applyAlignment="1">
      <alignment horizontal="center" vertical="center" shrinkToFit="1"/>
    </xf>
    <xf numFmtId="197" fontId="84" fillId="0" borderId="41" xfId="2" applyNumberFormat="1" applyFont="1" applyBorder="1" applyAlignment="1">
      <alignment horizontal="center" vertical="center" shrinkToFit="1"/>
    </xf>
    <xf numFmtId="197" fontId="81" fillId="16" borderId="7" xfId="2" applyNumberFormat="1" applyFont="1" applyFill="1" applyBorder="1" applyAlignment="1">
      <alignment horizontal="center" vertical="center" shrinkToFit="1"/>
    </xf>
    <xf numFmtId="197" fontId="81" fillId="16" borderId="8" xfId="2" applyNumberFormat="1" applyFont="1" applyFill="1" applyBorder="1" applyAlignment="1">
      <alignment horizontal="center" vertical="center" shrinkToFit="1"/>
    </xf>
    <xf numFmtId="197" fontId="81" fillId="16" borderId="9" xfId="2" applyNumberFormat="1" applyFont="1" applyFill="1" applyBorder="1" applyAlignment="1">
      <alignment horizontal="center" vertical="center" shrinkToFit="1"/>
    </xf>
    <xf numFmtId="0" fontId="81" fillId="15" borderId="6" xfId="6" applyFont="1" applyFill="1" applyBorder="1" applyAlignment="1" applyProtection="1">
      <alignment horizontal="center" vertical="center"/>
      <protection hidden="1"/>
    </xf>
    <xf numFmtId="197" fontId="81" fillId="0" borderId="6" xfId="2" applyNumberFormat="1" applyFont="1" applyBorder="1" applyAlignment="1">
      <alignment horizontal="center" vertical="center" shrinkToFit="1"/>
    </xf>
    <xf numFmtId="0" fontId="84" fillId="10" borderId="6" xfId="6" applyFont="1" applyFill="1" applyBorder="1" applyAlignment="1">
      <alignment horizontal="center" vertical="center"/>
    </xf>
    <xf numFmtId="197" fontId="84" fillId="16" borderId="8" xfId="2" applyNumberFormat="1" applyFont="1" applyFill="1" applyBorder="1" applyAlignment="1">
      <alignment horizontal="center" vertical="center" shrinkToFit="1"/>
    </xf>
    <xf numFmtId="197" fontId="84" fillId="15" borderId="6" xfId="2" applyNumberFormat="1" applyFont="1" applyFill="1" applyBorder="1" applyAlignment="1">
      <alignment horizontal="center" vertical="center" shrinkToFit="1"/>
    </xf>
    <xf numFmtId="197" fontId="84" fillId="9" borderId="6" xfId="2" applyNumberFormat="1" applyFont="1" applyFill="1" applyBorder="1" applyAlignment="1">
      <alignment horizontal="center" vertical="center" wrapText="1" shrinkToFit="1"/>
    </xf>
    <xf numFmtId="198" fontId="149" fillId="9" borderId="45" xfId="6" applyNumberFormat="1" applyFont="1" applyFill="1" applyBorder="1" applyAlignment="1">
      <alignment horizontal="right" vertical="center"/>
    </xf>
    <xf numFmtId="198" fontId="149" fillId="9" borderId="46" xfId="6" applyNumberFormat="1" applyFont="1" applyFill="1" applyBorder="1" applyAlignment="1">
      <alignment horizontal="right" vertical="center"/>
    </xf>
    <xf numFmtId="198" fontId="149" fillId="9" borderId="47" xfId="6" applyNumberFormat="1" applyFont="1" applyFill="1" applyBorder="1" applyAlignment="1">
      <alignment horizontal="right" vertical="center"/>
    </xf>
    <xf numFmtId="0" fontId="118" fillId="0" borderId="45" xfId="6" applyFont="1" applyBorder="1" applyAlignment="1" applyProtection="1">
      <alignment horizontal="left" vertical="center"/>
      <protection locked="0" hidden="1"/>
    </xf>
    <xf numFmtId="0" fontId="118" fillId="0" borderId="46" xfId="6" applyFont="1" applyBorder="1" applyAlignment="1" applyProtection="1">
      <alignment horizontal="left" vertical="center"/>
      <protection locked="0" hidden="1"/>
    </xf>
    <xf numFmtId="0" fontId="118" fillId="0" borderId="47" xfId="6" applyFont="1" applyBorder="1" applyAlignment="1" applyProtection="1">
      <alignment horizontal="left" vertical="center"/>
      <protection locked="0" hidden="1"/>
    </xf>
    <xf numFmtId="0" fontId="146" fillId="10" borderId="7" xfId="6" applyFont="1" applyFill="1" applyBorder="1" applyAlignment="1">
      <alignment horizontal="center" vertical="center"/>
    </xf>
    <xf numFmtId="0" fontId="146" fillId="10" borderId="8" xfId="6" applyFont="1" applyFill="1" applyBorder="1" applyAlignment="1">
      <alignment horizontal="center" vertical="center"/>
    </xf>
    <xf numFmtId="0" fontId="146" fillId="10" borderId="9" xfId="6" applyFont="1" applyFill="1" applyBorder="1" applyAlignment="1">
      <alignment horizontal="center" vertical="center"/>
    </xf>
    <xf numFmtId="38" fontId="183" fillId="0" borderId="7" xfId="9" applyFont="1" applyFill="1" applyBorder="1" applyAlignment="1" applyProtection="1">
      <alignment horizontal="center" vertical="center" shrinkToFit="1"/>
    </xf>
    <xf numFmtId="38" fontId="183" fillId="0" borderId="8" xfId="9" applyFont="1" applyFill="1" applyBorder="1" applyAlignment="1" applyProtection="1">
      <alignment horizontal="center" vertical="center" shrinkToFit="1"/>
    </xf>
    <xf numFmtId="38" fontId="183" fillId="0" borderId="9" xfId="9" applyFont="1" applyFill="1" applyBorder="1" applyAlignment="1" applyProtection="1">
      <alignment horizontal="center" vertical="center" shrinkToFit="1"/>
    </xf>
    <xf numFmtId="0" fontId="81" fillId="9" borderId="0" xfId="6" applyFont="1" applyFill="1" applyAlignment="1">
      <alignment vertical="center" wrapText="1"/>
    </xf>
    <xf numFmtId="0" fontId="146" fillId="10" borderId="7" xfId="6" applyFont="1" applyFill="1" applyBorder="1" applyAlignment="1">
      <alignment horizontal="center" vertical="center" wrapText="1" shrinkToFit="1"/>
    </xf>
    <xf numFmtId="0" fontId="146" fillId="10" borderId="8" xfId="6" applyFont="1" applyFill="1" applyBorder="1" applyAlignment="1">
      <alignment horizontal="center" vertical="center" wrapText="1" shrinkToFit="1"/>
    </xf>
    <xf numFmtId="0" fontId="146" fillId="10" borderId="9" xfId="6" applyFont="1" applyFill="1" applyBorder="1" applyAlignment="1">
      <alignment horizontal="center" vertical="center" wrapText="1" shrinkToFit="1"/>
    </xf>
    <xf numFmtId="38" fontId="183" fillId="0" borderId="7" xfId="1255" applyFont="1" applyFill="1" applyBorder="1" applyAlignment="1" applyProtection="1">
      <alignment horizontal="center" vertical="center" wrapText="1" shrinkToFit="1"/>
    </xf>
    <xf numFmtId="38" fontId="183" fillId="0" borderId="8" xfId="1255" applyFont="1" applyFill="1" applyBorder="1" applyAlignment="1" applyProtection="1">
      <alignment horizontal="center" vertical="center" wrapText="1" shrinkToFit="1"/>
    </xf>
    <xf numFmtId="38" fontId="183" fillId="0" borderId="9" xfId="1255" applyFont="1" applyFill="1" applyBorder="1" applyAlignment="1" applyProtection="1">
      <alignment horizontal="center" vertical="center" wrapText="1" shrinkToFit="1"/>
    </xf>
    <xf numFmtId="0" fontId="149" fillId="0" borderId="7" xfId="6" applyNumberFormat="1" applyFont="1" applyBorder="1" applyAlignment="1">
      <alignment horizontal="left" vertical="center" shrinkToFit="1"/>
    </xf>
    <xf numFmtId="0" fontId="149" fillId="0" borderId="8" xfId="6" applyNumberFormat="1" applyFont="1" applyBorder="1" applyAlignment="1">
      <alignment horizontal="left" vertical="center" shrinkToFit="1"/>
    </xf>
    <xf numFmtId="0" fontId="120" fillId="9" borderId="8" xfId="6" applyFont="1" applyFill="1" applyBorder="1" applyAlignment="1">
      <alignment horizontal="left" vertical="center"/>
    </xf>
    <xf numFmtId="0" fontId="120" fillId="9" borderId="9" xfId="6" applyFont="1" applyFill="1" applyBorder="1" applyAlignment="1">
      <alignment horizontal="left" vertical="center"/>
    </xf>
    <xf numFmtId="0" fontId="144" fillId="9" borderId="7" xfId="6" applyFont="1" applyFill="1" applyBorder="1" applyAlignment="1" applyProtection="1">
      <alignment horizontal="left" vertical="center"/>
      <protection locked="0"/>
    </xf>
    <xf numFmtId="0" fontId="144" fillId="9" borderId="8" xfId="6" applyFont="1" applyFill="1" applyBorder="1" applyAlignment="1" applyProtection="1">
      <alignment horizontal="left" vertical="center"/>
      <protection locked="0"/>
    </xf>
    <xf numFmtId="0" fontId="144" fillId="9" borderId="9" xfId="6" applyFont="1" applyFill="1" applyBorder="1" applyAlignment="1" applyProtection="1">
      <alignment horizontal="left" vertical="center"/>
      <protection locked="0"/>
    </xf>
    <xf numFmtId="0" fontId="144" fillId="9" borderId="45" xfId="6" applyFont="1" applyFill="1" applyBorder="1" applyAlignment="1" applyProtection="1">
      <alignment horizontal="left" vertical="center"/>
      <protection locked="0"/>
    </xf>
    <xf numFmtId="0" fontId="144" fillId="9" borderId="46" xfId="6" applyFont="1" applyFill="1" applyBorder="1" applyAlignment="1" applyProtection="1">
      <alignment horizontal="left" vertical="center"/>
      <protection locked="0"/>
    </xf>
    <xf numFmtId="0" fontId="144" fillId="9" borderId="47" xfId="6" applyFont="1" applyFill="1" applyBorder="1" applyAlignment="1" applyProtection="1">
      <alignment horizontal="left" vertical="center"/>
      <protection locked="0"/>
    </xf>
    <xf numFmtId="197" fontId="81" fillId="16" borderId="7" xfId="2" applyNumberFormat="1" applyFont="1" applyFill="1" applyBorder="1" applyAlignment="1">
      <alignment horizontal="center" vertical="center" wrapText="1" shrinkToFit="1"/>
    </xf>
    <xf numFmtId="0" fontId="144" fillId="9" borderId="7" xfId="6" applyFont="1" applyFill="1" applyBorder="1" applyAlignment="1" applyProtection="1">
      <alignment horizontal="left" vertical="center" wrapText="1" shrinkToFit="1"/>
      <protection locked="0"/>
    </xf>
    <xf numFmtId="0" fontId="144" fillId="9" borderId="8" xfId="6" applyFont="1" applyFill="1" applyBorder="1" applyAlignment="1" applyProtection="1">
      <alignment horizontal="left" vertical="center" wrapText="1" shrinkToFit="1"/>
      <protection locked="0"/>
    </xf>
    <xf numFmtId="0" fontId="144" fillId="9" borderId="9" xfId="6" applyFont="1" applyFill="1" applyBorder="1" applyAlignment="1" applyProtection="1">
      <alignment horizontal="left" vertical="center" wrapText="1" shrinkToFit="1"/>
      <protection locked="0"/>
    </xf>
    <xf numFmtId="0" fontId="69" fillId="3" borderId="212" xfId="1248" applyFont="1" applyFill="1" applyBorder="1" applyAlignment="1" applyProtection="1">
      <alignment horizontal="center" vertical="center"/>
    </xf>
    <xf numFmtId="0" fontId="69" fillId="3" borderId="215" xfId="1248" applyFont="1" applyFill="1" applyBorder="1" applyAlignment="1" applyProtection="1">
      <alignment horizontal="center" vertical="center"/>
    </xf>
    <xf numFmtId="38" fontId="69" fillId="3" borderId="213" xfId="1249" applyFont="1" applyFill="1" applyBorder="1" applyAlignment="1" applyProtection="1">
      <alignment horizontal="center" vertical="center"/>
    </xf>
    <xf numFmtId="38" fontId="69" fillId="3" borderId="216" xfId="1249" applyFont="1" applyFill="1" applyBorder="1" applyAlignment="1" applyProtection="1">
      <alignment horizontal="center" vertical="center"/>
    </xf>
    <xf numFmtId="0" fontId="52" fillId="18" borderId="182" xfId="1248" applyFont="1" applyFill="1" applyBorder="1" applyAlignment="1" applyProtection="1">
      <alignment horizontal="center" vertical="center"/>
    </xf>
    <xf numFmtId="0" fontId="52" fillId="18" borderId="151" xfId="1248" applyFont="1" applyFill="1" applyBorder="1" applyAlignment="1" applyProtection="1">
      <alignment horizontal="center" vertical="center"/>
    </xf>
    <xf numFmtId="0" fontId="52" fillId="18" borderId="80" xfId="1248" applyFont="1" applyFill="1" applyBorder="1" applyAlignment="1" applyProtection="1">
      <alignment horizontal="center" vertical="center"/>
    </xf>
    <xf numFmtId="0" fontId="52" fillId="18" borderId="224" xfId="1248" applyFont="1" applyFill="1" applyBorder="1" applyAlignment="1" applyProtection="1">
      <alignment horizontal="center" vertical="center"/>
    </xf>
    <xf numFmtId="0" fontId="52" fillId="18" borderId="75" xfId="1248" applyFont="1" applyFill="1" applyBorder="1" applyAlignment="1" applyProtection="1">
      <alignment horizontal="center" vertical="center"/>
    </xf>
    <xf numFmtId="0" fontId="52" fillId="18" borderId="78" xfId="1248" applyFont="1" applyFill="1" applyBorder="1" applyAlignment="1" applyProtection="1">
      <alignment horizontal="center" vertical="center"/>
    </xf>
    <xf numFmtId="38" fontId="69" fillId="10" borderId="147" xfId="1" applyFont="1" applyFill="1" applyBorder="1" applyAlignment="1" applyProtection="1">
      <alignment horizontal="center" vertical="center"/>
    </xf>
    <xf numFmtId="38" fontId="69" fillId="10" borderId="148" xfId="1" applyFont="1" applyFill="1" applyBorder="1" applyAlignment="1" applyProtection="1">
      <alignment horizontal="center" vertical="center"/>
    </xf>
    <xf numFmtId="38" fontId="69" fillId="10" borderId="149" xfId="1" applyFont="1" applyFill="1" applyBorder="1" applyAlignment="1" applyProtection="1">
      <alignment horizontal="center" vertical="center"/>
    </xf>
    <xf numFmtId="0" fontId="69" fillId="3" borderId="169" xfId="1248" applyFont="1" applyFill="1" applyBorder="1" applyAlignment="1" applyProtection="1">
      <alignment horizontal="center" vertical="center" wrapText="1"/>
    </xf>
    <xf numFmtId="0" fontId="69" fillId="3" borderId="175" xfId="1248" applyFont="1" applyFill="1" applyBorder="1" applyAlignment="1" applyProtection="1">
      <alignment horizontal="center" vertical="center"/>
    </xf>
    <xf numFmtId="0" fontId="69" fillId="3" borderId="170" xfId="1248" applyFont="1" applyFill="1" applyBorder="1" applyAlignment="1" applyProtection="1">
      <alignment horizontal="center" vertical="center"/>
    </xf>
    <xf numFmtId="0" fontId="69" fillId="3" borderId="171" xfId="1248" applyFont="1" applyFill="1" applyBorder="1" applyAlignment="1" applyProtection="1">
      <alignment horizontal="center" vertical="center"/>
    </xf>
    <xf numFmtId="0" fontId="69" fillId="3" borderId="172" xfId="1248" applyFont="1" applyFill="1" applyBorder="1" applyAlignment="1" applyProtection="1">
      <alignment horizontal="center" vertical="center"/>
    </xf>
    <xf numFmtId="38" fontId="69" fillId="3" borderId="213" xfId="1" applyFont="1" applyFill="1" applyBorder="1" applyAlignment="1" applyProtection="1">
      <alignment horizontal="center" vertical="center"/>
    </xf>
    <xf numFmtId="38" fontId="69" fillId="3" borderId="216" xfId="1" applyFont="1" applyFill="1" applyBorder="1" applyAlignment="1" applyProtection="1">
      <alignment horizontal="center" vertical="center"/>
    </xf>
    <xf numFmtId="0" fontId="69" fillId="3" borderId="90" xfId="1248" applyFont="1" applyFill="1" applyBorder="1" applyAlignment="1" applyProtection="1">
      <alignment horizontal="center" vertical="center"/>
    </xf>
    <xf numFmtId="0" fontId="69" fillId="3" borderId="91" xfId="1248" applyFont="1" applyFill="1" applyBorder="1" applyAlignment="1" applyProtection="1">
      <alignment horizontal="center" vertical="center"/>
    </xf>
    <xf numFmtId="0" fontId="69" fillId="3" borderId="226" xfId="1248" applyFont="1" applyFill="1" applyBorder="1" applyAlignment="1" applyProtection="1">
      <alignment horizontal="center" vertical="center"/>
    </xf>
    <xf numFmtId="0" fontId="69" fillId="3" borderId="228" xfId="1248" applyFont="1" applyFill="1" applyBorder="1" applyAlignment="1" applyProtection="1">
      <alignment horizontal="center" vertical="center"/>
    </xf>
    <xf numFmtId="38" fontId="69" fillId="3" borderId="144" xfId="1249" applyFont="1" applyFill="1" applyBorder="1" applyAlignment="1" applyProtection="1">
      <alignment horizontal="center" vertical="center"/>
    </xf>
    <xf numFmtId="0" fontId="69" fillId="3" borderId="151" xfId="1248" applyFont="1" applyFill="1" applyBorder="1" applyAlignment="1" applyProtection="1">
      <alignment horizontal="center" vertical="center" wrapText="1"/>
    </xf>
    <xf numFmtId="0" fontId="52" fillId="18" borderId="218" xfId="1248" applyFont="1" applyFill="1" applyBorder="1" applyAlignment="1" applyProtection="1">
      <alignment horizontal="center" vertical="center"/>
    </xf>
    <xf numFmtId="0" fontId="52" fillId="18" borderId="39" xfId="1248" applyFont="1" applyFill="1" applyBorder="1" applyAlignment="1" applyProtection="1">
      <alignment horizontal="center" vertical="center"/>
    </xf>
    <xf numFmtId="0" fontId="69" fillId="10" borderId="229" xfId="1248" applyFont="1" applyFill="1" applyBorder="1" applyAlignment="1" applyProtection="1">
      <alignment horizontal="center" vertical="center"/>
    </xf>
    <xf numFmtId="0" fontId="69" fillId="10" borderId="109" xfId="1248" applyFont="1" applyFill="1" applyBorder="1" applyAlignment="1" applyProtection="1">
      <alignment horizontal="center" vertical="center"/>
    </xf>
    <xf numFmtId="0" fontId="69" fillId="10" borderId="230" xfId="1248" applyFont="1" applyFill="1" applyBorder="1" applyAlignment="1" applyProtection="1">
      <alignment horizontal="center" vertical="center"/>
    </xf>
    <xf numFmtId="0" fontId="69" fillId="10" borderId="147" xfId="1248" applyFont="1" applyFill="1" applyBorder="1" applyAlignment="1" applyProtection="1">
      <alignment horizontal="center" vertical="center"/>
    </xf>
    <xf numFmtId="0" fontId="69" fillId="10" borderId="148" xfId="1248" applyFont="1" applyFill="1" applyBorder="1" applyAlignment="1" applyProtection="1">
      <alignment horizontal="center" vertical="center"/>
    </xf>
    <xf numFmtId="0" fontId="69" fillId="10" borderId="149" xfId="1248" applyFont="1" applyFill="1" applyBorder="1" applyAlignment="1" applyProtection="1">
      <alignment horizontal="center" vertical="center"/>
    </xf>
    <xf numFmtId="0" fontId="69" fillId="10" borderId="170" xfId="1248" applyFont="1" applyFill="1" applyBorder="1" applyAlignment="1" applyProtection="1">
      <alignment horizontal="center" vertical="center"/>
    </xf>
    <xf numFmtId="0" fontId="69" fillId="10" borderId="171" xfId="1248" applyFont="1" applyFill="1" applyBorder="1" applyAlignment="1" applyProtection="1">
      <alignment horizontal="center" vertical="center"/>
    </xf>
    <xf numFmtId="0" fontId="69" fillId="10" borderId="172" xfId="1248" applyFont="1" applyFill="1" applyBorder="1" applyAlignment="1" applyProtection="1">
      <alignment horizontal="center" vertical="center"/>
    </xf>
    <xf numFmtId="0" fontId="69" fillId="3" borderId="152" xfId="1248" applyFont="1" applyFill="1" applyBorder="1" applyAlignment="1" applyProtection="1">
      <alignment horizontal="center" vertical="center" wrapText="1"/>
    </xf>
    <xf numFmtId="0" fontId="69" fillId="3" borderId="60" xfId="1248" applyFont="1" applyFill="1" applyBorder="1" applyAlignment="1" applyProtection="1">
      <alignment horizontal="center" vertical="center"/>
    </xf>
    <xf numFmtId="180" fontId="46" fillId="9" borderId="0" xfId="12" applyNumberFormat="1" applyFont="1" applyFill="1" applyAlignment="1" applyProtection="1">
      <alignment horizontal="right" vertical="center" shrinkToFit="1"/>
      <protection hidden="1"/>
    </xf>
    <xf numFmtId="49" fontId="192" fillId="9" borderId="0" xfId="1257" applyNumberFormat="1" applyFill="1" applyAlignment="1" applyProtection="1">
      <alignment horizontal="left" vertical="top"/>
      <protection hidden="1"/>
    </xf>
    <xf numFmtId="0" fontId="64" fillId="9" borderId="37" xfId="6" applyFont="1" applyFill="1" applyBorder="1" applyAlignment="1" applyProtection="1">
      <alignment horizontal="left" vertical="center" shrinkToFit="1"/>
      <protection hidden="1"/>
    </xf>
    <xf numFmtId="0" fontId="64" fillId="9" borderId="247" xfId="6" applyFont="1" applyFill="1" applyBorder="1" applyAlignment="1" applyProtection="1">
      <alignment horizontal="left" vertical="center" indent="1" shrinkToFit="1"/>
      <protection hidden="1"/>
    </xf>
    <xf numFmtId="0" fontId="46" fillId="0" borderId="8" xfId="0" applyFont="1" applyBorder="1" applyAlignment="1" applyProtection="1">
      <alignment horizontal="center" vertical="center" shrinkToFit="1"/>
    </xf>
    <xf numFmtId="0" fontId="46" fillId="0" borderId="247" xfId="0" applyFont="1" applyBorder="1" applyAlignment="1" applyProtection="1">
      <alignment horizontal="left" vertical="center" indent="1" shrinkToFit="1"/>
    </xf>
    <xf numFmtId="0" fontId="46" fillId="0" borderId="8" xfId="0" applyFont="1" applyBorder="1" applyAlignment="1" applyProtection="1">
      <alignment horizontal="left" vertical="center" indent="1" shrinkToFit="1"/>
    </xf>
    <xf numFmtId="0" fontId="46" fillId="0" borderId="247" xfId="0" applyFont="1" applyBorder="1" applyAlignment="1" applyProtection="1">
      <alignment horizontal="center" vertical="center" shrinkToFit="1"/>
    </xf>
    <xf numFmtId="0" fontId="46" fillId="0" borderId="248" xfId="0" applyFont="1" applyBorder="1" applyAlignment="1" applyProtection="1">
      <alignment horizontal="center" vertical="center" shrinkToFit="1"/>
    </xf>
    <xf numFmtId="0" fontId="182" fillId="0" borderId="0" xfId="1256" applyAlignment="1" applyProtection="1">
      <alignment horizontal="left" vertical="center"/>
      <protection hidden="1"/>
    </xf>
    <xf numFmtId="0" fontId="192" fillId="0" borderId="0" xfId="1257" applyAlignment="1" applyProtection="1">
      <alignment horizontal="left" vertical="center"/>
      <protection hidden="1"/>
    </xf>
    <xf numFmtId="49" fontId="46" fillId="9" borderId="0" xfId="6" applyNumberFormat="1" applyFont="1" applyFill="1" applyAlignment="1" applyProtection="1">
      <alignment horizontal="left" vertical="top" wrapText="1" shrinkToFit="1"/>
      <protection hidden="1"/>
    </xf>
    <xf numFmtId="0" fontId="2" fillId="0" borderId="0" xfId="1258" applyAlignment="1" applyProtection="1">
      <alignment horizontal="left" vertical="center"/>
      <protection hidden="1"/>
    </xf>
    <xf numFmtId="0" fontId="46" fillId="0" borderId="248" xfId="0" applyFont="1" applyBorder="1" applyAlignment="1" applyProtection="1">
      <alignment horizontal="left" vertical="center" indent="1" shrinkToFit="1"/>
    </xf>
  </cellXfs>
  <cellStyles count="1260">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2 4 2" xfId="1259" xr:uid="{7D01D491-2DC7-4AC4-A69E-BEE2C5A31E6F}"/>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741">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5" tint="0.79998168889431442"/>
        </patternFill>
      </fill>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rgb="FFDDDDDD"/>
        </patternFill>
      </fill>
    </dxf>
    <dxf>
      <fill>
        <patternFill>
          <bgColor rgb="FFDDDDDD"/>
        </patternFill>
      </fill>
    </dxf>
    <dxf>
      <font>
        <color rgb="FFFF0000"/>
      </font>
    </dxf>
    <dxf>
      <font>
        <color rgb="FFFF0000"/>
      </font>
    </dxf>
    <dxf>
      <font>
        <color rgb="FFA0A0A0"/>
      </font>
      <fill>
        <patternFill patternType="none">
          <bgColor auto="1"/>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rgb="FFDDDDDD"/>
        </patternFill>
      </fill>
    </dxf>
    <dxf>
      <font>
        <u/>
      </font>
    </dxf>
    <dxf>
      <font>
        <u/>
      </font>
    </dxf>
    <dxf>
      <font>
        <u/>
      </font>
    </dxf>
    <dxf>
      <font>
        <u/>
      </font>
    </dxf>
    <dxf>
      <font>
        <u/>
      </font>
    </dxf>
    <dxf>
      <font>
        <u/>
      </font>
    </dxf>
    <dxf>
      <font>
        <u/>
      </font>
    </dxf>
    <dxf>
      <font>
        <u/>
      </font>
    </dxf>
    <dxf>
      <font>
        <u/>
      </font>
    </dxf>
    <dxf>
      <font>
        <u/>
      </font>
    </dxf>
    <dxf>
      <font>
        <u/>
      </font>
    </dxf>
    <dxf>
      <font>
        <color rgb="FF0000FF"/>
      </font>
    </dxf>
    <dxf>
      <font>
        <color rgb="FFFF0000"/>
      </font>
    </dxf>
    <dxf>
      <fill>
        <patternFill>
          <bgColor rgb="FF808080"/>
        </patternFill>
      </fill>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ont>
        <u/>
      </font>
    </dxf>
    <dxf>
      <font>
        <color rgb="FF5F5F5F"/>
      </font>
    </dxf>
    <dxf>
      <font>
        <u/>
      </font>
    </dxf>
    <dxf>
      <font>
        <u/>
      </font>
    </dxf>
    <dxf>
      <font>
        <color rgb="FF5F5F5F"/>
      </font>
    </dxf>
    <dxf>
      <font>
        <u/>
      </font>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ont>
        <u/>
      </font>
    </dxf>
    <dxf>
      <font>
        <color rgb="FF5F5F5F"/>
      </font>
    </dxf>
    <dxf>
      <font>
        <color theme="0"/>
      </font>
      <fill>
        <patternFill>
          <bgColor theme="0"/>
        </patternFill>
      </fill>
    </dxf>
    <dxf>
      <font>
        <u/>
      </font>
    </dxf>
    <dxf>
      <font>
        <color rgb="FF5F5F5F"/>
      </font>
    </dxf>
    <dxf>
      <font>
        <u/>
      </font>
    </dxf>
    <dxf>
      <font>
        <color rgb="FF5F5F5F"/>
      </font>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3992" y="8976709"/>
          <a:ext cx="3214137" cy="334118"/>
          <a:chOff x="4650911" y="8388811"/>
          <a:chExt cx="1336358"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1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85639" y="8981599"/>
          <a:ext cx="1351757" cy="33411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28137</xdr:colOff>
      <xdr:row>18</xdr:row>
      <xdr:rowOff>38046</xdr:rowOff>
    </xdr:from>
    <xdr:to>
      <xdr:col>35</xdr:col>
      <xdr:colOff>433614</xdr:colOff>
      <xdr:row>29</xdr:row>
      <xdr:rowOff>186613</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84708" y="4814153"/>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121228</xdr:colOff>
      <xdr:row>4</xdr:row>
      <xdr:rowOff>103908</xdr:rowOff>
    </xdr:from>
    <xdr:to>
      <xdr:col>13</xdr:col>
      <xdr:colOff>415179</xdr:colOff>
      <xdr:row>55</xdr:row>
      <xdr:rowOff>127101</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rot="5400000">
          <a:off x="3867448" y="-2326130"/>
          <a:ext cx="13271602" cy="20348406"/>
        </a:xfrm>
        <a:prstGeom prst="rect">
          <a:avLst/>
        </a:prstGeom>
      </xdr:spPr>
    </xdr:pic>
    <xdr:clientData/>
  </xdr:twoCellAnchor>
  <xdr:twoCellAnchor>
    <xdr:from>
      <xdr:col>4</xdr:col>
      <xdr:colOff>530242</xdr:colOff>
      <xdr:row>4</xdr:row>
      <xdr:rowOff>200078</xdr:rowOff>
    </xdr:from>
    <xdr:to>
      <xdr:col>14</xdr:col>
      <xdr:colOff>415077</xdr:colOff>
      <xdr:row>20</xdr:row>
      <xdr:rowOff>250471</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1388742" y="1271641"/>
          <a:ext cx="9957523" cy="4241393"/>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ja-JP" altLang="ja-JP" sz="1800" b="1">
              <a:solidFill>
                <a:schemeClr val="lt1"/>
              </a:solidFill>
              <a:effectLst/>
              <a:latin typeface="+mn-lt"/>
              <a:ea typeface="+mn-ea"/>
              <a:cs typeface="+mn-cs"/>
            </a:rPr>
            <a:t>１年目：赤、２年目：青、３年目：緑、４年目：オレンジ、５年目：紫　</a:t>
          </a:r>
          <a:r>
            <a:rPr kumimoji="1" lang="ja-JP" altLang="en-US" sz="1800" b="1">
              <a:latin typeface="Yu Gothic UI" panose="020B0500000000000000" pitchFamily="50" charset="-128"/>
              <a:ea typeface="Yu Gothic UI" panose="020B0500000000000000" pitchFamily="50" charset="-128"/>
            </a:rPr>
            <a:t>でマーキングすること。</a:t>
          </a:r>
        </a:p>
      </xdr:txBody>
    </xdr:sp>
    <xdr:clientData/>
  </xdr:twoCellAnchor>
  <xdr:twoCellAnchor>
    <xdr:from>
      <xdr:col>2</xdr:col>
      <xdr:colOff>3203864</xdr:colOff>
      <xdr:row>38</xdr:row>
      <xdr:rowOff>17318</xdr:rowOff>
    </xdr:from>
    <xdr:to>
      <xdr:col>5</xdr:col>
      <xdr:colOff>33021</xdr:colOff>
      <xdr:row>47</xdr:row>
      <xdr:rowOff>75273</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5282046" y="9957954"/>
          <a:ext cx="9471430" cy="23959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nchorCtr="1"/>
        <a:lstStyle/>
        <a:p>
          <a:pPr algn="l"/>
          <a:r>
            <a:rPr kumimoji="1" lang="en-US" altLang="ja-JP" sz="3200" b="1">
              <a:latin typeface="Yu Gothic UI" panose="020B0500000000000000" pitchFamily="50" charset="-128"/>
              <a:ea typeface="Yu Gothic UI" panose="020B0500000000000000" pitchFamily="50" charset="-128"/>
            </a:rPr>
            <a:t>(</a:t>
          </a:r>
          <a:r>
            <a:rPr kumimoji="1" lang="ja-JP" altLang="en-US" sz="3200" b="1">
              <a:latin typeface="Yu Gothic UI" panose="020B0500000000000000" pitchFamily="50" charset="-128"/>
              <a:ea typeface="Yu Gothic UI" panose="020B0500000000000000" pitchFamily="50" charset="-128"/>
            </a:rPr>
            <a:t>注</a:t>
          </a:r>
          <a:r>
            <a:rPr kumimoji="1" lang="en-US" altLang="ja-JP" sz="3200" b="1">
              <a:latin typeface="Yu Gothic UI" panose="020B0500000000000000" pitchFamily="50" charset="-128"/>
              <a:ea typeface="Yu Gothic UI" panose="020B0500000000000000" pitchFamily="50" charset="-128"/>
            </a:rPr>
            <a:t>)</a:t>
          </a:r>
        </a:p>
        <a:p>
          <a:pPr algn="l"/>
          <a:r>
            <a:rPr kumimoji="1" lang="ja-JP" altLang="en-US" sz="3200" b="1">
              <a:latin typeface="Yu Gothic UI" panose="020B0500000000000000" pitchFamily="50" charset="-128"/>
              <a:ea typeface="Yu Gothic UI" panose="020B0500000000000000" pitchFamily="50" charset="-128"/>
            </a:rPr>
            <a:t>作成した図を貼り付けする際は、この図を削除すること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294738</xdr:colOff>
      <xdr:row>3</xdr:row>
      <xdr:rowOff>42863</xdr:rowOff>
    </xdr:from>
    <xdr:to>
      <xdr:col>62</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22413</xdr:colOff>
      <xdr:row>6</xdr:row>
      <xdr:rowOff>425820</xdr:rowOff>
    </xdr:from>
    <xdr:to>
      <xdr:col>14</xdr:col>
      <xdr:colOff>109663</xdr:colOff>
      <xdr:row>511</xdr:row>
      <xdr:rowOff>493058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311589" y="1703291"/>
          <a:ext cx="2888721" cy="293078649"/>
          <a:chOff x="6657232" y="-264758"/>
          <a:chExt cx="2879753" cy="202466800"/>
        </a:xfrm>
      </xdr:grpSpPr>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657232" y="981552"/>
            <a:ext cx="2795009" cy="201220490"/>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49</xdr:col>
      <xdr:colOff>18390</xdr:colOff>
      <xdr:row>4</xdr:row>
      <xdr:rowOff>112059</xdr:rowOff>
    </xdr:from>
    <xdr:to>
      <xdr:col>50</xdr:col>
      <xdr:colOff>9540</xdr:colOff>
      <xdr:row>511</xdr:row>
      <xdr:rowOff>533399</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30117390" y="986118"/>
          <a:ext cx="1178974" cy="293836163"/>
          <a:chOff x="6620656" y="-744617"/>
          <a:chExt cx="2831585" cy="202946659"/>
        </a:xfrm>
      </xdr:grpSpPr>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6657232" y="981552"/>
            <a:ext cx="2795009" cy="201220490"/>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620656" y="-744617"/>
            <a:ext cx="2701018" cy="681092"/>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60</xdr:col>
      <xdr:colOff>0</xdr:colOff>
      <xdr:row>15</xdr:row>
      <xdr:rowOff>0</xdr:rowOff>
    </xdr:from>
    <xdr:to>
      <xdr:col>66</xdr:col>
      <xdr:colOff>295063</xdr:colOff>
      <xdr:row>28</xdr:row>
      <xdr:rowOff>1</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56823429" y="4109357"/>
          <a:ext cx="4377205" cy="3891644"/>
          <a:chOff x="11138646" y="46403559"/>
          <a:chExt cx="3608295" cy="1020329"/>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1586882" y="46403559"/>
            <a:ext cx="3160059" cy="1020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11138646" y="46429667"/>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108857</xdr:colOff>
      <xdr:row>3</xdr:row>
      <xdr:rowOff>190500</xdr:rowOff>
    </xdr:from>
    <xdr:to>
      <xdr:col>34</xdr:col>
      <xdr:colOff>295275</xdr:colOff>
      <xdr:row>38</xdr:row>
      <xdr:rowOff>266700</xdr:rowOff>
    </xdr:to>
    <xdr:pic>
      <xdr:nvPicPr>
        <xdr:cNvPr id="52" name="図 51">
          <a:extLst>
            <a:ext uri="{FF2B5EF4-FFF2-40B4-BE49-F238E27FC236}">
              <a16:creationId xmlns:a16="http://schemas.microsoft.com/office/drawing/2014/main" id="{00000000-0008-0000-14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898071"/>
          <a:ext cx="22842311" cy="960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96123</xdr:colOff>
      <xdr:row>12</xdr:row>
      <xdr:rowOff>216629</xdr:rowOff>
    </xdr:from>
    <xdr:to>
      <xdr:col>32</xdr:col>
      <xdr:colOff>28595</xdr:colOff>
      <xdr:row>17</xdr:row>
      <xdr:rowOff>95250</xdr:rowOff>
    </xdr:to>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11185944" y="3373486"/>
          <a:ext cx="10137830" cy="1239335"/>
        </a:xfrm>
        <a:prstGeom prst="rect">
          <a:avLst/>
        </a:prstGeom>
        <a:solidFill>
          <a:sysClr val="window" lastClr="FFFFFF"/>
        </a:solidFill>
        <a:ln w="1270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メイリオ" panose="020B0604030504040204" pitchFamily="50" charset="-128"/>
              <a:ea typeface="メイリオ" panose="020B0604030504040204" pitchFamily="50" charset="-128"/>
              <a:cs typeface="+mn-cs"/>
            </a:rPr>
            <a:t>・複数年度事業の場合、すべての年度の予定しているスケジュールを明示すること。</a:t>
          </a:r>
          <a:endParaRPr kumimoji="1" lang="en-US" altLang="ja-JP" sz="1600" b="0" i="0" u="none" strike="noStrike" kern="0" cap="none" spc="0" normalizeH="0" baseline="0" noProof="0">
            <a:ln>
              <a:noFill/>
            </a:ln>
            <a:solidFill>
              <a:srgbClr val="FF0000"/>
            </a:solidFill>
            <a:effectLst/>
            <a:uLnTx/>
            <a:uFillTx/>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FF0000"/>
              </a:solidFill>
              <a:effectLst/>
              <a:uLnTx/>
              <a:uFillTx/>
              <a:latin typeface="メイリオ" panose="020B0604030504040204" pitchFamily="50" charset="-128"/>
              <a:ea typeface="メイリオ" panose="020B0604030504040204" pitchFamily="50" charset="-128"/>
              <a:cs typeface="+mn-cs"/>
            </a:rPr>
            <a:t>・事業工程をプロットすること。</a:t>
          </a:r>
          <a:endParaRPr kumimoji="1" lang="en-US" altLang="ja-JP" sz="1600" b="0" i="0" u="none" strike="noStrike" kern="0" cap="none" spc="0" normalizeH="0" baseline="0" noProof="0">
            <a:ln>
              <a:noFill/>
            </a:ln>
            <a:solidFill>
              <a:srgbClr val="FF0000"/>
            </a:solidFill>
            <a:effectLst/>
            <a:uLnTx/>
            <a:uFillTx/>
            <a:latin typeface="メイリオ" panose="020B0604030504040204" pitchFamily="50" charset="-128"/>
            <a:ea typeface="メイリオ" panose="020B060403050404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5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7.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22.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sheetPr>
  <dimension ref="A1:M164"/>
  <sheetViews>
    <sheetView showGridLines="0" tabSelected="1" view="pageBreakPreview" zoomScale="70" zoomScaleNormal="55" zoomScaleSheetLayoutView="70" workbookViewId="0">
      <selection activeCell="F11" sqref="F11:I11"/>
    </sheetView>
  </sheetViews>
  <sheetFormatPr defaultColWidth="9" defaultRowHeight="20.25" outlineLevelRow="1"/>
  <cols>
    <col min="1" max="2" width="2.625" style="730" customWidth="1"/>
    <col min="3" max="3" width="12.625" style="730" customWidth="1"/>
    <col min="4" max="4" width="10.625" style="730" customWidth="1"/>
    <col min="5" max="5" width="30.625" style="730" customWidth="1"/>
    <col min="6" max="6" width="19.875" style="731" customWidth="1"/>
    <col min="7" max="7" width="8.875" style="730" customWidth="1"/>
    <col min="8" max="8" width="24.625" style="730" customWidth="1"/>
    <col min="9" max="9" width="6.75" style="730" customWidth="1"/>
    <col min="10" max="10" width="58.375" style="730" customWidth="1"/>
    <col min="11" max="11" width="1.625" style="730" customWidth="1"/>
    <col min="12" max="12" width="110.125" style="730" customWidth="1"/>
    <col min="13" max="13" width="5.625" style="730" customWidth="1"/>
    <col min="14" max="16384" width="9" style="730"/>
  </cols>
  <sheetData>
    <row r="1" spans="2:13" ht="9.75" customHeight="1">
      <c r="K1" s="732"/>
      <c r="L1" s="733"/>
    </row>
    <row r="2" spans="2:13" ht="20.25" customHeight="1">
      <c r="B2" s="734"/>
      <c r="C2" s="734" t="s">
        <v>849</v>
      </c>
      <c r="D2" s="735"/>
      <c r="E2" s="734"/>
      <c r="F2" s="734"/>
      <c r="G2" s="734"/>
      <c r="H2" s="734"/>
      <c r="I2" s="734"/>
      <c r="J2" s="734"/>
      <c r="K2" s="734"/>
      <c r="L2" s="734"/>
      <c r="M2" s="734"/>
    </row>
    <row r="3" spans="2:13">
      <c r="B3" s="736"/>
      <c r="C3" s="736" t="s">
        <v>345</v>
      </c>
      <c r="D3" s="736"/>
      <c r="E3" s="736"/>
      <c r="F3" s="736"/>
      <c r="G3" s="736"/>
      <c r="H3" s="736"/>
      <c r="I3" s="736"/>
      <c r="J3" s="736"/>
      <c r="K3" s="736"/>
      <c r="L3" s="736"/>
      <c r="M3" s="736"/>
    </row>
    <row r="4" spans="2:13">
      <c r="B4" s="736"/>
      <c r="C4" s="736" t="s">
        <v>346</v>
      </c>
      <c r="D4" s="736"/>
      <c r="E4" s="736"/>
      <c r="F4" s="736"/>
      <c r="G4" s="736"/>
      <c r="H4" s="736"/>
      <c r="I4" s="736"/>
      <c r="J4" s="736"/>
      <c r="K4" s="736"/>
      <c r="L4" s="736"/>
      <c r="M4" s="736"/>
    </row>
    <row r="5" spans="2:13">
      <c r="B5" s="737"/>
      <c r="C5" s="737" t="s">
        <v>416</v>
      </c>
      <c r="F5" s="730"/>
    </row>
    <row r="6" spans="2:13">
      <c r="B6" s="738"/>
      <c r="C6" s="738" t="s">
        <v>195</v>
      </c>
      <c r="D6" s="738"/>
      <c r="E6" s="738"/>
      <c r="F6" s="738"/>
      <c r="G6" s="739"/>
      <c r="H6" s="739"/>
      <c r="I6" s="739"/>
      <c r="J6" s="740"/>
      <c r="K6" s="738"/>
      <c r="L6" s="738"/>
      <c r="M6" s="738"/>
    </row>
    <row r="7" spans="2:13" ht="9.75" customHeight="1">
      <c r="F7" s="730"/>
      <c r="G7" s="739"/>
      <c r="H7" s="739"/>
      <c r="I7" s="739"/>
      <c r="J7" s="740"/>
    </row>
    <row r="8" spans="2:13">
      <c r="B8" s="736"/>
      <c r="C8" s="736" t="s">
        <v>200</v>
      </c>
      <c r="D8" s="736"/>
      <c r="E8" s="736"/>
      <c r="F8" s="736"/>
      <c r="G8" s="739"/>
      <c r="H8" s="739"/>
      <c r="I8" s="739"/>
      <c r="J8" s="740"/>
      <c r="K8" s="736"/>
      <c r="L8" s="736"/>
      <c r="M8" s="736"/>
    </row>
    <row r="9" spans="2:13">
      <c r="B9" s="736"/>
      <c r="C9" s="736" t="s">
        <v>788</v>
      </c>
      <c r="D9" s="736"/>
      <c r="E9" s="736"/>
      <c r="F9" s="736"/>
      <c r="G9" s="739"/>
      <c r="H9" s="739"/>
      <c r="I9" s="739"/>
      <c r="J9" s="740"/>
      <c r="K9" s="736"/>
      <c r="L9" s="736"/>
      <c r="M9" s="736"/>
    </row>
    <row r="10" spans="2:13">
      <c r="C10" s="1034" t="s">
        <v>197</v>
      </c>
      <c r="D10" s="1035"/>
      <c r="E10" s="1035"/>
      <c r="F10" s="1035"/>
      <c r="G10" s="1035"/>
      <c r="H10" s="1035"/>
      <c r="I10" s="1035"/>
      <c r="J10" s="1035"/>
      <c r="K10" s="741"/>
      <c r="L10" s="742" t="s">
        <v>222</v>
      </c>
    </row>
    <row r="11" spans="2:13" ht="42.75" customHeight="1">
      <c r="B11" s="743"/>
      <c r="C11" s="996" t="s">
        <v>702</v>
      </c>
      <c r="D11" s="1036" t="s">
        <v>0</v>
      </c>
      <c r="E11" s="1037"/>
      <c r="F11" s="1048"/>
      <c r="G11" s="1049"/>
      <c r="H11" s="1049"/>
      <c r="I11" s="1049"/>
      <c r="J11" s="744" t="s">
        <v>850</v>
      </c>
      <c r="L11" s="745" t="s">
        <v>327</v>
      </c>
    </row>
    <row r="12" spans="2:13" ht="35.1" customHeight="1">
      <c r="B12" s="746"/>
      <c r="C12" s="996"/>
      <c r="D12" s="1002" t="s">
        <v>335</v>
      </c>
      <c r="E12" s="1003"/>
      <c r="F12" s="1038"/>
      <c r="G12" s="1039"/>
      <c r="H12" s="747"/>
      <c r="I12" s="747"/>
      <c r="J12" s="748" t="s">
        <v>310</v>
      </c>
      <c r="L12" s="745" t="s">
        <v>599</v>
      </c>
      <c r="M12" s="749"/>
    </row>
    <row r="13" spans="2:13" ht="35.1" customHeight="1">
      <c r="C13" s="996"/>
      <c r="D13" s="1026" t="s">
        <v>1</v>
      </c>
      <c r="E13" s="1027"/>
      <c r="F13" s="1050"/>
      <c r="G13" s="1051"/>
      <c r="H13" s="1051"/>
      <c r="I13" s="1051"/>
      <c r="J13" s="748" t="s">
        <v>310</v>
      </c>
      <c r="L13" s="750" t="s">
        <v>600</v>
      </c>
      <c r="M13" s="749"/>
    </row>
    <row r="14" spans="2:13" ht="35.1" customHeight="1">
      <c r="C14" s="996"/>
      <c r="D14" s="1045" t="s">
        <v>601</v>
      </c>
      <c r="E14" s="751" t="s">
        <v>196</v>
      </c>
      <c r="F14" s="1052"/>
      <c r="G14" s="1053"/>
      <c r="H14" s="1053"/>
      <c r="I14" s="1053"/>
      <c r="J14" s="748" t="s">
        <v>209</v>
      </c>
      <c r="L14" s="752" t="s">
        <v>848</v>
      </c>
      <c r="M14" s="749"/>
    </row>
    <row r="15" spans="2:13" ht="45" customHeight="1">
      <c r="C15" s="996"/>
      <c r="D15" s="1046"/>
      <c r="E15" s="751" t="s">
        <v>602</v>
      </c>
      <c r="F15" s="1052"/>
      <c r="G15" s="1053"/>
      <c r="H15" s="1053"/>
      <c r="I15" s="1053"/>
      <c r="J15" s="753" t="s">
        <v>209</v>
      </c>
      <c r="L15" s="759" t="s">
        <v>814</v>
      </c>
      <c r="M15" s="749"/>
    </row>
    <row r="16" spans="2:13" ht="48.75" customHeight="1">
      <c r="C16" s="996"/>
      <c r="D16" s="1047"/>
      <c r="E16" s="754" t="s">
        <v>934</v>
      </c>
      <c r="F16" s="1052"/>
      <c r="G16" s="1053"/>
      <c r="H16" s="1053"/>
      <c r="I16" s="1053"/>
      <c r="J16" s="748" t="s">
        <v>209</v>
      </c>
      <c r="L16" s="755" t="s">
        <v>815</v>
      </c>
      <c r="M16" s="749"/>
    </row>
    <row r="17" spans="3:13" ht="35.1" customHeight="1">
      <c r="C17" s="996"/>
      <c r="D17" s="1042" t="s">
        <v>603</v>
      </c>
      <c r="E17" s="1041"/>
      <c r="F17" s="1052"/>
      <c r="G17" s="1053"/>
      <c r="H17" s="1053"/>
      <c r="I17" s="1053"/>
      <c r="J17" s="748" t="s">
        <v>209</v>
      </c>
      <c r="L17" s="756" t="s">
        <v>711</v>
      </c>
      <c r="M17" s="749"/>
    </row>
    <row r="18" spans="3:13" ht="66.75" customHeight="1">
      <c r="C18" s="996"/>
      <c r="D18" s="1042" t="s">
        <v>469</v>
      </c>
      <c r="E18" s="1041"/>
      <c r="F18" s="1052"/>
      <c r="G18" s="1053"/>
      <c r="H18" s="1053"/>
      <c r="I18" s="1053"/>
      <c r="J18" s="748" t="s">
        <v>209</v>
      </c>
      <c r="L18" s="759" t="s">
        <v>962</v>
      </c>
      <c r="M18" s="749"/>
    </row>
    <row r="19" spans="3:13" ht="35.1" customHeight="1">
      <c r="C19" s="996"/>
      <c r="D19" s="1042" t="s">
        <v>470</v>
      </c>
      <c r="E19" s="1041"/>
      <c r="F19" s="1052"/>
      <c r="G19" s="1053"/>
      <c r="H19" s="1053"/>
      <c r="I19" s="1053"/>
      <c r="J19" s="748" t="s">
        <v>209</v>
      </c>
      <c r="L19" s="757" t="s">
        <v>604</v>
      </c>
      <c r="M19" s="749"/>
    </row>
    <row r="20" spans="3:13" ht="35.1" customHeight="1">
      <c r="C20" s="996"/>
      <c r="D20" s="1043" t="s">
        <v>450</v>
      </c>
      <c r="E20" s="1044"/>
      <c r="F20" s="1052"/>
      <c r="G20" s="1053"/>
      <c r="H20" s="1053"/>
      <c r="I20" s="1053"/>
      <c r="J20" s="748" t="s">
        <v>209</v>
      </c>
      <c r="L20" s="757" t="s">
        <v>933</v>
      </c>
      <c r="M20" s="749"/>
    </row>
    <row r="21" spans="3:13" ht="42" customHeight="1">
      <c r="C21" s="996"/>
      <c r="D21" s="1040" t="s">
        <v>531</v>
      </c>
      <c r="E21" s="1041"/>
      <c r="F21" s="1052"/>
      <c r="G21" s="1053"/>
      <c r="H21" s="1053"/>
      <c r="I21" s="1053"/>
      <c r="J21" s="758" t="s">
        <v>209</v>
      </c>
      <c r="L21" s="759" t="s">
        <v>605</v>
      </c>
      <c r="M21" s="749"/>
    </row>
    <row r="22" spans="3:13" ht="40.5" customHeight="1">
      <c r="C22" s="996"/>
      <c r="D22" s="1054" t="s">
        <v>606</v>
      </c>
      <c r="E22" s="1027"/>
      <c r="F22" s="1052"/>
      <c r="G22" s="1053"/>
      <c r="H22" s="1053"/>
      <c r="I22" s="1053"/>
      <c r="J22" s="758" t="s">
        <v>209</v>
      </c>
      <c r="L22" s="755" t="s">
        <v>644</v>
      </c>
      <c r="M22" s="749"/>
    </row>
    <row r="23" spans="3:13" s="760" customFormat="1" ht="9.75" customHeight="1">
      <c r="F23" s="1056" t="s">
        <v>215</v>
      </c>
      <c r="G23" s="1056"/>
      <c r="H23" s="1056"/>
      <c r="I23" s="1056"/>
      <c r="J23" s="1056"/>
    </row>
    <row r="24" spans="3:13">
      <c r="C24" s="761" t="s">
        <v>198</v>
      </c>
      <c r="D24" s="762"/>
      <c r="E24" s="762"/>
      <c r="F24" s="763"/>
      <c r="G24" s="1057"/>
      <c r="H24" s="1057"/>
      <c r="I24" s="1057"/>
      <c r="J24" s="1057"/>
      <c r="K24" s="741"/>
      <c r="L24" s="742" t="s">
        <v>222</v>
      </c>
    </row>
    <row r="25" spans="3:13" ht="35.1" customHeight="1">
      <c r="C25" s="1055" t="s">
        <v>2</v>
      </c>
      <c r="D25" s="1026" t="s">
        <v>309</v>
      </c>
      <c r="E25" s="1027"/>
      <c r="F25" s="39">
        <v>2</v>
      </c>
      <c r="G25" s="764"/>
      <c r="H25" s="791"/>
      <c r="I25" s="764"/>
      <c r="J25" s="765"/>
      <c r="K25" s="741"/>
      <c r="L25" s="766" t="s">
        <v>645</v>
      </c>
      <c r="M25" s="749"/>
    </row>
    <row r="26" spans="3:13" ht="35.1" customHeight="1">
      <c r="C26" s="1055"/>
      <c r="D26" s="1026" t="s">
        <v>3</v>
      </c>
      <c r="E26" s="1027"/>
      <c r="F26" s="1023"/>
      <c r="G26" s="1024"/>
      <c r="H26" s="1024"/>
      <c r="I26" s="1024"/>
      <c r="J26" s="1025"/>
      <c r="L26" s="767" t="s">
        <v>704</v>
      </c>
      <c r="M26" s="749"/>
    </row>
    <row r="27" spans="3:13" ht="35.1" customHeight="1">
      <c r="C27" s="1055"/>
      <c r="D27" s="1002" t="s">
        <v>4</v>
      </c>
      <c r="E27" s="1003"/>
      <c r="F27" s="1023"/>
      <c r="G27" s="1024"/>
      <c r="H27" s="1024"/>
      <c r="I27" s="1024"/>
      <c r="J27" s="1025"/>
      <c r="L27" s="750" t="s">
        <v>5</v>
      </c>
      <c r="M27" s="749"/>
    </row>
    <row r="28" spans="3:13" ht="35.1" customHeight="1">
      <c r="C28" s="1055"/>
      <c r="D28" s="991" t="s">
        <v>16</v>
      </c>
      <c r="E28" s="768" t="s">
        <v>6</v>
      </c>
      <c r="F28" s="1020"/>
      <c r="G28" s="1021"/>
      <c r="H28" s="1021"/>
      <c r="I28" s="1021"/>
      <c r="J28" s="1033"/>
      <c r="L28" s="981" t="s">
        <v>417</v>
      </c>
      <c r="M28" s="749"/>
    </row>
    <row r="29" spans="3:13" ht="35.1" customHeight="1">
      <c r="C29" s="1055"/>
      <c r="D29" s="991"/>
      <c r="E29" s="768" t="s">
        <v>7</v>
      </c>
      <c r="F29" s="1020"/>
      <c r="G29" s="1021"/>
      <c r="H29" s="1021"/>
      <c r="I29" s="1022"/>
      <c r="J29" s="705"/>
      <c r="L29" s="982" t="s">
        <v>935</v>
      </c>
      <c r="M29" s="749"/>
    </row>
    <row r="30" spans="3:13" ht="35.1" customHeight="1">
      <c r="C30" s="1055"/>
      <c r="D30" s="991"/>
      <c r="E30" s="768" t="s">
        <v>205</v>
      </c>
      <c r="F30" s="1017"/>
      <c r="G30" s="1018"/>
      <c r="H30" s="1018"/>
      <c r="I30" s="1019"/>
      <c r="J30" s="706"/>
      <c r="L30" s="983" t="s">
        <v>936</v>
      </c>
      <c r="M30" s="749"/>
    </row>
    <row r="31" spans="3:13" ht="35.1" customHeight="1">
      <c r="C31" s="1055"/>
      <c r="D31" s="1002" t="s">
        <v>141</v>
      </c>
      <c r="E31" s="1003"/>
      <c r="F31" s="1004"/>
      <c r="G31" s="1005"/>
      <c r="H31" s="1005"/>
      <c r="I31" s="1005"/>
      <c r="J31" s="1006"/>
      <c r="L31" s="769"/>
      <c r="M31" s="749"/>
    </row>
    <row r="32" spans="3:13" ht="35.1" customHeight="1">
      <c r="C32" s="1055"/>
      <c r="D32" s="991" t="s">
        <v>9</v>
      </c>
      <c r="E32" s="768" t="s">
        <v>10</v>
      </c>
      <c r="F32" s="1011"/>
      <c r="G32" s="1012"/>
      <c r="H32" s="1012"/>
      <c r="I32" s="1012"/>
      <c r="J32" s="1013"/>
      <c r="L32" s="750" t="s">
        <v>706</v>
      </c>
      <c r="M32" s="749"/>
    </row>
    <row r="33" spans="1:13" ht="35.1" customHeight="1">
      <c r="C33" s="1055"/>
      <c r="D33" s="991"/>
      <c r="E33" s="768" t="s">
        <v>204</v>
      </c>
      <c r="F33" s="714"/>
      <c r="G33" s="792" t="s">
        <v>690</v>
      </c>
      <c r="H33" s="715"/>
      <c r="I33" s="792" t="s">
        <v>691</v>
      </c>
      <c r="J33" s="716"/>
      <c r="L33" s="750"/>
      <c r="M33" s="749"/>
    </row>
    <row r="34" spans="1:13" ht="35.1" customHeight="1">
      <c r="C34" s="1055"/>
      <c r="D34" s="991"/>
      <c r="E34" s="768" t="s">
        <v>692</v>
      </c>
      <c r="F34" s="1028"/>
      <c r="G34" s="1029"/>
      <c r="H34" s="1029"/>
      <c r="I34" s="1029"/>
      <c r="J34" s="1030"/>
      <c r="L34" s="750"/>
      <c r="M34" s="749"/>
    </row>
    <row r="35" spans="1:13" ht="35.1" customHeight="1">
      <c r="C35" s="1055"/>
      <c r="D35" s="991"/>
      <c r="E35" s="768" t="s">
        <v>11</v>
      </c>
      <c r="F35" s="1014"/>
      <c r="G35" s="1015"/>
      <c r="H35" s="1015"/>
      <c r="I35" s="1015"/>
      <c r="J35" s="1016"/>
      <c r="L35" s="750" t="s">
        <v>707</v>
      </c>
      <c r="M35" s="749"/>
    </row>
    <row r="36" spans="1:13" ht="35.1" customHeight="1">
      <c r="C36" s="1055"/>
      <c r="D36" s="1002" t="s">
        <v>13</v>
      </c>
      <c r="E36" s="1003"/>
      <c r="F36" s="1061"/>
      <c r="G36" s="1061"/>
      <c r="H36" s="1061"/>
      <c r="I36" s="1061"/>
      <c r="J36" s="1061"/>
      <c r="K36" s="799"/>
      <c r="L36" s="770" t="s">
        <v>607</v>
      </c>
      <c r="M36" s="749"/>
    </row>
    <row r="37" spans="1:13" ht="35.1" customHeight="1">
      <c r="C37" s="1055"/>
      <c r="D37" s="997" t="s">
        <v>201</v>
      </c>
      <c r="E37" s="998"/>
      <c r="F37" s="999"/>
      <c r="G37" s="1000"/>
      <c r="H37" s="1000"/>
      <c r="I37" s="1000"/>
      <c r="J37" s="1001"/>
      <c r="L37" s="750" t="s">
        <v>961</v>
      </c>
      <c r="M37" s="749"/>
    </row>
    <row r="38" spans="1:13" ht="9.75" customHeight="1">
      <c r="A38" s="749"/>
      <c r="B38" s="771"/>
      <c r="C38" s="771"/>
      <c r="D38" s="771"/>
      <c r="E38" s="771"/>
      <c r="F38" s="771"/>
      <c r="G38" s="771"/>
      <c r="H38" s="771"/>
      <c r="I38" s="771"/>
      <c r="J38" s="771"/>
    </row>
    <row r="39" spans="1:13" ht="35.1" hidden="1" customHeight="1" outlineLevel="1">
      <c r="C39" s="996" t="s">
        <v>15</v>
      </c>
      <c r="D39" s="1026" t="s">
        <v>3</v>
      </c>
      <c r="E39" s="1027"/>
      <c r="F39" s="1023"/>
      <c r="G39" s="1024"/>
      <c r="H39" s="1024"/>
      <c r="I39" s="1024"/>
      <c r="J39" s="1025"/>
      <c r="L39" s="772" t="s">
        <v>705</v>
      </c>
      <c r="M39" s="749"/>
    </row>
    <row r="40" spans="1:13" ht="35.1" hidden="1" customHeight="1" outlineLevel="1">
      <c r="C40" s="996"/>
      <c r="D40" s="1002" t="s">
        <v>4</v>
      </c>
      <c r="E40" s="1003"/>
      <c r="F40" s="1023"/>
      <c r="G40" s="1024"/>
      <c r="H40" s="1024"/>
      <c r="I40" s="1024"/>
      <c r="J40" s="1025"/>
      <c r="L40" s="750" t="s">
        <v>703</v>
      </c>
      <c r="M40" s="749"/>
    </row>
    <row r="41" spans="1:13" ht="35.1" hidden="1" customHeight="1" outlineLevel="1">
      <c r="C41" s="996"/>
      <c r="D41" s="991" t="s">
        <v>16</v>
      </c>
      <c r="E41" s="768" t="s">
        <v>6</v>
      </c>
      <c r="F41" s="1020"/>
      <c r="G41" s="1021"/>
      <c r="H41" s="1021"/>
      <c r="I41" s="1021"/>
      <c r="J41" s="1033"/>
      <c r="L41" s="981" t="s">
        <v>417</v>
      </c>
      <c r="M41" s="749"/>
    </row>
    <row r="42" spans="1:13" ht="35.1" hidden="1" customHeight="1" outlineLevel="1">
      <c r="C42" s="996"/>
      <c r="D42" s="991"/>
      <c r="E42" s="768" t="s">
        <v>7</v>
      </c>
      <c r="F42" s="1020"/>
      <c r="G42" s="1021"/>
      <c r="H42" s="1021"/>
      <c r="I42" s="1022"/>
      <c r="J42" s="705"/>
      <c r="L42" s="982" t="s">
        <v>935</v>
      </c>
      <c r="M42" s="749"/>
    </row>
    <row r="43" spans="1:13" ht="35.1" hidden="1" customHeight="1" outlineLevel="1">
      <c r="C43" s="996"/>
      <c r="D43" s="991"/>
      <c r="E43" s="768" t="s">
        <v>205</v>
      </c>
      <c r="F43" s="1017"/>
      <c r="G43" s="1018"/>
      <c r="H43" s="1018"/>
      <c r="I43" s="1019"/>
      <c r="J43" s="706"/>
      <c r="L43" s="983" t="s">
        <v>936</v>
      </c>
      <c r="M43" s="749"/>
    </row>
    <row r="44" spans="1:13" ht="35.1" hidden="1" customHeight="1" outlineLevel="1">
      <c r="C44" s="996"/>
      <c r="D44" s="1002" t="s">
        <v>141</v>
      </c>
      <c r="E44" s="1003"/>
      <c r="F44" s="1058"/>
      <c r="G44" s="1059"/>
      <c r="H44" s="1059"/>
      <c r="I44" s="1059"/>
      <c r="J44" s="1060"/>
      <c r="L44" s="769" t="s">
        <v>8</v>
      </c>
      <c r="M44" s="749"/>
    </row>
    <row r="45" spans="1:13" ht="35.1" hidden="1" customHeight="1" outlineLevel="1">
      <c r="C45" s="996"/>
      <c r="D45" s="991" t="s">
        <v>9</v>
      </c>
      <c r="E45" s="768" t="s">
        <v>10</v>
      </c>
      <c r="F45" s="1011"/>
      <c r="G45" s="1012"/>
      <c r="H45" s="1012"/>
      <c r="I45" s="1012"/>
      <c r="J45" s="1013"/>
      <c r="L45" s="773" t="s">
        <v>706</v>
      </c>
      <c r="M45" s="749"/>
    </row>
    <row r="46" spans="1:13" ht="35.1" hidden="1" customHeight="1" outlineLevel="1">
      <c r="C46" s="996"/>
      <c r="D46" s="991"/>
      <c r="E46" s="768" t="s">
        <v>204</v>
      </c>
      <c r="F46" s="714"/>
      <c r="G46" s="792" t="s">
        <v>690</v>
      </c>
      <c r="H46" s="715"/>
      <c r="I46" s="792" t="s">
        <v>691</v>
      </c>
      <c r="J46" s="716"/>
      <c r="L46" s="750"/>
      <c r="M46" s="749"/>
    </row>
    <row r="47" spans="1:13" ht="35.1" hidden="1" customHeight="1" outlineLevel="1">
      <c r="C47" s="996"/>
      <c r="D47" s="991"/>
      <c r="E47" s="768" t="s">
        <v>692</v>
      </c>
      <c r="F47" s="1028"/>
      <c r="G47" s="1029"/>
      <c r="H47" s="1029"/>
      <c r="I47" s="1029"/>
      <c r="J47" s="1030"/>
      <c r="L47" s="750"/>
      <c r="M47" s="749"/>
    </row>
    <row r="48" spans="1:13" ht="35.1" hidden="1" customHeight="1" outlineLevel="1">
      <c r="C48" s="996"/>
      <c r="D48" s="991"/>
      <c r="E48" s="768" t="s">
        <v>11</v>
      </c>
      <c r="F48" s="1014"/>
      <c r="G48" s="1015"/>
      <c r="H48" s="1015"/>
      <c r="I48" s="1015"/>
      <c r="J48" s="1016"/>
      <c r="L48" s="750" t="s">
        <v>12</v>
      </c>
      <c r="M48" s="749"/>
    </row>
    <row r="49" spans="1:13" ht="35.1" hidden="1" customHeight="1" outlineLevel="1">
      <c r="C49" s="996"/>
      <c r="D49" s="1002" t="s">
        <v>13</v>
      </c>
      <c r="E49" s="1003"/>
      <c r="F49" s="988"/>
      <c r="G49" s="989"/>
      <c r="H49" s="989"/>
      <c r="I49" s="989"/>
      <c r="J49" s="990"/>
      <c r="L49" s="750" t="s">
        <v>14</v>
      </c>
      <c r="M49" s="749"/>
    </row>
    <row r="50" spans="1:13" ht="35.1" hidden="1" customHeight="1" outlineLevel="1">
      <c r="C50" s="996"/>
      <c r="D50" s="997" t="s">
        <v>201</v>
      </c>
      <c r="E50" s="998"/>
      <c r="F50" s="999"/>
      <c r="G50" s="1000"/>
      <c r="H50" s="1000"/>
      <c r="I50" s="1000"/>
      <c r="J50" s="1001"/>
      <c r="L50" s="750" t="s">
        <v>961</v>
      </c>
      <c r="M50" s="749"/>
    </row>
    <row r="51" spans="1:13" ht="25.5" collapsed="1">
      <c r="A51" s="749"/>
      <c r="B51" s="771" t="s">
        <v>351</v>
      </c>
      <c r="C51" s="771"/>
      <c r="D51" s="771"/>
      <c r="E51" s="771"/>
      <c r="F51" s="771"/>
      <c r="G51" s="771"/>
      <c r="H51" s="771"/>
      <c r="I51" s="771"/>
      <c r="J51" s="771"/>
    </row>
    <row r="52" spans="1:13" ht="35.1" hidden="1" customHeight="1" outlineLevel="1">
      <c r="C52" s="996" t="s">
        <v>349</v>
      </c>
      <c r="D52" s="1026" t="s">
        <v>3</v>
      </c>
      <c r="E52" s="1027"/>
      <c r="F52" s="1023"/>
      <c r="G52" s="1024"/>
      <c r="H52" s="1024"/>
      <c r="I52" s="1024"/>
      <c r="J52" s="1025"/>
      <c r="L52" s="772" t="s">
        <v>705</v>
      </c>
      <c r="M52" s="749"/>
    </row>
    <row r="53" spans="1:13" ht="35.1" hidden="1" customHeight="1" outlineLevel="1">
      <c r="C53" s="996"/>
      <c r="D53" s="1002" t="s">
        <v>4</v>
      </c>
      <c r="E53" s="1003"/>
      <c r="F53" s="1023"/>
      <c r="G53" s="1024"/>
      <c r="H53" s="1024"/>
      <c r="I53" s="1024"/>
      <c r="J53" s="1025"/>
      <c r="L53" s="750" t="s">
        <v>703</v>
      </c>
      <c r="M53" s="749"/>
    </row>
    <row r="54" spans="1:13" ht="35.1" hidden="1" customHeight="1" outlineLevel="1">
      <c r="C54" s="996"/>
      <c r="D54" s="991" t="s">
        <v>16</v>
      </c>
      <c r="E54" s="768" t="s">
        <v>6</v>
      </c>
      <c r="F54" s="1020"/>
      <c r="G54" s="1021"/>
      <c r="H54" s="1021"/>
      <c r="I54" s="1021"/>
      <c r="J54" s="1033"/>
      <c r="L54" s="981" t="s">
        <v>417</v>
      </c>
      <c r="M54" s="749"/>
    </row>
    <row r="55" spans="1:13" ht="35.1" hidden="1" customHeight="1" outlineLevel="1">
      <c r="C55" s="996"/>
      <c r="D55" s="991"/>
      <c r="E55" s="768" t="s">
        <v>7</v>
      </c>
      <c r="F55" s="1020"/>
      <c r="G55" s="1021"/>
      <c r="H55" s="1021"/>
      <c r="I55" s="1022"/>
      <c r="J55" s="705"/>
      <c r="L55" s="982" t="s">
        <v>935</v>
      </c>
      <c r="M55" s="749"/>
    </row>
    <row r="56" spans="1:13" ht="35.1" hidden="1" customHeight="1" outlineLevel="1">
      <c r="C56" s="996"/>
      <c r="D56" s="991"/>
      <c r="E56" s="768" t="s">
        <v>205</v>
      </c>
      <c r="F56" s="1017"/>
      <c r="G56" s="1018"/>
      <c r="H56" s="1018"/>
      <c r="I56" s="1019"/>
      <c r="J56" s="706"/>
      <c r="L56" s="983" t="s">
        <v>936</v>
      </c>
      <c r="M56" s="749"/>
    </row>
    <row r="57" spans="1:13" ht="35.1" hidden="1" customHeight="1" outlineLevel="1">
      <c r="C57" s="996"/>
      <c r="D57" s="1002" t="s">
        <v>141</v>
      </c>
      <c r="E57" s="1003"/>
      <c r="F57" s="1004"/>
      <c r="G57" s="1005"/>
      <c r="H57" s="1005"/>
      <c r="I57" s="1005"/>
      <c r="J57" s="1006"/>
      <c r="L57" s="769" t="s">
        <v>8</v>
      </c>
      <c r="M57" s="749"/>
    </row>
    <row r="58" spans="1:13" ht="35.1" hidden="1" customHeight="1" outlineLevel="1">
      <c r="C58" s="996"/>
      <c r="D58" s="991" t="s">
        <v>9</v>
      </c>
      <c r="E58" s="768" t="s">
        <v>10</v>
      </c>
      <c r="F58" s="1011"/>
      <c r="G58" s="1012"/>
      <c r="H58" s="1012"/>
      <c r="I58" s="1012"/>
      <c r="J58" s="1013"/>
      <c r="L58" s="773" t="s">
        <v>706</v>
      </c>
      <c r="M58" s="749"/>
    </row>
    <row r="59" spans="1:13" ht="35.1" hidden="1" customHeight="1" outlineLevel="1">
      <c r="C59" s="996"/>
      <c r="D59" s="991"/>
      <c r="E59" s="768" t="s">
        <v>204</v>
      </c>
      <c r="F59" s="714"/>
      <c r="G59" s="792" t="s">
        <v>690</v>
      </c>
      <c r="H59" s="715"/>
      <c r="I59" s="792" t="s">
        <v>691</v>
      </c>
      <c r="J59" s="716"/>
      <c r="L59" s="750"/>
      <c r="M59" s="749"/>
    </row>
    <row r="60" spans="1:13" ht="35.1" hidden="1" customHeight="1" outlineLevel="1">
      <c r="C60" s="996"/>
      <c r="D60" s="991"/>
      <c r="E60" s="768" t="s">
        <v>692</v>
      </c>
      <c r="F60" s="1028"/>
      <c r="G60" s="1029"/>
      <c r="H60" s="1029"/>
      <c r="I60" s="1029"/>
      <c r="J60" s="1030"/>
      <c r="L60" s="750"/>
      <c r="M60" s="749"/>
    </row>
    <row r="61" spans="1:13" ht="35.1" hidden="1" customHeight="1" outlineLevel="1">
      <c r="C61" s="996"/>
      <c r="D61" s="991"/>
      <c r="E61" s="768" t="s">
        <v>11</v>
      </c>
      <c r="F61" s="1014"/>
      <c r="G61" s="1015"/>
      <c r="H61" s="1015"/>
      <c r="I61" s="1015"/>
      <c r="J61" s="1016"/>
      <c r="L61" s="750" t="s">
        <v>12</v>
      </c>
      <c r="M61" s="749"/>
    </row>
    <row r="62" spans="1:13" ht="35.1" hidden="1" customHeight="1" outlineLevel="1">
      <c r="C62" s="996"/>
      <c r="D62" s="1002" t="s">
        <v>13</v>
      </c>
      <c r="E62" s="1003"/>
      <c r="F62" s="988"/>
      <c r="G62" s="989"/>
      <c r="H62" s="989"/>
      <c r="I62" s="989"/>
      <c r="J62" s="990"/>
      <c r="L62" s="750" t="s">
        <v>14</v>
      </c>
      <c r="M62" s="749"/>
    </row>
    <row r="63" spans="1:13" ht="35.1" hidden="1" customHeight="1" outlineLevel="1">
      <c r="C63" s="996"/>
      <c r="D63" s="997" t="s">
        <v>201</v>
      </c>
      <c r="E63" s="998"/>
      <c r="F63" s="999"/>
      <c r="G63" s="1000"/>
      <c r="H63" s="1000"/>
      <c r="I63" s="1000"/>
      <c r="J63" s="1001"/>
      <c r="L63" s="750" t="s">
        <v>961</v>
      </c>
      <c r="M63" s="749"/>
    </row>
    <row r="64" spans="1:13" ht="25.5" collapsed="1">
      <c r="A64" s="749"/>
      <c r="B64" s="771" t="s">
        <v>352</v>
      </c>
      <c r="C64" s="771"/>
      <c r="D64" s="771"/>
      <c r="E64" s="771"/>
      <c r="F64" s="771"/>
      <c r="G64" s="771"/>
      <c r="H64" s="771"/>
      <c r="I64" s="771"/>
      <c r="J64" s="771"/>
    </row>
    <row r="65" spans="2:13" ht="35.1" hidden="1" customHeight="1" outlineLevel="1">
      <c r="C65" s="996" t="s">
        <v>350</v>
      </c>
      <c r="D65" s="1026" t="s">
        <v>3</v>
      </c>
      <c r="E65" s="1027"/>
      <c r="F65" s="1023"/>
      <c r="G65" s="1024"/>
      <c r="H65" s="1024"/>
      <c r="I65" s="1024"/>
      <c r="J65" s="1025"/>
      <c r="L65" s="772" t="s">
        <v>705</v>
      </c>
      <c r="M65" s="749"/>
    </row>
    <row r="66" spans="2:13" ht="35.1" hidden="1" customHeight="1" outlineLevel="1">
      <c r="C66" s="996"/>
      <c r="D66" s="1002" t="s">
        <v>4</v>
      </c>
      <c r="E66" s="1003"/>
      <c r="F66" s="1023"/>
      <c r="G66" s="1024"/>
      <c r="H66" s="1024"/>
      <c r="I66" s="1024"/>
      <c r="J66" s="1025"/>
      <c r="L66" s="750" t="s">
        <v>703</v>
      </c>
      <c r="M66" s="749"/>
    </row>
    <row r="67" spans="2:13" ht="35.1" hidden="1" customHeight="1" outlineLevel="1">
      <c r="C67" s="996"/>
      <c r="D67" s="991" t="s">
        <v>16</v>
      </c>
      <c r="E67" s="768" t="s">
        <v>6</v>
      </c>
      <c r="F67" s="1020"/>
      <c r="G67" s="1021"/>
      <c r="H67" s="1021"/>
      <c r="I67" s="1021"/>
      <c r="J67" s="1033"/>
      <c r="L67" s="981" t="s">
        <v>417</v>
      </c>
      <c r="M67" s="749"/>
    </row>
    <row r="68" spans="2:13" ht="35.1" hidden="1" customHeight="1" outlineLevel="1">
      <c r="C68" s="996"/>
      <c r="D68" s="991"/>
      <c r="E68" s="768" t="s">
        <v>7</v>
      </c>
      <c r="F68" s="1020"/>
      <c r="G68" s="1021"/>
      <c r="H68" s="1021"/>
      <c r="I68" s="1022"/>
      <c r="J68" s="705"/>
      <c r="L68" s="982" t="s">
        <v>935</v>
      </c>
      <c r="M68" s="749"/>
    </row>
    <row r="69" spans="2:13" ht="35.1" hidden="1" customHeight="1" outlineLevel="1">
      <c r="C69" s="996"/>
      <c r="D69" s="991"/>
      <c r="E69" s="768" t="s">
        <v>205</v>
      </c>
      <c r="F69" s="1017"/>
      <c r="G69" s="1018"/>
      <c r="H69" s="1018"/>
      <c r="I69" s="1019"/>
      <c r="J69" s="706"/>
      <c r="L69" s="983" t="s">
        <v>936</v>
      </c>
      <c r="M69" s="749"/>
    </row>
    <row r="70" spans="2:13" ht="35.1" hidden="1" customHeight="1" outlineLevel="1">
      <c r="C70" s="996"/>
      <c r="D70" s="1002" t="s">
        <v>141</v>
      </c>
      <c r="E70" s="1003"/>
      <c r="F70" s="1004"/>
      <c r="G70" s="1005"/>
      <c r="H70" s="1005"/>
      <c r="I70" s="1005"/>
      <c r="J70" s="1006"/>
      <c r="L70" s="769" t="s">
        <v>8</v>
      </c>
      <c r="M70" s="749"/>
    </row>
    <row r="71" spans="2:13" ht="35.1" hidden="1" customHeight="1" outlineLevel="1">
      <c r="C71" s="996"/>
      <c r="D71" s="991" t="s">
        <v>9</v>
      </c>
      <c r="E71" s="768" t="s">
        <v>10</v>
      </c>
      <c r="F71" s="1011"/>
      <c r="G71" s="1012"/>
      <c r="H71" s="1012"/>
      <c r="I71" s="1012"/>
      <c r="J71" s="1013"/>
      <c r="L71" s="773" t="s">
        <v>706</v>
      </c>
      <c r="M71" s="749"/>
    </row>
    <row r="72" spans="2:13" ht="35.1" hidden="1" customHeight="1" outlineLevel="1">
      <c r="C72" s="996"/>
      <c r="D72" s="991"/>
      <c r="E72" s="768" t="s">
        <v>204</v>
      </c>
      <c r="F72" s="714"/>
      <c r="G72" s="792" t="s">
        <v>690</v>
      </c>
      <c r="H72" s="715"/>
      <c r="I72" s="792" t="s">
        <v>691</v>
      </c>
      <c r="J72" s="716"/>
      <c r="L72" s="750"/>
      <c r="M72" s="749"/>
    </row>
    <row r="73" spans="2:13" ht="35.1" hidden="1" customHeight="1" outlineLevel="1">
      <c r="C73" s="996"/>
      <c r="D73" s="991"/>
      <c r="E73" s="768" t="s">
        <v>692</v>
      </c>
      <c r="F73" s="1028"/>
      <c r="G73" s="1029"/>
      <c r="H73" s="1029"/>
      <c r="I73" s="1029"/>
      <c r="J73" s="1030"/>
      <c r="L73" s="750"/>
      <c r="M73" s="749"/>
    </row>
    <row r="74" spans="2:13" ht="35.1" hidden="1" customHeight="1" outlineLevel="1">
      <c r="C74" s="996"/>
      <c r="D74" s="991"/>
      <c r="E74" s="768" t="s">
        <v>11</v>
      </c>
      <c r="F74" s="1014"/>
      <c r="G74" s="1015"/>
      <c r="H74" s="1015"/>
      <c r="I74" s="1015"/>
      <c r="J74" s="1016"/>
      <c r="L74" s="750" t="s">
        <v>12</v>
      </c>
      <c r="M74" s="749"/>
    </row>
    <row r="75" spans="2:13" ht="35.1" hidden="1" customHeight="1" outlineLevel="1">
      <c r="C75" s="996"/>
      <c r="D75" s="1002" t="s">
        <v>13</v>
      </c>
      <c r="E75" s="1003"/>
      <c r="F75" s="988"/>
      <c r="G75" s="989"/>
      <c r="H75" s="989"/>
      <c r="I75" s="989"/>
      <c r="J75" s="990"/>
      <c r="L75" s="750" t="s">
        <v>14</v>
      </c>
      <c r="M75" s="749"/>
    </row>
    <row r="76" spans="2:13" ht="35.1" hidden="1" customHeight="1" outlineLevel="1">
      <c r="C76" s="996"/>
      <c r="D76" s="997" t="s">
        <v>201</v>
      </c>
      <c r="E76" s="998"/>
      <c r="F76" s="999"/>
      <c r="G76" s="1000"/>
      <c r="H76" s="1000"/>
      <c r="I76" s="1000"/>
      <c r="J76" s="1001"/>
      <c r="L76" s="750" t="s">
        <v>961</v>
      </c>
      <c r="M76" s="749"/>
    </row>
    <row r="77" spans="2:13" s="760" customFormat="1" collapsed="1">
      <c r="B77" s="771" t="s">
        <v>353</v>
      </c>
      <c r="C77" s="771"/>
      <c r="D77" s="771"/>
      <c r="E77" s="771"/>
      <c r="F77" s="771"/>
      <c r="G77" s="771"/>
      <c r="H77" s="771"/>
      <c r="I77" s="771"/>
      <c r="J77" s="771"/>
    </row>
    <row r="78" spans="2:13">
      <c r="C78" s="1034" t="s">
        <v>199</v>
      </c>
      <c r="D78" s="1066"/>
      <c r="E78" s="1066"/>
      <c r="F78" s="774" t="s">
        <v>215</v>
      </c>
      <c r="G78" s="774"/>
      <c r="H78" s="774"/>
      <c r="I78" s="774"/>
      <c r="J78" s="774"/>
      <c r="K78" s="741"/>
      <c r="L78" s="742" t="s">
        <v>222</v>
      </c>
    </row>
    <row r="79" spans="2:13" ht="35.1" customHeight="1">
      <c r="C79" s="1055" t="s">
        <v>17</v>
      </c>
      <c r="D79" s="1026" t="s">
        <v>202</v>
      </c>
      <c r="E79" s="1027"/>
      <c r="F79" s="1068"/>
      <c r="G79" s="1069"/>
      <c r="H79" s="1069"/>
      <c r="I79" s="1069"/>
      <c r="J79" s="1070"/>
      <c r="L79" s="767"/>
      <c r="M79" s="749"/>
    </row>
    <row r="80" spans="2:13" ht="35.1" customHeight="1">
      <c r="C80" s="1055"/>
      <c r="D80" s="1002" t="s">
        <v>300</v>
      </c>
      <c r="E80" s="1003"/>
      <c r="F80" s="1008"/>
      <c r="G80" s="1009"/>
      <c r="H80" s="1009"/>
      <c r="I80" s="1009"/>
      <c r="J80" s="1010"/>
      <c r="L80" s="750" t="s">
        <v>800</v>
      </c>
      <c r="M80" s="749"/>
    </row>
    <row r="81" spans="1:13" ht="35.1" customHeight="1">
      <c r="C81" s="1055"/>
      <c r="D81" s="997" t="s">
        <v>19</v>
      </c>
      <c r="E81" s="998"/>
      <c r="F81" s="1014"/>
      <c r="G81" s="1015"/>
      <c r="H81" s="1015"/>
      <c r="I81" s="1015"/>
      <c r="J81" s="1016"/>
      <c r="L81" s="750" t="s">
        <v>697</v>
      </c>
      <c r="M81" s="749"/>
    </row>
    <row r="82" spans="1:13" s="760" customFormat="1" ht="9.75" customHeight="1">
      <c r="F82" s="1071" t="s">
        <v>215</v>
      </c>
      <c r="G82" s="1071"/>
      <c r="H82" s="1071"/>
      <c r="I82" s="1071"/>
      <c r="J82" s="1071"/>
    </row>
    <row r="83" spans="1:13">
      <c r="C83" s="1034" t="s">
        <v>214</v>
      </c>
      <c r="D83" s="1066"/>
      <c r="E83" s="1066"/>
      <c r="F83" s="1007" t="s">
        <v>213</v>
      </c>
      <c r="G83" s="1007"/>
      <c r="H83" s="1007"/>
      <c r="I83" s="1007"/>
      <c r="J83" s="1007"/>
      <c r="K83" s="741"/>
      <c r="L83" s="742" t="s">
        <v>222</v>
      </c>
    </row>
    <row r="84" spans="1:13" ht="40.5">
      <c r="C84" s="1067" t="s">
        <v>21</v>
      </c>
      <c r="D84" s="1026" t="s">
        <v>22</v>
      </c>
      <c r="E84" s="1027"/>
      <c r="F84" s="1"/>
      <c r="G84" s="775"/>
      <c r="H84" s="775"/>
      <c r="I84" s="775"/>
      <c r="J84" s="746"/>
      <c r="K84" s="776"/>
      <c r="L84" s="745" t="s">
        <v>324</v>
      </c>
    </row>
    <row r="85" spans="1:13" ht="29.25" customHeight="1">
      <c r="C85" s="1055"/>
      <c r="D85" s="991" t="s">
        <v>23</v>
      </c>
      <c r="E85" s="768" t="s">
        <v>24</v>
      </c>
      <c r="F85" s="1068"/>
      <c r="G85" s="1069"/>
      <c r="H85" s="1069"/>
      <c r="I85" s="1069"/>
      <c r="J85" s="1070"/>
      <c r="L85" s="767" t="s">
        <v>25</v>
      </c>
      <c r="M85" s="749"/>
    </row>
    <row r="86" spans="1:13" ht="29.25" customHeight="1">
      <c r="C86" s="1055"/>
      <c r="D86" s="991"/>
      <c r="E86" s="768" t="s">
        <v>206</v>
      </c>
      <c r="F86" s="1008"/>
      <c r="G86" s="1009"/>
      <c r="H86" s="1009"/>
      <c r="I86" s="1009"/>
      <c r="J86" s="1010"/>
      <c r="L86" s="750" t="s">
        <v>25</v>
      </c>
      <c r="M86" s="749"/>
    </row>
    <row r="87" spans="1:13" ht="29.25" customHeight="1">
      <c r="C87" s="1055"/>
      <c r="D87" s="991"/>
      <c r="E87" s="768" t="s">
        <v>207</v>
      </c>
      <c r="F87" s="1008"/>
      <c r="G87" s="1009"/>
      <c r="H87" s="1009"/>
      <c r="I87" s="1031"/>
      <c r="J87" s="703"/>
      <c r="L87" s="981" t="s">
        <v>937</v>
      </c>
      <c r="M87" s="749"/>
    </row>
    <row r="88" spans="1:13" ht="29.25" customHeight="1">
      <c r="C88" s="1055"/>
      <c r="D88" s="991"/>
      <c r="E88" s="768" t="s">
        <v>205</v>
      </c>
      <c r="F88" s="1014"/>
      <c r="G88" s="1015"/>
      <c r="H88" s="1015"/>
      <c r="I88" s="1032"/>
      <c r="J88" s="704"/>
      <c r="L88" s="750"/>
      <c r="M88" s="749"/>
    </row>
    <row r="89" spans="1:13" ht="25.5">
      <c r="C89" s="1055"/>
      <c r="D89" s="991" t="s">
        <v>26</v>
      </c>
      <c r="E89" s="768" t="s">
        <v>10</v>
      </c>
      <c r="F89" s="1063"/>
      <c r="G89" s="1064"/>
      <c r="H89" s="1064"/>
      <c r="I89" s="1064"/>
      <c r="J89" s="1065"/>
      <c r="K89" s="777"/>
      <c r="L89" s="773" t="s">
        <v>706</v>
      </c>
      <c r="M89" s="749"/>
    </row>
    <row r="90" spans="1:13" ht="31.5" customHeight="1">
      <c r="C90" s="1055"/>
      <c r="D90" s="991"/>
      <c r="E90" s="768" t="s">
        <v>204</v>
      </c>
      <c r="F90" s="714"/>
      <c r="G90" s="792" t="s">
        <v>690</v>
      </c>
      <c r="H90" s="715"/>
      <c r="I90" s="792" t="s">
        <v>691</v>
      </c>
      <c r="J90" s="716"/>
      <c r="K90" s="777"/>
      <c r="L90" s="750"/>
      <c r="M90" s="749"/>
    </row>
    <row r="91" spans="1:13" ht="31.5" customHeight="1">
      <c r="C91" s="1055"/>
      <c r="D91" s="991"/>
      <c r="E91" s="768" t="s">
        <v>692</v>
      </c>
      <c r="F91" s="1028"/>
      <c r="G91" s="1029"/>
      <c r="H91" s="1029"/>
      <c r="I91" s="1029"/>
      <c r="J91" s="1030"/>
      <c r="K91" s="777"/>
      <c r="L91" s="750"/>
      <c r="M91" s="749"/>
    </row>
    <row r="92" spans="1:13" ht="25.5">
      <c r="C92" s="1055"/>
      <c r="D92" s="991"/>
      <c r="E92" s="768" t="s">
        <v>11</v>
      </c>
      <c r="F92" s="1008"/>
      <c r="G92" s="1009"/>
      <c r="H92" s="1009"/>
      <c r="I92" s="1009"/>
      <c r="J92" s="1010"/>
      <c r="L92" s="767" t="s">
        <v>25</v>
      </c>
      <c r="M92" s="749"/>
    </row>
    <row r="93" spans="1:13" ht="25.5">
      <c r="C93" s="1055"/>
      <c r="D93" s="991"/>
      <c r="E93" s="768" t="s">
        <v>27</v>
      </c>
      <c r="F93" s="1008"/>
      <c r="G93" s="1009"/>
      <c r="H93" s="1009"/>
      <c r="I93" s="1009"/>
      <c r="J93" s="1010"/>
      <c r="L93" s="767" t="s">
        <v>25</v>
      </c>
      <c r="M93" s="749"/>
    </row>
    <row r="94" spans="1:13" ht="25.5">
      <c r="C94" s="1055"/>
      <c r="D94" s="1062"/>
      <c r="E94" s="778" t="s">
        <v>208</v>
      </c>
      <c r="F94" s="993"/>
      <c r="G94" s="994"/>
      <c r="H94" s="994"/>
      <c r="I94" s="994"/>
      <c r="J94" s="995"/>
      <c r="L94" s="750" t="s">
        <v>28</v>
      </c>
      <c r="M94" s="749"/>
    </row>
    <row r="95" spans="1:13" ht="9.75" customHeight="1">
      <c r="A95" s="749"/>
      <c r="B95" s="771"/>
      <c r="C95" s="771"/>
      <c r="D95" s="771"/>
      <c r="E95" s="771"/>
      <c r="F95" s="771"/>
      <c r="G95" s="771"/>
      <c r="H95" s="771"/>
      <c r="I95" s="771"/>
      <c r="J95" s="771"/>
    </row>
    <row r="96" spans="1:13" ht="40.5" hidden="1" outlineLevel="1">
      <c r="C96" s="1067" t="s">
        <v>29</v>
      </c>
      <c r="D96" s="1026" t="s">
        <v>22</v>
      </c>
      <c r="E96" s="1027"/>
      <c r="F96" s="1"/>
      <c r="L96" s="745" t="s">
        <v>418</v>
      </c>
    </row>
    <row r="97" spans="1:13" ht="25.5" hidden="1" outlineLevel="1">
      <c r="C97" s="1055"/>
      <c r="D97" s="991" t="s">
        <v>23</v>
      </c>
      <c r="E97" s="768" t="s">
        <v>24</v>
      </c>
      <c r="F97" s="1068"/>
      <c r="G97" s="1069"/>
      <c r="H97" s="1069"/>
      <c r="I97" s="1069"/>
      <c r="J97" s="1070"/>
      <c r="L97" s="750" t="s">
        <v>25</v>
      </c>
      <c r="M97" s="749"/>
    </row>
    <row r="98" spans="1:13" ht="25.5" hidden="1" outlineLevel="1">
      <c r="C98" s="1055"/>
      <c r="D98" s="991"/>
      <c r="E98" s="768" t="s">
        <v>206</v>
      </c>
      <c r="F98" s="1008"/>
      <c r="G98" s="1009"/>
      <c r="H98" s="1009"/>
      <c r="I98" s="1009"/>
      <c r="J98" s="1010"/>
      <c r="L98" s="750" t="s">
        <v>25</v>
      </c>
      <c r="M98" s="749"/>
    </row>
    <row r="99" spans="1:13" ht="25.5" hidden="1" outlineLevel="1">
      <c r="C99" s="1055"/>
      <c r="D99" s="991"/>
      <c r="E99" s="768" t="s">
        <v>207</v>
      </c>
      <c r="F99" s="1008"/>
      <c r="G99" s="1009"/>
      <c r="H99" s="1009"/>
      <c r="I99" s="1031"/>
      <c r="J99" s="703"/>
      <c r="L99" s="981" t="s">
        <v>937</v>
      </c>
      <c r="M99" s="749"/>
    </row>
    <row r="100" spans="1:13" ht="25.5" hidden="1" outlineLevel="1">
      <c r="C100" s="1055"/>
      <c r="D100" s="991"/>
      <c r="E100" s="768" t="s">
        <v>205</v>
      </c>
      <c r="F100" s="1014"/>
      <c r="G100" s="1015"/>
      <c r="H100" s="1015"/>
      <c r="I100" s="1032"/>
      <c r="J100" s="704"/>
      <c r="L100" s="750"/>
      <c r="M100" s="749"/>
    </row>
    <row r="101" spans="1:13" ht="25.5" hidden="1" outlineLevel="1">
      <c r="C101" s="1055"/>
      <c r="D101" s="991" t="s">
        <v>26</v>
      </c>
      <c r="E101" s="768" t="s">
        <v>10</v>
      </c>
      <c r="F101" s="1063"/>
      <c r="G101" s="1064"/>
      <c r="H101" s="1064"/>
      <c r="I101" s="1064"/>
      <c r="J101" s="1065"/>
      <c r="L101" s="773" t="s">
        <v>706</v>
      </c>
      <c r="M101" s="749"/>
    </row>
    <row r="102" spans="1:13" ht="29.25" hidden="1" customHeight="1" outlineLevel="1">
      <c r="C102" s="1055"/>
      <c r="D102" s="991"/>
      <c r="E102" s="768" t="s">
        <v>204</v>
      </c>
      <c r="F102" s="714"/>
      <c r="G102" s="792" t="s">
        <v>690</v>
      </c>
      <c r="H102" s="715"/>
      <c r="I102" s="792" t="s">
        <v>691</v>
      </c>
      <c r="J102" s="716"/>
      <c r="L102" s="750"/>
      <c r="M102" s="749"/>
    </row>
    <row r="103" spans="1:13" ht="30" hidden="1" customHeight="1" outlineLevel="1">
      <c r="C103" s="1055"/>
      <c r="D103" s="991"/>
      <c r="E103" s="768" t="s">
        <v>692</v>
      </c>
      <c r="F103" s="1028"/>
      <c r="G103" s="1029"/>
      <c r="H103" s="1029"/>
      <c r="I103" s="1029"/>
      <c r="J103" s="1030"/>
      <c r="L103" s="750"/>
      <c r="M103" s="749"/>
    </row>
    <row r="104" spans="1:13" ht="25.5" hidden="1" outlineLevel="1">
      <c r="C104" s="1055"/>
      <c r="D104" s="991"/>
      <c r="E104" s="768" t="s">
        <v>11</v>
      </c>
      <c r="F104" s="1008"/>
      <c r="G104" s="1009"/>
      <c r="H104" s="1009"/>
      <c r="I104" s="1009"/>
      <c r="J104" s="1010"/>
      <c r="L104" s="750" t="s">
        <v>25</v>
      </c>
      <c r="M104" s="749"/>
    </row>
    <row r="105" spans="1:13" ht="25.5" hidden="1" outlineLevel="1">
      <c r="C105" s="1055"/>
      <c r="D105" s="991"/>
      <c r="E105" s="768" t="s">
        <v>27</v>
      </c>
      <c r="F105" s="1008"/>
      <c r="G105" s="1009"/>
      <c r="H105" s="1009"/>
      <c r="I105" s="1009"/>
      <c r="J105" s="1010"/>
      <c r="L105" s="750" t="s">
        <v>25</v>
      </c>
      <c r="M105" s="749"/>
    </row>
    <row r="106" spans="1:13" ht="25.5" hidden="1" outlineLevel="1">
      <c r="C106" s="1055"/>
      <c r="D106" s="1062"/>
      <c r="E106" s="778" t="s">
        <v>208</v>
      </c>
      <c r="F106" s="993"/>
      <c r="G106" s="994"/>
      <c r="H106" s="994"/>
      <c r="I106" s="994"/>
      <c r="J106" s="995"/>
      <c r="L106" s="750" t="s">
        <v>28</v>
      </c>
      <c r="M106" s="749"/>
    </row>
    <row r="107" spans="1:13" ht="25.5" collapsed="1">
      <c r="A107" s="749"/>
      <c r="B107" s="771" t="s">
        <v>351</v>
      </c>
      <c r="C107" s="771"/>
      <c r="D107" s="771"/>
      <c r="E107" s="771"/>
      <c r="F107" s="771"/>
      <c r="G107" s="771"/>
      <c r="H107" s="771"/>
      <c r="I107" s="771"/>
      <c r="J107" s="771"/>
    </row>
    <row r="108" spans="1:13" ht="40.5" hidden="1" outlineLevel="1">
      <c r="C108" s="1067" t="s">
        <v>354</v>
      </c>
      <c r="D108" s="1026" t="s">
        <v>22</v>
      </c>
      <c r="E108" s="1027"/>
      <c r="F108" s="1"/>
      <c r="L108" s="745" t="s">
        <v>418</v>
      </c>
    </row>
    <row r="109" spans="1:13" ht="25.5" hidden="1" outlineLevel="1">
      <c r="C109" s="1055"/>
      <c r="D109" s="991" t="s">
        <v>23</v>
      </c>
      <c r="E109" s="768" t="s">
        <v>24</v>
      </c>
      <c r="F109" s="1068"/>
      <c r="G109" s="1069"/>
      <c r="H109" s="1069"/>
      <c r="I109" s="1069"/>
      <c r="J109" s="1070"/>
      <c r="L109" s="750" t="s">
        <v>25</v>
      </c>
      <c r="M109" s="749"/>
    </row>
    <row r="110" spans="1:13" ht="25.5" hidden="1" outlineLevel="1">
      <c r="C110" s="1055"/>
      <c r="D110" s="991"/>
      <c r="E110" s="768" t="s">
        <v>206</v>
      </c>
      <c r="F110" s="1008"/>
      <c r="G110" s="1009"/>
      <c r="H110" s="1009"/>
      <c r="I110" s="1009"/>
      <c r="J110" s="1010"/>
      <c r="L110" s="750" t="s">
        <v>25</v>
      </c>
      <c r="M110" s="749"/>
    </row>
    <row r="111" spans="1:13" ht="25.5" hidden="1" outlineLevel="1">
      <c r="C111" s="1055"/>
      <c r="D111" s="991"/>
      <c r="E111" s="768" t="s">
        <v>207</v>
      </c>
      <c r="F111" s="1008"/>
      <c r="G111" s="1009"/>
      <c r="H111" s="1009"/>
      <c r="I111" s="1031"/>
      <c r="J111" s="703"/>
      <c r="L111" s="981" t="s">
        <v>937</v>
      </c>
      <c r="M111" s="749"/>
    </row>
    <row r="112" spans="1:13" ht="25.5" hidden="1" outlineLevel="1">
      <c r="C112" s="1055"/>
      <c r="D112" s="991"/>
      <c r="E112" s="768" t="s">
        <v>205</v>
      </c>
      <c r="F112" s="1014"/>
      <c r="G112" s="1015"/>
      <c r="H112" s="1015"/>
      <c r="I112" s="1032"/>
      <c r="J112" s="704"/>
      <c r="L112" s="750"/>
      <c r="M112" s="749"/>
    </row>
    <row r="113" spans="1:13" ht="25.5" hidden="1" outlineLevel="1">
      <c r="C113" s="1055"/>
      <c r="D113" s="991" t="s">
        <v>26</v>
      </c>
      <c r="E113" s="768" t="s">
        <v>10</v>
      </c>
      <c r="F113" s="1063"/>
      <c r="G113" s="1064"/>
      <c r="H113" s="1064"/>
      <c r="I113" s="1064"/>
      <c r="J113" s="1065"/>
      <c r="L113" s="773" t="s">
        <v>706</v>
      </c>
      <c r="M113" s="749"/>
    </row>
    <row r="114" spans="1:13" ht="31.5" hidden="1" customHeight="1" outlineLevel="1">
      <c r="C114" s="1055"/>
      <c r="D114" s="991"/>
      <c r="E114" s="768" t="s">
        <v>204</v>
      </c>
      <c r="F114" s="714"/>
      <c r="G114" s="792" t="s">
        <v>690</v>
      </c>
      <c r="H114" s="715"/>
      <c r="I114" s="792" t="s">
        <v>691</v>
      </c>
      <c r="J114" s="716"/>
      <c r="L114" s="750"/>
      <c r="M114" s="749"/>
    </row>
    <row r="115" spans="1:13" ht="31.5" hidden="1" customHeight="1" outlineLevel="1">
      <c r="C115" s="1055"/>
      <c r="D115" s="991"/>
      <c r="E115" s="768" t="s">
        <v>692</v>
      </c>
      <c r="F115" s="1028"/>
      <c r="G115" s="1029"/>
      <c r="H115" s="1029"/>
      <c r="I115" s="1029"/>
      <c r="J115" s="1030"/>
      <c r="L115" s="750"/>
      <c r="M115" s="749"/>
    </row>
    <row r="116" spans="1:13" ht="25.5" hidden="1" outlineLevel="1">
      <c r="C116" s="1055"/>
      <c r="D116" s="991"/>
      <c r="E116" s="768" t="s">
        <v>11</v>
      </c>
      <c r="F116" s="1008"/>
      <c r="G116" s="1009"/>
      <c r="H116" s="1009"/>
      <c r="I116" s="1009"/>
      <c r="J116" s="1010"/>
      <c r="L116" s="750" t="s">
        <v>25</v>
      </c>
      <c r="M116" s="749"/>
    </row>
    <row r="117" spans="1:13" ht="25.5" hidden="1" outlineLevel="1">
      <c r="C117" s="1055"/>
      <c r="D117" s="991"/>
      <c r="E117" s="768" t="s">
        <v>27</v>
      </c>
      <c r="F117" s="1008"/>
      <c r="G117" s="1009"/>
      <c r="H117" s="1009"/>
      <c r="I117" s="1009"/>
      <c r="J117" s="1010"/>
      <c r="L117" s="750" t="s">
        <v>25</v>
      </c>
      <c r="M117" s="749"/>
    </row>
    <row r="118" spans="1:13" ht="25.5" hidden="1" outlineLevel="1">
      <c r="C118" s="1055"/>
      <c r="D118" s="1062"/>
      <c r="E118" s="778" t="s">
        <v>208</v>
      </c>
      <c r="F118" s="993"/>
      <c r="G118" s="994"/>
      <c r="H118" s="994"/>
      <c r="I118" s="994"/>
      <c r="J118" s="995"/>
      <c r="L118" s="750" t="s">
        <v>28</v>
      </c>
      <c r="M118" s="749"/>
    </row>
    <row r="119" spans="1:13" ht="25.5" collapsed="1">
      <c r="A119" s="749"/>
      <c r="B119" s="771" t="s">
        <v>352</v>
      </c>
      <c r="C119" s="771"/>
      <c r="D119" s="771"/>
      <c r="E119" s="771"/>
      <c r="F119" s="771"/>
      <c r="G119" s="771"/>
      <c r="H119" s="771"/>
      <c r="I119" s="771"/>
      <c r="J119" s="771"/>
    </row>
    <row r="120" spans="1:13" ht="40.5" hidden="1" outlineLevel="1">
      <c r="C120" s="1067" t="s">
        <v>355</v>
      </c>
      <c r="D120" s="1026" t="s">
        <v>22</v>
      </c>
      <c r="E120" s="1027"/>
      <c r="F120" s="1"/>
      <c r="L120" s="745" t="s">
        <v>418</v>
      </c>
    </row>
    <row r="121" spans="1:13" ht="25.5" hidden="1" outlineLevel="1">
      <c r="C121" s="1055"/>
      <c r="D121" s="991" t="s">
        <v>23</v>
      </c>
      <c r="E121" s="768" t="s">
        <v>24</v>
      </c>
      <c r="F121" s="1068"/>
      <c r="G121" s="1069"/>
      <c r="H121" s="1069"/>
      <c r="I121" s="1069"/>
      <c r="J121" s="1070"/>
      <c r="L121" s="750" t="s">
        <v>25</v>
      </c>
      <c r="M121" s="749"/>
    </row>
    <row r="122" spans="1:13" ht="25.5" hidden="1" outlineLevel="1">
      <c r="C122" s="1055"/>
      <c r="D122" s="991"/>
      <c r="E122" s="768" t="s">
        <v>206</v>
      </c>
      <c r="F122" s="1008"/>
      <c r="G122" s="1009"/>
      <c r="H122" s="1009"/>
      <c r="I122" s="1009"/>
      <c r="J122" s="1010"/>
      <c r="L122" s="750" t="s">
        <v>25</v>
      </c>
      <c r="M122" s="749"/>
    </row>
    <row r="123" spans="1:13" ht="25.5" hidden="1" outlineLevel="1">
      <c r="C123" s="1055"/>
      <c r="D123" s="991"/>
      <c r="E123" s="768" t="s">
        <v>207</v>
      </c>
      <c r="F123" s="1008"/>
      <c r="G123" s="1009"/>
      <c r="H123" s="1009"/>
      <c r="I123" s="1031"/>
      <c r="J123" s="703"/>
      <c r="L123" s="981" t="s">
        <v>937</v>
      </c>
      <c r="M123" s="749"/>
    </row>
    <row r="124" spans="1:13" ht="25.5" hidden="1" outlineLevel="1">
      <c r="C124" s="1055"/>
      <c r="D124" s="991"/>
      <c r="E124" s="768" t="s">
        <v>205</v>
      </c>
      <c r="F124" s="1014"/>
      <c r="G124" s="1015"/>
      <c r="H124" s="1015"/>
      <c r="I124" s="1032"/>
      <c r="J124" s="704"/>
      <c r="L124" s="750"/>
      <c r="M124" s="749"/>
    </row>
    <row r="125" spans="1:13" ht="25.5" hidden="1" outlineLevel="1">
      <c r="C125" s="1055"/>
      <c r="D125" s="991" t="s">
        <v>26</v>
      </c>
      <c r="E125" s="768" t="s">
        <v>10</v>
      </c>
      <c r="F125" s="1063"/>
      <c r="G125" s="1064"/>
      <c r="H125" s="1064"/>
      <c r="I125" s="1064"/>
      <c r="J125" s="1065"/>
      <c r="L125" s="773" t="s">
        <v>706</v>
      </c>
      <c r="M125" s="749"/>
    </row>
    <row r="126" spans="1:13" ht="31.5" hidden="1" customHeight="1" outlineLevel="1">
      <c r="C126" s="1055"/>
      <c r="D126" s="991"/>
      <c r="E126" s="768" t="s">
        <v>204</v>
      </c>
      <c r="F126" s="714"/>
      <c r="G126" s="792" t="s">
        <v>690</v>
      </c>
      <c r="H126" s="715"/>
      <c r="I126" s="792" t="s">
        <v>691</v>
      </c>
      <c r="J126" s="716"/>
      <c r="L126" s="750"/>
      <c r="M126" s="749"/>
    </row>
    <row r="127" spans="1:13" ht="31.5" hidden="1" customHeight="1" outlineLevel="1">
      <c r="C127" s="1055"/>
      <c r="D127" s="991"/>
      <c r="E127" s="768" t="s">
        <v>692</v>
      </c>
      <c r="F127" s="1028"/>
      <c r="G127" s="1029"/>
      <c r="H127" s="1029"/>
      <c r="I127" s="1029"/>
      <c r="J127" s="1030"/>
      <c r="L127" s="750"/>
      <c r="M127" s="749"/>
    </row>
    <row r="128" spans="1:13" ht="25.5" hidden="1" outlineLevel="1">
      <c r="C128" s="1055"/>
      <c r="D128" s="991"/>
      <c r="E128" s="768" t="s">
        <v>11</v>
      </c>
      <c r="F128" s="1008"/>
      <c r="G128" s="1009"/>
      <c r="H128" s="1009"/>
      <c r="I128" s="1009"/>
      <c r="J128" s="1010"/>
      <c r="L128" s="750" t="s">
        <v>25</v>
      </c>
      <c r="M128" s="749"/>
    </row>
    <row r="129" spans="2:13" ht="25.5" hidden="1" outlineLevel="1">
      <c r="C129" s="1055"/>
      <c r="D129" s="991"/>
      <c r="E129" s="768" t="s">
        <v>27</v>
      </c>
      <c r="F129" s="1008"/>
      <c r="G129" s="1009"/>
      <c r="H129" s="1009"/>
      <c r="I129" s="1009"/>
      <c r="J129" s="1010"/>
      <c r="L129" s="750" t="s">
        <v>25</v>
      </c>
      <c r="M129" s="749"/>
    </row>
    <row r="130" spans="2:13" ht="25.5" hidden="1" outlineLevel="1">
      <c r="C130" s="1055"/>
      <c r="D130" s="1062"/>
      <c r="E130" s="778" t="s">
        <v>208</v>
      </c>
      <c r="F130" s="993"/>
      <c r="G130" s="994"/>
      <c r="H130" s="994"/>
      <c r="I130" s="994"/>
      <c r="J130" s="995"/>
      <c r="L130" s="750" t="s">
        <v>28</v>
      </c>
      <c r="M130" s="749"/>
    </row>
    <row r="131" spans="2:13" s="780" customFormat="1" ht="25.5" customHeight="1" collapsed="1">
      <c r="B131" s="771" t="s">
        <v>353</v>
      </c>
      <c r="C131" s="771"/>
      <c r="D131" s="771"/>
      <c r="E131" s="771"/>
      <c r="F131" s="860"/>
      <c r="G131" s="860"/>
      <c r="H131" s="860"/>
      <c r="I131" s="860"/>
      <c r="J131" s="860"/>
      <c r="K131" s="779"/>
    </row>
    <row r="132" spans="2:13" s="780" customFormat="1" ht="25.5" customHeight="1">
      <c r="B132" s="771"/>
      <c r="C132" s="796"/>
      <c r="D132" s="797"/>
      <c r="E132" s="798"/>
      <c r="F132" s="859"/>
      <c r="G132" s="858"/>
      <c r="H132" s="858"/>
      <c r="I132" s="858"/>
      <c r="J132" s="858"/>
      <c r="K132" s="779"/>
    </row>
    <row r="133" spans="2:13">
      <c r="C133" s="1034" t="s">
        <v>946</v>
      </c>
      <c r="D133" s="1081"/>
      <c r="E133" s="1081"/>
      <c r="F133" s="992"/>
      <c r="G133" s="992"/>
      <c r="H133" s="992"/>
      <c r="I133" s="992"/>
      <c r="J133" s="992"/>
      <c r="K133" s="741"/>
      <c r="L133" s="742" t="s">
        <v>222</v>
      </c>
    </row>
    <row r="134" spans="2:13" ht="35.1" customHeight="1">
      <c r="C134" s="1067" t="s">
        <v>301</v>
      </c>
      <c r="D134" s="1026" t="s">
        <v>31</v>
      </c>
      <c r="E134" s="1027"/>
      <c r="F134" s="2"/>
      <c r="G134" s="1076"/>
      <c r="H134" s="1076"/>
      <c r="I134" s="1076"/>
      <c r="J134" s="1077"/>
      <c r="L134" s="767" t="s">
        <v>950</v>
      </c>
      <c r="M134" s="749"/>
    </row>
    <row r="135" spans="2:13" ht="35.1" customHeight="1">
      <c r="C135" s="1055"/>
      <c r="D135" s="1002" t="s">
        <v>32</v>
      </c>
      <c r="E135" s="1003"/>
      <c r="F135" s="1085"/>
      <c r="G135" s="1086"/>
      <c r="H135" s="1086"/>
      <c r="I135" s="1086"/>
      <c r="J135" s="1087"/>
      <c r="L135" s="750" t="s">
        <v>336</v>
      </c>
      <c r="M135" s="749"/>
    </row>
    <row r="136" spans="2:13" ht="35.1" customHeight="1">
      <c r="C136" s="1055"/>
      <c r="D136" s="1002" t="s">
        <v>32</v>
      </c>
      <c r="E136" s="1003"/>
      <c r="F136" s="1085"/>
      <c r="G136" s="1086"/>
      <c r="H136" s="1086"/>
      <c r="I136" s="1086"/>
      <c r="J136" s="1087"/>
      <c r="L136" s="750" t="s">
        <v>33</v>
      </c>
      <c r="M136" s="749"/>
    </row>
    <row r="137" spans="2:13" ht="35.1" customHeight="1">
      <c r="C137" s="1055"/>
      <c r="D137" s="997" t="s">
        <v>32</v>
      </c>
      <c r="E137" s="998"/>
      <c r="F137" s="1095"/>
      <c r="G137" s="1096"/>
      <c r="H137" s="1096"/>
      <c r="I137" s="1096"/>
      <c r="J137" s="1097"/>
      <c r="L137" s="750" t="s">
        <v>33</v>
      </c>
      <c r="M137" s="749"/>
    </row>
    <row r="138" spans="2:13" s="781" customFormat="1" ht="9.75" customHeight="1">
      <c r="F138" s="1091" t="s">
        <v>215</v>
      </c>
      <c r="G138" s="1091"/>
      <c r="H138" s="1091"/>
      <c r="I138" s="1091"/>
      <c r="J138" s="1091"/>
    </row>
    <row r="139" spans="2:13">
      <c r="C139" s="1034" t="s">
        <v>947</v>
      </c>
      <c r="D139" s="1066"/>
      <c r="E139" s="1066"/>
      <c r="F139" s="1092"/>
      <c r="G139" s="1092"/>
      <c r="H139" s="1092"/>
      <c r="I139" s="1092"/>
      <c r="J139" s="1092"/>
      <c r="K139" s="741"/>
      <c r="L139" s="742" t="s">
        <v>222</v>
      </c>
    </row>
    <row r="140" spans="2:13" ht="35.1" customHeight="1">
      <c r="C140" s="1067" t="s">
        <v>608</v>
      </c>
      <c r="D140" s="1026" t="s">
        <v>203</v>
      </c>
      <c r="E140" s="1027"/>
      <c r="F140" s="193"/>
      <c r="G140" s="1078"/>
      <c r="H140" s="1079"/>
      <c r="I140" s="1079"/>
      <c r="J140" s="1080"/>
      <c r="L140" s="767" t="s">
        <v>34</v>
      </c>
      <c r="M140" s="749"/>
    </row>
    <row r="141" spans="2:13" ht="35.1" customHeight="1">
      <c r="C141" s="1055"/>
      <c r="D141" s="1002" t="s">
        <v>337</v>
      </c>
      <c r="E141" s="1003"/>
      <c r="F141" s="1088"/>
      <c r="G141" s="1089"/>
      <c r="H141" s="1089"/>
      <c r="I141" s="1089"/>
      <c r="J141" s="782" t="s">
        <v>209</v>
      </c>
      <c r="L141" s="773"/>
      <c r="M141" s="749"/>
    </row>
    <row r="142" spans="2:13" ht="35.1" customHeight="1">
      <c r="C142" s="1055"/>
      <c r="D142" s="997" t="s">
        <v>35</v>
      </c>
      <c r="E142" s="998"/>
      <c r="F142" s="193"/>
      <c r="G142" s="1082"/>
      <c r="H142" s="1082"/>
      <c r="I142" s="1082"/>
      <c r="J142" s="1083"/>
      <c r="L142" s="750" t="s">
        <v>325</v>
      </c>
      <c r="M142" s="749"/>
    </row>
    <row r="143" spans="2:13" s="783" customFormat="1" ht="9.75" customHeight="1">
      <c r="F143" s="1084" t="s">
        <v>215</v>
      </c>
      <c r="G143" s="1084"/>
      <c r="H143" s="1084"/>
      <c r="I143" s="1084"/>
      <c r="J143" s="1084"/>
    </row>
    <row r="144" spans="2:13">
      <c r="C144" s="1034" t="s">
        <v>948</v>
      </c>
      <c r="D144" s="1066"/>
      <c r="E144" s="1066"/>
      <c r="F144" s="1072" t="s">
        <v>215</v>
      </c>
      <c r="G144" s="1072"/>
      <c r="H144" s="1072"/>
      <c r="I144" s="1072"/>
      <c r="J144" s="1072"/>
      <c r="L144" s="742" t="s">
        <v>222</v>
      </c>
    </row>
    <row r="145" spans="3:13" ht="35.1" customHeight="1">
      <c r="C145" s="996" t="s">
        <v>210</v>
      </c>
      <c r="D145" s="1026" t="s">
        <v>211</v>
      </c>
      <c r="E145" s="1027"/>
      <c r="F145" s="1073"/>
      <c r="G145" s="1074"/>
      <c r="H145" s="1074"/>
      <c r="I145" s="1074"/>
      <c r="J145" s="1075"/>
      <c r="L145" s="784"/>
      <c r="M145" s="749"/>
    </row>
    <row r="146" spans="3:13" ht="35.1" customHeight="1">
      <c r="C146" s="996"/>
      <c r="D146" s="1002" t="s">
        <v>795</v>
      </c>
      <c r="E146" s="1003"/>
      <c r="F146" s="1020"/>
      <c r="G146" s="1021"/>
      <c r="H146" s="1021"/>
      <c r="I146" s="1021"/>
      <c r="J146" s="1033"/>
      <c r="L146" s="750"/>
      <c r="M146" s="749"/>
    </row>
    <row r="147" spans="3:13" ht="35.1" customHeight="1">
      <c r="C147" s="996"/>
      <c r="D147" s="1002" t="s">
        <v>796</v>
      </c>
      <c r="E147" s="1003"/>
      <c r="F147" s="1020"/>
      <c r="G147" s="1021"/>
      <c r="H147" s="1021"/>
      <c r="I147" s="1021"/>
      <c r="J147" s="1033"/>
      <c r="L147" s="750"/>
      <c r="M147" s="749"/>
    </row>
    <row r="148" spans="3:13" ht="35.1" customHeight="1">
      <c r="C148" s="996"/>
      <c r="D148" s="1002" t="s">
        <v>797</v>
      </c>
      <c r="E148" s="1003"/>
      <c r="F148" s="1008"/>
      <c r="G148" s="1009"/>
      <c r="H148" s="1009"/>
      <c r="I148" s="1009"/>
      <c r="J148" s="1010"/>
      <c r="L148" s="750"/>
      <c r="M148" s="749"/>
    </row>
    <row r="149" spans="3:13" ht="35.1" customHeight="1">
      <c r="C149" s="1093" t="s">
        <v>212</v>
      </c>
      <c r="D149" s="1026" t="s">
        <v>211</v>
      </c>
      <c r="E149" s="1027"/>
      <c r="F149" s="1073"/>
      <c r="G149" s="1074"/>
      <c r="H149" s="1074"/>
      <c r="I149" s="1074"/>
      <c r="J149" s="1075"/>
      <c r="L149" s="767"/>
      <c r="M149" s="749"/>
    </row>
    <row r="150" spans="3:13" ht="35.1" customHeight="1">
      <c r="C150" s="1094"/>
      <c r="D150" s="1002" t="s">
        <v>795</v>
      </c>
      <c r="E150" s="1003"/>
      <c r="F150" s="1020"/>
      <c r="G150" s="1021"/>
      <c r="H150" s="1021"/>
      <c r="I150" s="1021"/>
      <c r="J150" s="1033"/>
      <c r="L150" s="750"/>
      <c r="M150" s="749"/>
    </row>
    <row r="151" spans="3:13" ht="35.1" customHeight="1">
      <c r="C151" s="1094"/>
      <c r="D151" s="1002" t="s">
        <v>796</v>
      </c>
      <c r="E151" s="1003"/>
      <c r="F151" s="1020"/>
      <c r="G151" s="1021"/>
      <c r="H151" s="1021"/>
      <c r="I151" s="1021"/>
      <c r="J151" s="1033"/>
      <c r="L151" s="750"/>
      <c r="M151" s="749"/>
    </row>
    <row r="152" spans="3:13" ht="35.1" customHeight="1">
      <c r="C152" s="1094"/>
      <c r="D152" s="1002" t="s">
        <v>797</v>
      </c>
      <c r="E152" s="1003"/>
      <c r="F152" s="1014"/>
      <c r="G152" s="1015"/>
      <c r="H152" s="1015"/>
      <c r="I152" s="1015"/>
      <c r="J152" s="1016"/>
      <c r="L152" s="750"/>
      <c r="M152" s="749"/>
    </row>
    <row r="153" spans="3:13" ht="9.75" customHeight="1">
      <c r="F153" s="985"/>
    </row>
    <row r="154" spans="3:13">
      <c r="C154" s="1034" t="s">
        <v>949</v>
      </c>
      <c r="D154" s="1090"/>
      <c r="E154" s="1090"/>
      <c r="F154" s="1072" t="s">
        <v>215</v>
      </c>
      <c r="G154" s="1072"/>
      <c r="H154" s="1072"/>
      <c r="I154" s="1072"/>
      <c r="J154" s="1072"/>
      <c r="L154" s="742" t="s">
        <v>595</v>
      </c>
    </row>
    <row r="155" spans="3:13" ht="35.1" customHeight="1">
      <c r="C155" s="996"/>
      <c r="D155" s="1026" t="s">
        <v>547</v>
      </c>
      <c r="E155" s="1027"/>
      <c r="F155" s="1104"/>
      <c r="G155" s="1105"/>
      <c r="H155" s="1105"/>
      <c r="I155" s="1105"/>
      <c r="J155" s="785" t="s">
        <v>421</v>
      </c>
      <c r="L155" s="786" t="s">
        <v>708</v>
      </c>
    </row>
    <row r="156" spans="3:13" ht="35.1" customHeight="1">
      <c r="C156" s="996"/>
      <c r="D156" s="1026" t="s">
        <v>548</v>
      </c>
      <c r="E156" s="1027"/>
      <c r="F156" s="1100"/>
      <c r="G156" s="1101"/>
      <c r="H156" s="1101"/>
      <c r="I156" s="1101"/>
      <c r="J156" s="787" t="s">
        <v>421</v>
      </c>
      <c r="L156" s="752" t="s">
        <v>588</v>
      </c>
    </row>
    <row r="157" spans="3:13" ht="35.1" customHeight="1">
      <c r="C157" s="996"/>
      <c r="D157" s="1026" t="s">
        <v>549</v>
      </c>
      <c r="E157" s="1027"/>
      <c r="F157" s="1100"/>
      <c r="G157" s="1101"/>
      <c r="H157" s="1101"/>
      <c r="I157" s="1101"/>
      <c r="J157" s="787" t="s">
        <v>421</v>
      </c>
      <c r="L157" s="752" t="s">
        <v>591</v>
      </c>
    </row>
    <row r="158" spans="3:13" ht="35.1" customHeight="1">
      <c r="C158" s="996"/>
      <c r="D158" s="1002" t="s">
        <v>592</v>
      </c>
      <c r="E158" s="1003"/>
      <c r="F158" s="1100"/>
      <c r="G158" s="1101"/>
      <c r="H158" s="1101"/>
      <c r="I158" s="1101"/>
      <c r="J158" s="788" t="s">
        <v>421</v>
      </c>
      <c r="L158" s="752" t="s">
        <v>593</v>
      </c>
    </row>
    <row r="159" spans="3:13" ht="35.1" customHeight="1">
      <c r="C159" s="996"/>
      <c r="D159" s="1002" t="s">
        <v>550</v>
      </c>
      <c r="E159" s="1003"/>
      <c r="F159" s="1100"/>
      <c r="G159" s="1101"/>
      <c r="H159" s="1101"/>
      <c r="I159" s="1101"/>
      <c r="J159" s="788" t="s">
        <v>421</v>
      </c>
      <c r="L159" s="752" t="s">
        <v>587</v>
      </c>
    </row>
    <row r="160" spans="3:13" ht="35.1" customHeight="1">
      <c r="C160" s="996"/>
      <c r="D160" s="1002" t="s">
        <v>551</v>
      </c>
      <c r="E160" s="1003"/>
      <c r="F160" s="1102"/>
      <c r="G160" s="1103"/>
      <c r="H160" s="1103"/>
      <c r="I160" s="1103"/>
      <c r="J160" s="788" t="s">
        <v>421</v>
      </c>
      <c r="L160" s="752" t="s">
        <v>589</v>
      </c>
    </row>
    <row r="161" spans="3:12" ht="35.1" customHeight="1">
      <c r="C161" s="996"/>
      <c r="D161" s="1002" t="s">
        <v>552</v>
      </c>
      <c r="E161" s="1003"/>
      <c r="F161" s="1100"/>
      <c r="G161" s="1101"/>
      <c r="H161" s="1101"/>
      <c r="I161" s="1101"/>
      <c r="J161" s="787" t="s">
        <v>421</v>
      </c>
      <c r="L161" s="752" t="s">
        <v>590</v>
      </c>
    </row>
    <row r="162" spans="3:12" ht="35.1" customHeight="1">
      <c r="C162" s="996"/>
      <c r="D162" s="1002" t="s">
        <v>594</v>
      </c>
      <c r="E162" s="1003"/>
      <c r="F162" s="1100"/>
      <c r="G162" s="1101"/>
      <c r="H162" s="1101"/>
      <c r="I162" s="1101"/>
      <c r="J162" s="788" t="s">
        <v>421</v>
      </c>
      <c r="L162" s="752" t="s">
        <v>596</v>
      </c>
    </row>
    <row r="163" spans="3:12" ht="35.1" customHeight="1">
      <c r="C163" s="996"/>
      <c r="D163" s="1002" t="s">
        <v>553</v>
      </c>
      <c r="E163" s="1003"/>
      <c r="F163" s="1098">
        <f>F155-SUM(F156:G162)</f>
        <v>0</v>
      </c>
      <c r="G163" s="1099"/>
      <c r="H163" s="1099"/>
      <c r="I163" s="1099"/>
      <c r="J163" s="788" t="s">
        <v>421</v>
      </c>
      <c r="L163" s="752" t="s">
        <v>586</v>
      </c>
    </row>
    <row r="164" spans="3:12">
      <c r="F164" s="789"/>
      <c r="G164" s="790"/>
      <c r="H164" s="790"/>
      <c r="I164" s="790"/>
      <c r="J164" s="790"/>
    </row>
  </sheetData>
  <sheetProtection algorithmName="SHA-512" hashValue="U71CDjNWU8YX5dT3qG+O51UeglUo/G5djOq/zZEWvrgPyiBmgTvnHjo/YGiS9GcSLqC4K8t0Pog0Tf1TuSuH7Q==" saltValue="yBEu3Ug+YH6fIYBF8VPjpw==" spinCount="100000" sheet="1" formatCells="0" formatRows="0" insertRows="0" deleteRows="0" selectLockedCells="1" autoFilter="0" pivotTables="0"/>
  <dataConsolidate/>
  <mergeCells count="229">
    <mergeCell ref="F163:I163"/>
    <mergeCell ref="C155:C163"/>
    <mergeCell ref="D162:E162"/>
    <mergeCell ref="D163:E163"/>
    <mergeCell ref="D158:E158"/>
    <mergeCell ref="D159:E159"/>
    <mergeCell ref="D160:E160"/>
    <mergeCell ref="D161:E161"/>
    <mergeCell ref="D155:E155"/>
    <mergeCell ref="D156:E156"/>
    <mergeCell ref="D157:E157"/>
    <mergeCell ref="F162:I162"/>
    <mergeCell ref="F161:I161"/>
    <mergeCell ref="F160:I160"/>
    <mergeCell ref="F159:I159"/>
    <mergeCell ref="F158:I158"/>
    <mergeCell ref="F157:I157"/>
    <mergeCell ref="F156:I156"/>
    <mergeCell ref="F155:I155"/>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54:E154"/>
    <mergeCell ref="F154:J154"/>
    <mergeCell ref="D135:E135"/>
    <mergeCell ref="F135:J135"/>
    <mergeCell ref="F138:J138"/>
    <mergeCell ref="C139:E139"/>
    <mergeCell ref="F139:J139"/>
    <mergeCell ref="C140:C142"/>
    <mergeCell ref="D147:E147"/>
    <mergeCell ref="F147:J147"/>
    <mergeCell ref="F152:J152"/>
    <mergeCell ref="D148:E148"/>
    <mergeCell ref="F148:J148"/>
    <mergeCell ref="D152:E152"/>
    <mergeCell ref="D136:E136"/>
    <mergeCell ref="D150:E150"/>
    <mergeCell ref="F150:J150"/>
    <mergeCell ref="D151:E151"/>
    <mergeCell ref="F151:J151"/>
    <mergeCell ref="C149:C152"/>
    <mergeCell ref="D149:E149"/>
    <mergeCell ref="D137:E137"/>
    <mergeCell ref="F137:J137"/>
    <mergeCell ref="F149:J149"/>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F103:J103"/>
    <mergeCell ref="F99:I99"/>
    <mergeCell ref="C144:E144"/>
    <mergeCell ref="F144:J144"/>
    <mergeCell ref="C145:C148"/>
    <mergeCell ref="D145:E145"/>
    <mergeCell ref="F145:J145"/>
    <mergeCell ref="C120:C130"/>
    <mergeCell ref="D146:E146"/>
    <mergeCell ref="F146:J146"/>
    <mergeCell ref="G134:J134"/>
    <mergeCell ref="G140:J140"/>
    <mergeCell ref="C133:E133"/>
    <mergeCell ref="C134:C137"/>
    <mergeCell ref="D134:E134"/>
    <mergeCell ref="D140:E140"/>
    <mergeCell ref="D141:E141"/>
    <mergeCell ref="D142:E142"/>
    <mergeCell ref="G142:J142"/>
    <mergeCell ref="F143:J143"/>
    <mergeCell ref="F122:J122"/>
    <mergeCell ref="F123:I123"/>
    <mergeCell ref="F136:J136"/>
    <mergeCell ref="F141:I141"/>
    <mergeCell ref="F124:I124"/>
    <mergeCell ref="F127:J127"/>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F44:J44"/>
    <mergeCell ref="D44:E44"/>
    <mergeCell ref="D45:D48"/>
    <mergeCell ref="F32:J32"/>
    <mergeCell ref="F34:J34"/>
    <mergeCell ref="D37:E37"/>
    <mergeCell ref="F37:J37"/>
    <mergeCell ref="F42:I42"/>
    <mergeCell ref="F43:I43"/>
    <mergeCell ref="F47:J47"/>
    <mergeCell ref="D36:E36"/>
    <mergeCell ref="F36:J36"/>
    <mergeCell ref="F52:J52"/>
    <mergeCell ref="D49:E49"/>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F28:J28"/>
    <mergeCell ref="F35:J35"/>
    <mergeCell ref="F31:J31"/>
    <mergeCell ref="F39:J39"/>
    <mergeCell ref="D39:E39"/>
    <mergeCell ref="F41:J41"/>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60:J60"/>
    <mergeCell ref="F68:I68"/>
    <mergeCell ref="F69:I69"/>
    <mergeCell ref="F73:J73"/>
    <mergeCell ref="F87:I87"/>
    <mergeCell ref="F88:I88"/>
    <mergeCell ref="F91:J91"/>
    <mergeCell ref="D67:D69"/>
    <mergeCell ref="F67:J67"/>
    <mergeCell ref="D75:E75"/>
    <mergeCell ref="F75:J75"/>
    <mergeCell ref="F49:J49"/>
    <mergeCell ref="D41:D43"/>
    <mergeCell ref="F133:J133"/>
    <mergeCell ref="F130:J130"/>
    <mergeCell ref="C39:C50"/>
    <mergeCell ref="D50:E50"/>
    <mergeCell ref="F50:J50"/>
    <mergeCell ref="D70:E70"/>
    <mergeCell ref="F70:J70"/>
    <mergeCell ref="F83:J83"/>
    <mergeCell ref="D63:E63"/>
    <mergeCell ref="F63:J63"/>
    <mergeCell ref="F129:J129"/>
    <mergeCell ref="D76:E76"/>
    <mergeCell ref="F76:J76"/>
    <mergeCell ref="F71:J71"/>
    <mergeCell ref="F74:J74"/>
    <mergeCell ref="F56:I56"/>
    <mergeCell ref="F45:J45"/>
    <mergeCell ref="F48:J48"/>
    <mergeCell ref="F55:I55"/>
    <mergeCell ref="D40:E40"/>
    <mergeCell ref="F40:J40"/>
    <mergeCell ref="D52:E52"/>
  </mergeCells>
  <phoneticPr fontId="18"/>
  <conditionalFormatting sqref="C85:J86 C84:F84 C96:F96 C108:F108 C120:F120 C97:E101 C109:E113 C121:E125 C89:J89 C87:F88 J87:J88 C92:J94 C90:D91 C104:E106 C102:D103 C116:E118 C114:D115 C128:E130 C126:D127">
    <cfRule type="expression" dxfId="740" priority="683">
      <formula>$F$25=1</formula>
    </cfRule>
  </conditionalFormatting>
  <conditionalFormatting sqref="F96 F84">
    <cfRule type="expression" dxfId="739" priority="713">
      <formula>AND($F$84="●",$F$96="●")</formula>
    </cfRule>
  </conditionalFormatting>
  <conditionalFormatting sqref="F79:J81 F84 F135:J135 F134 F85:J86 F155:F163 F89:J89 F87:F88 J87:J88 F92:J94 F145:J152">
    <cfRule type="expression" dxfId="738" priority="707">
      <formula>OR(COUNTIF($F79,"(例)*")=1,$F79="")</formula>
    </cfRule>
  </conditionalFormatting>
  <conditionalFormatting sqref="F44">
    <cfRule type="expression" dxfId="737" priority="675">
      <formula>$F$25=2</formula>
    </cfRule>
  </conditionalFormatting>
  <conditionalFormatting sqref="F135:J137">
    <cfRule type="expression" dxfId="736" priority="685">
      <formula>$F$134="無し"</formula>
    </cfRule>
  </conditionalFormatting>
  <conditionalFormatting sqref="A1:K1 M1:XFD1 A2:XFD10 A39:E39 F44 A51:E52 A64:E65 A23:XFD24 D44 A40:B50 D40:E43 A53:B63 D53:E56 D58:E58 A66:B76 D66:E69 D71:E71 A78:XFD83 G51:XFD51 G64:XFD64 A77:E77 G77:XFD77 A85:XFD86 A84:F84 K84:XFD84 A119:B119 A107:B107 A96:F96 A133:XFD139 A108:F108 A120:F120 K39:XFD40 K52:XFD53 K65:XFD66 A164:XFD1048576 M18:XFD22 A158:B163 M158:XFD163 F155:F163 D158:D163 L157:L161 M11:XFD16 A11:B22 A38:XFD38 A25:B37 M25:XFD37 A140:E142 K140:XFD142 D45:E46 A97:E101 A109:E113 A121:E125 D48:E50 D47 D61:E63 D59:D60 D74:E76 D72:D73 A89:XFD89 A87:F88 J88:XFD88 A90:D91 K90:XFD91 A104:E106 A102:D103 A116:E118 A114:D115 A128:E130 A126:D127 A92:XFD95 K96:XFD98 A143:XFD152 A131:B132 K44:XFD49 K41:K43 M41:XFD43 K57:XFD62 K54:K56 M54:XFD56 K70:XFD75 K67:K69 M67:XFD69 J87:K87 M87:XFD87 K100:XFD110 K99 M99:XFD99 K112:XFD122 K111 M111:XFD111 K124:XFD132 K123 M123:XFD123 K50 M50:XFD50 K63 M63:XFD63 K76 M76:XFD76">
    <cfRule type="containsText" dxfId="735" priority="711" stopIfTrue="1" operator="containsText" text="(例)">
      <formula>NOT(ISERROR(SEARCH("(例)",A1)))</formula>
    </cfRule>
  </conditionalFormatting>
  <conditionalFormatting sqref="L1">
    <cfRule type="expression" dxfId="734" priority="661">
      <formula>_xlfn.ISFORMULA(L1)=TRUE</formula>
    </cfRule>
  </conditionalFormatting>
  <conditionalFormatting sqref="D57">
    <cfRule type="containsText" dxfId="733" priority="655" stopIfTrue="1" operator="containsText" text="(例)">
      <formula>NOT(ISERROR(SEARCH("(例)",D57)))</formula>
    </cfRule>
  </conditionalFormatting>
  <conditionalFormatting sqref="D70">
    <cfRule type="containsText" dxfId="732" priority="654" stopIfTrue="1" operator="containsText" text="(例)">
      <formula>NOT(ISERROR(SEARCH("(例)",D70)))</formula>
    </cfRule>
  </conditionalFormatting>
  <conditionalFormatting sqref="F57">
    <cfRule type="expression" dxfId="731" priority="651">
      <formula>$F$25=2</formula>
    </cfRule>
  </conditionalFormatting>
  <conditionalFormatting sqref="F57">
    <cfRule type="containsText" dxfId="730" priority="653" stopIfTrue="1" operator="containsText" text="(例)">
      <formula>NOT(ISERROR(SEARCH("(例)",F57)))</formula>
    </cfRule>
  </conditionalFormatting>
  <conditionalFormatting sqref="F70">
    <cfRule type="expression" dxfId="729" priority="648">
      <formula>$F$25=2</formula>
    </cfRule>
  </conditionalFormatting>
  <conditionalFormatting sqref="F70">
    <cfRule type="containsText" dxfId="728" priority="650" stopIfTrue="1" operator="containsText" text="(例)">
      <formula>NOT(ISERROR(SEARCH("(例)",F70)))</formula>
    </cfRule>
  </conditionalFormatting>
  <conditionalFormatting sqref="F108">
    <cfRule type="expression" dxfId="727" priority="627">
      <formula>AND($F$84="●",$F$108="●")</formula>
    </cfRule>
  </conditionalFormatting>
  <conditionalFormatting sqref="F120">
    <cfRule type="expression" dxfId="726" priority="626">
      <formula>AND($F$84="●",$F$120="●")</formula>
    </cfRule>
  </conditionalFormatting>
  <conditionalFormatting sqref="A153:XFD153 A154:B154 M154:XFD154">
    <cfRule type="containsText" dxfId="725" priority="609" stopIfTrue="1" operator="containsText" text="(例)">
      <formula>NOT(ISERROR(SEARCH("(例)",A153)))</formula>
    </cfRule>
  </conditionalFormatting>
  <conditionalFormatting sqref="M17:XFD17">
    <cfRule type="containsText" dxfId="724" priority="607" stopIfTrue="1" operator="containsText" text="(例)">
      <formula>NOT(ISERROR(SEARCH("(例)",M17)))</formula>
    </cfRule>
  </conditionalFormatting>
  <conditionalFormatting sqref="A155:B157 M155:XFD157">
    <cfRule type="containsText" dxfId="723" priority="471" stopIfTrue="1" operator="containsText" text="(例)">
      <formula>NOT(ISERROR(SEARCH("(例)",A155)))</formula>
    </cfRule>
  </conditionalFormatting>
  <conditionalFormatting sqref="K158:K163">
    <cfRule type="containsText" dxfId="722" priority="436" stopIfTrue="1" operator="containsText" text="(例)">
      <formula>NOT(ISERROR(SEARCH("(例)",K158)))</formula>
    </cfRule>
  </conditionalFormatting>
  <conditionalFormatting sqref="C154:K154 C155 K155:L155 K156:K157 L161:L162">
    <cfRule type="containsText" dxfId="721" priority="434" stopIfTrue="1" operator="containsText" text="(例)">
      <formula>NOT(ISERROR(SEARCH("(例)",C154)))</formula>
    </cfRule>
  </conditionalFormatting>
  <conditionalFormatting sqref="D155:E155 D157:E157">
    <cfRule type="containsText" dxfId="720" priority="431" stopIfTrue="1" operator="containsText" text="(例)">
      <formula>NOT(ISERROR(SEARCH("(例)",D155)))</formula>
    </cfRule>
  </conditionalFormatting>
  <conditionalFormatting sqref="D156:E156">
    <cfRule type="containsText" dxfId="719" priority="430" stopIfTrue="1" operator="containsText" text="(例)">
      <formula>NOT(ISERROR(SEARCH("(例)",D156)))</formula>
    </cfRule>
  </conditionalFormatting>
  <conditionalFormatting sqref="L156">
    <cfRule type="containsText" dxfId="718" priority="428" stopIfTrue="1" operator="containsText" text="(例)">
      <formula>NOT(ISERROR(SEARCH("(例)",L156)))</formula>
    </cfRule>
  </conditionalFormatting>
  <conditionalFormatting sqref="L154">
    <cfRule type="containsText" dxfId="717" priority="427" stopIfTrue="1" operator="containsText" text="(例)">
      <formula>NOT(ISERROR(SEARCH("(例)",L154)))</formula>
    </cfRule>
  </conditionalFormatting>
  <conditionalFormatting sqref="L163">
    <cfRule type="containsText" dxfId="716" priority="426" stopIfTrue="1" operator="containsText" text="(例)">
      <formula>NOT(ISERROR(SEARCH("(例)",L163)))</formula>
    </cfRule>
  </conditionalFormatting>
  <conditionalFormatting sqref="F14:F16">
    <cfRule type="expression" dxfId="715" priority="422">
      <formula>OR(COUNTIF($F14,"(例)*")=1,$F14="")</formula>
    </cfRule>
  </conditionalFormatting>
  <conditionalFormatting sqref="C11:E11 D21:E22 D12:E13 D18:D19 K12:L16 K11 K18:L22">
    <cfRule type="containsText" dxfId="714" priority="423" stopIfTrue="1" operator="containsText" text="(例)">
      <formula>NOT(ISERROR(SEARCH("(例)",C11)))</formula>
    </cfRule>
  </conditionalFormatting>
  <conditionalFormatting sqref="D22:E22">
    <cfRule type="expression" dxfId="713" priority="421">
      <formula>$F$12=2</formula>
    </cfRule>
  </conditionalFormatting>
  <conditionalFormatting sqref="J22 J11:J15">
    <cfRule type="containsText" dxfId="712" priority="420" stopIfTrue="1" operator="containsText" text="(例)">
      <formula>NOT(ISERROR(SEARCH("(例)",J11)))</formula>
    </cfRule>
  </conditionalFormatting>
  <conditionalFormatting sqref="J22">
    <cfRule type="expression" dxfId="711" priority="419">
      <formula>$F$12=2</formula>
    </cfRule>
  </conditionalFormatting>
  <conditionalFormatting sqref="F11 F22">
    <cfRule type="expression" dxfId="710" priority="417">
      <formula>OR(COUNTIF($F11,"(例)*")=1,$F11="")</formula>
    </cfRule>
  </conditionalFormatting>
  <conditionalFormatting sqref="F11 F22 F14:F16">
    <cfRule type="containsText" dxfId="709" priority="418" stopIfTrue="1" operator="containsText" text="(例)">
      <formula>NOT(ISERROR(SEARCH("(例)",F11)))</formula>
    </cfRule>
  </conditionalFormatting>
  <conditionalFormatting sqref="F22">
    <cfRule type="expression" dxfId="708" priority="399">
      <formula>$F$12="社宅等"</formula>
    </cfRule>
    <cfRule type="expression" dxfId="707" priority="416">
      <formula>$F$12="賃貸"</formula>
    </cfRule>
  </conditionalFormatting>
  <conditionalFormatting sqref="D20:E20 D17:E17">
    <cfRule type="containsText" dxfId="706" priority="415" stopIfTrue="1" operator="containsText" text="(例)">
      <formula>NOT(ISERROR(SEARCH("(例)",D17)))</formula>
    </cfRule>
  </conditionalFormatting>
  <conditionalFormatting sqref="D20:E20">
    <cfRule type="expression" dxfId="705" priority="414">
      <formula>$F$12=2</formula>
    </cfRule>
  </conditionalFormatting>
  <conditionalFormatting sqref="J21">
    <cfRule type="containsText" dxfId="704" priority="413" stopIfTrue="1" operator="containsText" text="(例)">
      <formula>NOT(ISERROR(SEARCH("(例)",J21)))</formula>
    </cfRule>
  </conditionalFormatting>
  <conditionalFormatting sqref="J21">
    <cfRule type="expression" dxfId="703" priority="412">
      <formula>$F$12=2</formula>
    </cfRule>
  </conditionalFormatting>
  <conditionalFormatting sqref="F20">
    <cfRule type="expression" dxfId="702" priority="410">
      <formula>OR(COUNTIF($F20,"(例)*")=1,$F20="")</formula>
    </cfRule>
  </conditionalFormatting>
  <conditionalFormatting sqref="F20">
    <cfRule type="containsText" dxfId="701" priority="411" stopIfTrue="1" operator="containsText" text="(例)">
      <formula>NOT(ISERROR(SEARCH("(例)",F20)))</formula>
    </cfRule>
  </conditionalFormatting>
  <conditionalFormatting sqref="F21">
    <cfRule type="expression" dxfId="700" priority="408">
      <formula>OR(COUNTIF($F21,"(例)*")=1,$F21="")</formula>
    </cfRule>
  </conditionalFormatting>
  <conditionalFormatting sqref="F21">
    <cfRule type="containsText" dxfId="699" priority="409" stopIfTrue="1" operator="containsText" text="(例)">
      <formula>NOT(ISERROR(SEARCH("(例)",F21)))</formula>
    </cfRule>
  </conditionalFormatting>
  <conditionalFormatting sqref="F18">
    <cfRule type="expression" dxfId="698" priority="406">
      <formula>OR(COUNTIF($F18,"(例)*")=1,$F18="")</formula>
    </cfRule>
  </conditionalFormatting>
  <conditionalFormatting sqref="F18">
    <cfRule type="containsText" dxfId="697" priority="407" stopIfTrue="1" operator="containsText" text="(例)">
      <formula>NOT(ISERROR(SEARCH("(例)",F18)))</formula>
    </cfRule>
  </conditionalFormatting>
  <conditionalFormatting sqref="F19">
    <cfRule type="expression" dxfId="696" priority="404">
      <formula>OR(COUNTIF($F19,"(例)*")=1,$F19="")</formula>
    </cfRule>
  </conditionalFormatting>
  <conditionalFormatting sqref="F19">
    <cfRule type="containsText" dxfId="695" priority="405" stopIfTrue="1" operator="containsText" text="(例)">
      <formula>NOT(ISERROR(SEARCH("(例)",F19)))</formula>
    </cfRule>
  </conditionalFormatting>
  <conditionalFormatting sqref="F12">
    <cfRule type="expression" dxfId="694" priority="402">
      <formula>OR(COUNTIF($F12,"(例)*")=1,$F12="")</formula>
    </cfRule>
  </conditionalFormatting>
  <conditionalFormatting sqref="F12">
    <cfRule type="containsText" dxfId="693" priority="403" stopIfTrue="1" operator="containsText" text="(例)">
      <formula>NOT(ISERROR(SEARCH("(例)",F12)))</formula>
    </cfRule>
  </conditionalFormatting>
  <conditionalFormatting sqref="F12:I12">
    <cfRule type="containsText" dxfId="692" priority="401" operator="containsText" text="（例）">
      <formula>NOT(ISERROR(SEARCH("（例）",F12)))</formula>
    </cfRule>
  </conditionalFormatting>
  <conditionalFormatting sqref="K17:L17">
    <cfRule type="containsText" dxfId="691" priority="400" stopIfTrue="1" operator="containsText" text="(例)">
      <formula>NOT(ISERROR(SEARCH("(例)",K17)))</formula>
    </cfRule>
  </conditionalFormatting>
  <conditionalFormatting sqref="F17">
    <cfRule type="expression" dxfId="690" priority="424">
      <formula>OR(COUNTIF(#REF!,"(例)*")=1,#REF!="")</formula>
    </cfRule>
    <cfRule type="containsBlanks" dxfId="689" priority="425" stopIfTrue="1">
      <formula>LEN(TRIM(F17))=0</formula>
    </cfRule>
  </conditionalFormatting>
  <conditionalFormatting sqref="J17:J20">
    <cfRule type="containsText" dxfId="688" priority="398" stopIfTrue="1" operator="containsText" text="(例)">
      <formula>NOT(ISERROR(SEARCH("(例)",J17)))</formula>
    </cfRule>
  </conditionalFormatting>
  <conditionalFormatting sqref="D14">
    <cfRule type="containsText" dxfId="687" priority="397" stopIfTrue="1" operator="containsText" text="(例)">
      <formula>NOT(ISERROR(SEARCH("(例)",D14)))</formula>
    </cfRule>
  </conditionalFormatting>
  <conditionalFormatting sqref="L11">
    <cfRule type="containsText" dxfId="686" priority="396" stopIfTrue="1" operator="containsText" text="(例)">
      <formula>NOT(ISERROR(SEARCH("(例)",L11)))</formula>
    </cfRule>
  </conditionalFormatting>
  <conditionalFormatting sqref="F13">
    <cfRule type="expression" dxfId="685" priority="395">
      <formula>OR(COUNTIF($F13,"(例)*")=1,$F13="")</formula>
    </cfRule>
  </conditionalFormatting>
  <conditionalFormatting sqref="F13">
    <cfRule type="containsText" dxfId="684" priority="394" stopIfTrue="1" operator="containsText" text="(例)">
      <formula>NOT(ISERROR(SEARCH("(例)",F13)))</formula>
    </cfRule>
  </conditionalFormatting>
  <conditionalFormatting sqref="E16">
    <cfRule type="containsText" dxfId="683" priority="393" stopIfTrue="1" operator="containsText" text="(例)">
      <formula>NOT(ISERROR(SEARCH("(例)",E16)))</formula>
    </cfRule>
  </conditionalFormatting>
  <conditionalFormatting sqref="E14">
    <cfRule type="containsText" dxfId="682" priority="392" stopIfTrue="1" operator="containsText" text="(例)">
      <formula>NOT(ISERROR(SEARCH("(例)",E14)))</formula>
    </cfRule>
  </conditionalFormatting>
  <conditionalFormatting sqref="E15">
    <cfRule type="containsText" dxfId="681" priority="391" stopIfTrue="1" operator="containsText" text="(例)">
      <formula>NOT(ISERROR(SEARCH("(例)",E15)))</formula>
    </cfRule>
  </conditionalFormatting>
  <conditionalFormatting sqref="F37 F28:J28 F29:F30 J29:J30">
    <cfRule type="expression" dxfId="680" priority="388">
      <formula>$F$25=1</formula>
    </cfRule>
  </conditionalFormatting>
  <conditionalFormatting sqref="F31 F36">
    <cfRule type="expression" dxfId="679" priority="341">
      <formula>$F$25=2</formula>
    </cfRule>
  </conditionalFormatting>
  <conditionalFormatting sqref="C25:E25 C28:K28 C35:L37 K33:L34 C26:F27 C31:L32 C29:F30 K25:L27 C33:E34 J29:K30">
    <cfRule type="containsText" dxfId="678" priority="390" stopIfTrue="1" operator="containsText" text="(例)">
      <formula>NOT(ISERROR(SEARCH("(例)",C25)))</formula>
    </cfRule>
  </conditionalFormatting>
  <conditionalFormatting sqref="F25:J25">
    <cfRule type="expression" dxfId="677" priority="385">
      <formula>OR(COUNTIF($F25,"(例)*")=1,$F25="")</formula>
    </cfRule>
  </conditionalFormatting>
  <conditionalFormatting sqref="F25:J25">
    <cfRule type="containsText" dxfId="676" priority="386" stopIfTrue="1" operator="containsText" text="(例)">
      <formula>NOT(ISERROR(SEARCH("(例)",F25)))</formula>
    </cfRule>
  </conditionalFormatting>
  <conditionalFormatting sqref="G140:J140">
    <cfRule type="containsText" dxfId="675" priority="382" stopIfTrue="1" operator="containsText" text="(例)">
      <formula>NOT(ISERROR(SEARCH("(例)",G140)))</formula>
    </cfRule>
  </conditionalFormatting>
  <conditionalFormatting sqref="G140:J140">
    <cfRule type="expression" dxfId="674" priority="381">
      <formula>$F$179="無し"</formula>
    </cfRule>
  </conditionalFormatting>
  <conditionalFormatting sqref="F140">
    <cfRule type="containsText" dxfId="673" priority="380" stopIfTrue="1" operator="containsText" text="(例)">
      <formula>NOT(ISERROR(SEARCH("(例)",F140)))</formula>
    </cfRule>
  </conditionalFormatting>
  <conditionalFormatting sqref="F140">
    <cfRule type="expression" dxfId="672" priority="378">
      <formula>$F$186="無し"</formula>
    </cfRule>
  </conditionalFormatting>
  <conditionalFormatting sqref="G142:J142">
    <cfRule type="containsText" dxfId="671" priority="376" stopIfTrue="1" operator="containsText" text="(例)">
      <formula>NOT(ISERROR(SEARCH("(例)",G142)))</formula>
    </cfRule>
  </conditionalFormatting>
  <conditionalFormatting sqref="G142:J142">
    <cfRule type="expression" dxfId="670" priority="375">
      <formula>$F$257="無し"</formula>
    </cfRule>
  </conditionalFormatting>
  <conditionalFormatting sqref="F142">
    <cfRule type="containsText" dxfId="669" priority="374" stopIfTrue="1" operator="containsText" text="(例)">
      <formula>NOT(ISERROR(SEARCH("(例)",F142)))</formula>
    </cfRule>
  </conditionalFormatting>
  <conditionalFormatting sqref="F141">
    <cfRule type="expression" dxfId="668" priority="345">
      <formula>$F$140="無し"</formula>
    </cfRule>
    <cfRule type="expression" dxfId="667" priority="372">
      <formula>OR(COUNTIF($F141,"(例)*")=1,$F141="")</formula>
    </cfRule>
  </conditionalFormatting>
  <conditionalFormatting sqref="F141">
    <cfRule type="containsText" dxfId="666" priority="371" stopIfTrue="1" operator="containsText" text="(例)">
      <formula>NOT(ISERROR(SEARCH("(例)",F141)))</formula>
    </cfRule>
  </conditionalFormatting>
  <conditionalFormatting sqref="F28:J28 F32:J32 F35:J35 F37:J37 F26:F27 F29:F30 J29:J30">
    <cfRule type="containsBlanks" dxfId="665" priority="342">
      <formula>LEN(TRIM(F26))=0</formula>
    </cfRule>
  </conditionalFormatting>
  <conditionalFormatting sqref="F31:J31 F36:J36">
    <cfRule type="containsBlanks" dxfId="664" priority="387">
      <formula>LEN(TRIM(F31))=0</formula>
    </cfRule>
  </conditionalFormatting>
  <conditionalFormatting sqref="F31:J31">
    <cfRule type="colorScale" priority="340">
      <colorScale>
        <cfvo type="min"/>
        <cfvo type="max"/>
        <color rgb="FFFF7128"/>
        <color rgb="FFFFEF9C"/>
      </colorScale>
    </cfRule>
  </conditionalFormatting>
  <conditionalFormatting sqref="F28:J28 F37:J37 F29:F30 J29:J30">
    <cfRule type="expression" dxfId="663" priority="339">
      <formula>$F$25=1</formula>
    </cfRule>
  </conditionalFormatting>
  <conditionalFormatting sqref="E47">
    <cfRule type="containsText" dxfId="662" priority="334" stopIfTrue="1" operator="containsText" text="(例)">
      <formula>NOT(ISERROR(SEARCH("(例)",E47)))</formula>
    </cfRule>
  </conditionalFormatting>
  <conditionalFormatting sqref="E59">
    <cfRule type="containsText" dxfId="661" priority="331" stopIfTrue="1" operator="containsText" text="(例)">
      <formula>NOT(ISERROR(SEARCH("(例)",E59)))</formula>
    </cfRule>
  </conditionalFormatting>
  <conditionalFormatting sqref="E60">
    <cfRule type="containsText" dxfId="660" priority="330" stopIfTrue="1" operator="containsText" text="(例)">
      <formula>NOT(ISERROR(SEARCH("(例)",E60)))</formula>
    </cfRule>
  </conditionalFormatting>
  <conditionalFormatting sqref="E72">
    <cfRule type="containsText" dxfId="659" priority="327" stopIfTrue="1" operator="containsText" text="(例)">
      <formula>NOT(ISERROR(SEARCH("(例)",E72)))</formula>
    </cfRule>
  </conditionalFormatting>
  <conditionalFormatting sqref="E73">
    <cfRule type="containsText" dxfId="658" priority="326" stopIfTrue="1" operator="containsText" text="(例)">
      <formula>NOT(ISERROR(SEARCH("(例)",E73)))</formula>
    </cfRule>
  </conditionalFormatting>
  <conditionalFormatting sqref="E90:F91 H90 J90">
    <cfRule type="containsText" dxfId="657" priority="325" stopIfTrue="1" operator="containsText" text="(例)">
      <formula>NOT(ISERROR(SEARCH("(例)",E90)))</formula>
    </cfRule>
  </conditionalFormatting>
  <conditionalFormatting sqref="J90">
    <cfRule type="containsBlanks" dxfId="656" priority="324">
      <formula>LEN(TRIM(J90))=0</formula>
    </cfRule>
  </conditionalFormatting>
  <conditionalFormatting sqref="F90">
    <cfRule type="containsBlanks" dxfId="655" priority="323">
      <formula>LEN(TRIM(F90))=0</formula>
    </cfRule>
  </conditionalFormatting>
  <conditionalFormatting sqref="H90 J90 F91:J91">
    <cfRule type="containsBlanks" dxfId="654" priority="322">
      <formula>LEN(TRIM(F90))=0</formula>
    </cfRule>
  </conditionalFormatting>
  <conditionalFormatting sqref="E90:J91">
    <cfRule type="expression" dxfId="653" priority="317">
      <formula>$F$25=1</formula>
    </cfRule>
  </conditionalFormatting>
  <conditionalFormatting sqref="E102:E103">
    <cfRule type="containsText" dxfId="652" priority="316" stopIfTrue="1" operator="containsText" text="(例)">
      <formula>NOT(ISERROR(SEARCH("(例)",E102)))</formula>
    </cfRule>
  </conditionalFormatting>
  <conditionalFormatting sqref="E102:E103">
    <cfRule type="expression" dxfId="651" priority="312">
      <formula>$F$25=1</formula>
    </cfRule>
  </conditionalFormatting>
  <conditionalFormatting sqref="E114:E115">
    <cfRule type="containsText" dxfId="650" priority="311" stopIfTrue="1" operator="containsText" text="(例)">
      <formula>NOT(ISERROR(SEARCH("(例)",E114)))</formula>
    </cfRule>
  </conditionalFormatting>
  <conditionalFormatting sqref="E114:E115">
    <cfRule type="expression" dxfId="649" priority="310">
      <formula>$F$25=1</formula>
    </cfRule>
  </conditionalFormatting>
  <conditionalFormatting sqref="E126:E127">
    <cfRule type="containsText" dxfId="648" priority="309" stopIfTrue="1" operator="containsText" text="(例)">
      <formula>NOT(ISERROR(SEARCH("(例)",E126)))</formula>
    </cfRule>
  </conditionalFormatting>
  <conditionalFormatting sqref="E126:E127">
    <cfRule type="expression" dxfId="647" priority="308">
      <formula>$F$25=1</formula>
    </cfRule>
  </conditionalFormatting>
  <conditionalFormatting sqref="F45:J45">
    <cfRule type="containsText" dxfId="646" priority="295" stopIfTrue="1" operator="containsText" text="(例)">
      <formula>NOT(ISERROR(SEARCH("(例)",F45)))</formula>
    </cfRule>
  </conditionalFormatting>
  <conditionalFormatting sqref="F58:J58">
    <cfRule type="containsText" dxfId="645" priority="293" stopIfTrue="1" operator="containsText" text="(例)">
      <formula>NOT(ISERROR(SEARCH("(例)",F58)))</formula>
    </cfRule>
  </conditionalFormatting>
  <conditionalFormatting sqref="F71:J71">
    <cfRule type="containsText" dxfId="644" priority="291" stopIfTrue="1" operator="containsText" text="(例)">
      <formula>NOT(ISERROR(SEARCH("(例)",F71)))</formula>
    </cfRule>
  </conditionalFormatting>
  <conditionalFormatting sqref="F46">
    <cfRule type="containsText" dxfId="643" priority="289" stopIfTrue="1" operator="containsText" text="(例)">
      <formula>NOT(ISERROR(SEARCH("(例)",F46)))</formula>
    </cfRule>
  </conditionalFormatting>
  <conditionalFormatting sqref="H46">
    <cfRule type="containsText" dxfId="642" priority="283" stopIfTrue="1" operator="containsText" text="(例)">
      <formula>NOT(ISERROR(SEARCH("(例)",H46)))</formula>
    </cfRule>
  </conditionalFormatting>
  <conditionalFormatting sqref="J46">
    <cfRule type="containsText" dxfId="641" priority="277" stopIfTrue="1" operator="containsText" text="(例)">
      <formula>NOT(ISERROR(SEARCH("(例)",J46)))</formula>
    </cfRule>
  </conditionalFormatting>
  <conditionalFormatting sqref="F48:J48 F47">
    <cfRule type="containsText" dxfId="640" priority="268" stopIfTrue="1" operator="containsText" text="(例)">
      <formula>NOT(ISERROR(SEARCH("(例)",F47)))</formula>
    </cfRule>
  </conditionalFormatting>
  <conditionalFormatting sqref="F61:J61">
    <cfRule type="containsText" dxfId="639" priority="266" stopIfTrue="1" operator="containsText" text="(例)">
      <formula>NOT(ISERROR(SEARCH("(例)",F61)))</formula>
    </cfRule>
  </conditionalFormatting>
  <conditionalFormatting sqref="F74:J74">
    <cfRule type="containsText" dxfId="638" priority="264" stopIfTrue="1" operator="containsText" text="(例)">
      <formula>NOT(ISERROR(SEARCH("(例)",F74)))</formula>
    </cfRule>
  </conditionalFormatting>
  <conditionalFormatting sqref="F50">
    <cfRule type="expression" dxfId="637" priority="261">
      <formula>$F$25=1</formula>
    </cfRule>
  </conditionalFormatting>
  <conditionalFormatting sqref="F50:J50">
    <cfRule type="containsText" dxfId="636" priority="262" stopIfTrue="1" operator="containsText" text="(例)">
      <formula>NOT(ISERROR(SEARCH("(例)",F50)))</formula>
    </cfRule>
  </conditionalFormatting>
  <conditionalFormatting sqref="F50:J50">
    <cfRule type="expression" dxfId="635" priority="259">
      <formula>$F$25=1</formula>
    </cfRule>
  </conditionalFormatting>
  <conditionalFormatting sqref="F63">
    <cfRule type="expression" dxfId="634" priority="257">
      <formula>$F$25=1</formula>
    </cfRule>
  </conditionalFormatting>
  <conditionalFormatting sqref="F63:J63">
    <cfRule type="containsText" dxfId="633" priority="258" stopIfTrue="1" operator="containsText" text="(例)">
      <formula>NOT(ISERROR(SEARCH("(例)",F63)))</formula>
    </cfRule>
  </conditionalFormatting>
  <conditionalFormatting sqref="F63:J63">
    <cfRule type="expression" dxfId="632" priority="255">
      <formula>$F$25=1</formula>
    </cfRule>
  </conditionalFormatting>
  <conditionalFormatting sqref="F76">
    <cfRule type="expression" dxfId="631" priority="253">
      <formula>$F$25=1</formula>
    </cfRule>
  </conditionalFormatting>
  <conditionalFormatting sqref="F76:J76">
    <cfRule type="containsText" dxfId="630" priority="254" stopIfTrue="1" operator="containsText" text="(例)">
      <formula>NOT(ISERROR(SEARCH("(例)",F76)))</formula>
    </cfRule>
  </conditionalFormatting>
  <conditionalFormatting sqref="F76:J76">
    <cfRule type="expression" dxfId="629" priority="251">
      <formula>$F$25=1</formula>
    </cfRule>
  </conditionalFormatting>
  <conditionalFormatting sqref="F104:J105">
    <cfRule type="expression" dxfId="628" priority="239">
      <formula>$F$25=1</formula>
    </cfRule>
  </conditionalFormatting>
  <conditionalFormatting sqref="F104:J105">
    <cfRule type="containsText" dxfId="627" priority="241" stopIfTrue="1" operator="containsText" text="(例)">
      <formula>NOT(ISERROR(SEARCH("(例)",F104)))</formula>
    </cfRule>
  </conditionalFormatting>
  <conditionalFormatting sqref="F116:J117">
    <cfRule type="expression" dxfId="626" priority="233">
      <formula>$F$25=1</formula>
    </cfRule>
  </conditionalFormatting>
  <conditionalFormatting sqref="F116:J117">
    <cfRule type="containsText" dxfId="625" priority="235" stopIfTrue="1" operator="containsText" text="(例)">
      <formula>NOT(ISERROR(SEARCH("(例)",F116)))</formula>
    </cfRule>
  </conditionalFormatting>
  <conditionalFormatting sqref="F128:J129">
    <cfRule type="expression" dxfId="624" priority="227">
      <formula>$F$25=1</formula>
    </cfRule>
  </conditionalFormatting>
  <conditionalFormatting sqref="F128:J129">
    <cfRule type="containsText" dxfId="623" priority="229" stopIfTrue="1" operator="containsText" text="(例)">
      <formula>NOT(ISERROR(SEARCH("(例)",F128)))</formula>
    </cfRule>
  </conditionalFormatting>
  <conditionalFormatting sqref="F101:J101">
    <cfRule type="expression" dxfId="622" priority="221">
      <formula>$F$25=1</formula>
    </cfRule>
  </conditionalFormatting>
  <conditionalFormatting sqref="F101:J101">
    <cfRule type="containsText" dxfId="621" priority="223" stopIfTrue="1" operator="containsText" text="(例)">
      <formula>NOT(ISERROR(SEARCH("(例)",F101)))</formula>
    </cfRule>
  </conditionalFormatting>
  <conditionalFormatting sqref="F113:J113">
    <cfRule type="expression" dxfId="620" priority="218">
      <formula>$F$25=1</formula>
    </cfRule>
  </conditionalFormatting>
  <conditionalFormatting sqref="F113:J113">
    <cfRule type="containsText" dxfId="619" priority="220" stopIfTrue="1" operator="containsText" text="(例)">
      <formula>NOT(ISERROR(SEARCH("(例)",F113)))</formula>
    </cfRule>
  </conditionalFormatting>
  <conditionalFormatting sqref="F125:J125">
    <cfRule type="expression" dxfId="618" priority="215">
      <formula>$F$25=1</formula>
    </cfRule>
  </conditionalFormatting>
  <conditionalFormatting sqref="F125:J125">
    <cfRule type="containsText" dxfId="617" priority="217" stopIfTrue="1" operator="containsText" text="(例)">
      <formula>NOT(ISERROR(SEARCH("(例)",F125)))</formula>
    </cfRule>
  </conditionalFormatting>
  <conditionalFormatting sqref="F33">
    <cfRule type="containsText" dxfId="616" priority="172" stopIfTrue="1" operator="containsText" text="(例)">
      <formula>NOT(ISERROR(SEARCH("(例)",F33)))</formula>
    </cfRule>
  </conditionalFormatting>
  <conditionalFormatting sqref="F33">
    <cfRule type="containsBlanks" dxfId="615" priority="171">
      <formula>LEN(TRIM(F33))=0</formula>
    </cfRule>
  </conditionalFormatting>
  <conditionalFormatting sqref="F59">
    <cfRule type="containsText" dxfId="614" priority="170" stopIfTrue="1" operator="containsText" text="(例)">
      <formula>NOT(ISERROR(SEARCH("(例)",F59)))</formula>
    </cfRule>
  </conditionalFormatting>
  <conditionalFormatting sqref="F72">
    <cfRule type="containsText" dxfId="613" priority="168" stopIfTrue="1" operator="containsText" text="(例)">
      <formula>NOT(ISERROR(SEARCH("(例)",F72)))</formula>
    </cfRule>
  </conditionalFormatting>
  <conditionalFormatting sqref="H59">
    <cfRule type="containsText" dxfId="612" priority="166" stopIfTrue="1" operator="containsText" text="(例)">
      <formula>NOT(ISERROR(SEARCH("(例)",H59)))</formula>
    </cfRule>
  </conditionalFormatting>
  <conditionalFormatting sqref="H72">
    <cfRule type="containsText" dxfId="611" priority="164" stopIfTrue="1" operator="containsText" text="(例)">
      <formula>NOT(ISERROR(SEARCH("(例)",H72)))</formula>
    </cfRule>
  </conditionalFormatting>
  <conditionalFormatting sqref="H33">
    <cfRule type="containsText" dxfId="610" priority="162" stopIfTrue="1" operator="containsText" text="(例)">
      <formula>NOT(ISERROR(SEARCH("(例)",H33)))</formula>
    </cfRule>
  </conditionalFormatting>
  <conditionalFormatting sqref="H33">
    <cfRule type="containsBlanks" dxfId="609" priority="161">
      <formula>LEN(TRIM(H33))=0</formula>
    </cfRule>
  </conditionalFormatting>
  <conditionalFormatting sqref="J33">
    <cfRule type="containsText" dxfId="608" priority="160" stopIfTrue="1" operator="containsText" text="(例)">
      <formula>NOT(ISERROR(SEARCH("(例)",J33)))</formula>
    </cfRule>
  </conditionalFormatting>
  <conditionalFormatting sqref="J33">
    <cfRule type="containsBlanks" dxfId="607" priority="159">
      <formula>LEN(TRIM(J33))=0</formula>
    </cfRule>
  </conditionalFormatting>
  <conditionalFormatting sqref="J33">
    <cfRule type="containsBlanks" dxfId="606" priority="158">
      <formula>LEN(TRIM(J33))=0</formula>
    </cfRule>
  </conditionalFormatting>
  <conditionalFormatting sqref="J59">
    <cfRule type="containsText" dxfId="605" priority="157" stopIfTrue="1" operator="containsText" text="(例)">
      <formula>NOT(ISERROR(SEARCH("(例)",J59)))</formula>
    </cfRule>
  </conditionalFormatting>
  <conditionalFormatting sqref="J72">
    <cfRule type="containsText" dxfId="604" priority="154" stopIfTrue="1" operator="containsText" text="(例)">
      <formula>NOT(ISERROR(SEARCH("(例)",J72)))</formula>
    </cfRule>
  </conditionalFormatting>
  <conditionalFormatting sqref="F34">
    <cfRule type="containsText" dxfId="603" priority="151" stopIfTrue="1" operator="containsText" text="(例)">
      <formula>NOT(ISERROR(SEARCH("(例)",F34)))</formula>
    </cfRule>
  </conditionalFormatting>
  <conditionalFormatting sqref="F34:J34">
    <cfRule type="containsBlanks" dxfId="602" priority="150">
      <formula>LEN(TRIM(F34))=0</formula>
    </cfRule>
  </conditionalFormatting>
  <conditionalFormatting sqref="F60">
    <cfRule type="containsText" dxfId="601" priority="149" stopIfTrue="1" operator="containsText" text="(例)">
      <formula>NOT(ISERROR(SEARCH("(例)",F60)))</formula>
    </cfRule>
  </conditionalFormatting>
  <conditionalFormatting sqref="F73">
    <cfRule type="containsText" dxfId="600" priority="147" stopIfTrue="1" operator="containsText" text="(例)">
      <formula>NOT(ISERROR(SEARCH("(例)",F73)))</formula>
    </cfRule>
  </conditionalFormatting>
  <conditionalFormatting sqref="F41:J41 F42:F43 J42:J43">
    <cfRule type="expression" dxfId="599" priority="144">
      <formula>$F$25=1</formula>
    </cfRule>
  </conditionalFormatting>
  <conditionalFormatting sqref="F41:J41 F39:F40 F42:F43 J42:J43">
    <cfRule type="containsText" dxfId="598" priority="145" stopIfTrue="1" operator="containsText" text="(例)">
      <formula>NOT(ISERROR(SEARCH("(例)",F39)))</formula>
    </cfRule>
  </conditionalFormatting>
  <conditionalFormatting sqref="F41:J41 F42:F43 J42:J43">
    <cfRule type="expression" dxfId="597" priority="142">
      <formula>$F$25=1</formula>
    </cfRule>
  </conditionalFormatting>
  <conditionalFormatting sqref="F54:J54 F55:F56 J55:J56">
    <cfRule type="expression" dxfId="596" priority="140">
      <formula>$F$25=1</formula>
    </cfRule>
  </conditionalFormatting>
  <conditionalFormatting sqref="F54:J54 F52:F53 F55:F56 J55:J56">
    <cfRule type="containsText" dxfId="595" priority="141" stopIfTrue="1" operator="containsText" text="(例)">
      <formula>NOT(ISERROR(SEARCH("(例)",F52)))</formula>
    </cfRule>
  </conditionalFormatting>
  <conditionalFormatting sqref="F54:J54 F55:F56 J55:J56">
    <cfRule type="expression" dxfId="594" priority="138">
      <formula>$F$25=1</formula>
    </cfRule>
  </conditionalFormatting>
  <conditionalFormatting sqref="F67:J67 F68:F69 J68:J69">
    <cfRule type="expression" dxfId="593" priority="136">
      <formula>$F$25=1</formula>
    </cfRule>
  </conditionalFormatting>
  <conditionalFormatting sqref="F67:J67 F65:F66 F68:F69 J68:J69">
    <cfRule type="containsText" dxfId="592" priority="137" stopIfTrue="1" operator="containsText" text="(例)">
      <formula>NOT(ISERROR(SEARCH("(例)",F65)))</formula>
    </cfRule>
  </conditionalFormatting>
  <conditionalFormatting sqref="F67:J67 F68:F69 J68:J69">
    <cfRule type="expression" dxfId="591" priority="134">
      <formula>$F$25=1</formula>
    </cfRule>
  </conditionalFormatting>
  <conditionalFormatting sqref="F97:J98 F99:F100 J99:J100">
    <cfRule type="expression" dxfId="590" priority="131">
      <formula>$F$25=1</formula>
    </cfRule>
  </conditionalFormatting>
  <conditionalFormatting sqref="F97:J98 F99:F100 J99:J100">
    <cfRule type="containsText" dxfId="589" priority="133" stopIfTrue="1" operator="containsText" text="(例)">
      <formula>NOT(ISERROR(SEARCH("(例)",F97)))</formula>
    </cfRule>
  </conditionalFormatting>
  <conditionalFormatting sqref="F109:J110 F111:F112 J111:J112">
    <cfRule type="expression" dxfId="588" priority="128">
      <formula>$F$25=1</formula>
    </cfRule>
  </conditionalFormatting>
  <conditionalFormatting sqref="F109:J110 F111:F112 J111:J112">
    <cfRule type="containsText" dxfId="587" priority="130" stopIfTrue="1" operator="containsText" text="(例)">
      <formula>NOT(ISERROR(SEARCH("(例)",F109)))</formula>
    </cfRule>
  </conditionalFormatting>
  <conditionalFormatting sqref="F121:J122 F123:F124 J123:J124">
    <cfRule type="expression" dxfId="586" priority="125">
      <formula>$F$25=1</formula>
    </cfRule>
  </conditionalFormatting>
  <conditionalFormatting sqref="F121:J122 F123:F124 J123:J124">
    <cfRule type="containsText" dxfId="585" priority="127" stopIfTrue="1" operator="containsText" text="(例)">
      <formula>NOT(ISERROR(SEARCH("(例)",F121)))</formula>
    </cfRule>
  </conditionalFormatting>
  <conditionalFormatting sqref="F102">
    <cfRule type="containsText" dxfId="584" priority="124" stopIfTrue="1" operator="containsText" text="(例)">
      <formula>NOT(ISERROR(SEARCH("(例)",F102)))</formula>
    </cfRule>
  </conditionalFormatting>
  <conditionalFormatting sqref="F102">
    <cfRule type="expression" dxfId="583" priority="122">
      <formula>$F$25=1</formula>
    </cfRule>
  </conditionalFormatting>
  <conditionalFormatting sqref="F114">
    <cfRule type="containsText" dxfId="582" priority="121" stopIfTrue="1" operator="containsText" text="(例)">
      <formula>NOT(ISERROR(SEARCH("(例)",F114)))</formula>
    </cfRule>
  </conditionalFormatting>
  <conditionalFormatting sqref="F114">
    <cfRule type="expression" dxfId="581" priority="119">
      <formula>$F$25=1</formula>
    </cfRule>
  </conditionalFormatting>
  <conditionalFormatting sqref="F126">
    <cfRule type="containsText" dxfId="580" priority="118" stopIfTrue="1" operator="containsText" text="(例)">
      <formula>NOT(ISERROR(SEARCH("(例)",F126)))</formula>
    </cfRule>
  </conditionalFormatting>
  <conditionalFormatting sqref="F126">
    <cfRule type="expression" dxfId="579" priority="116">
      <formula>$F$25=1</formula>
    </cfRule>
  </conditionalFormatting>
  <conditionalFormatting sqref="H102">
    <cfRule type="containsText" dxfId="578" priority="115" stopIfTrue="1" operator="containsText" text="(例)">
      <formula>NOT(ISERROR(SEARCH("(例)",H102)))</formula>
    </cfRule>
  </conditionalFormatting>
  <conditionalFormatting sqref="H102">
    <cfRule type="expression" dxfId="577" priority="113">
      <formula>$F$25=1</formula>
    </cfRule>
  </conditionalFormatting>
  <conditionalFormatting sqref="H114">
    <cfRule type="containsText" dxfId="576" priority="112" stopIfTrue="1" operator="containsText" text="(例)">
      <formula>NOT(ISERROR(SEARCH("(例)",H114)))</formula>
    </cfRule>
  </conditionalFormatting>
  <conditionalFormatting sqref="H114">
    <cfRule type="expression" dxfId="575" priority="110">
      <formula>$F$25=1</formula>
    </cfRule>
  </conditionalFormatting>
  <conditionalFormatting sqref="H126">
    <cfRule type="containsText" dxfId="574" priority="109" stopIfTrue="1" operator="containsText" text="(例)">
      <formula>NOT(ISERROR(SEARCH("(例)",H126)))</formula>
    </cfRule>
  </conditionalFormatting>
  <conditionalFormatting sqref="H126">
    <cfRule type="expression" dxfId="573" priority="107">
      <formula>$F$25=1</formula>
    </cfRule>
  </conditionalFormatting>
  <conditionalFormatting sqref="J102">
    <cfRule type="containsText" dxfId="572" priority="106" stopIfTrue="1" operator="containsText" text="(例)">
      <formula>NOT(ISERROR(SEARCH("(例)",J102)))</formula>
    </cfRule>
  </conditionalFormatting>
  <conditionalFormatting sqref="J102">
    <cfRule type="expression" dxfId="571" priority="103">
      <formula>$F$25=1</formula>
    </cfRule>
  </conditionalFormatting>
  <conditionalFormatting sqref="J114">
    <cfRule type="containsText" dxfId="570" priority="102" stopIfTrue="1" operator="containsText" text="(例)">
      <formula>NOT(ISERROR(SEARCH("(例)",J114)))</formula>
    </cfRule>
  </conditionalFormatting>
  <conditionalFormatting sqref="J114">
    <cfRule type="expression" dxfId="569" priority="99">
      <formula>$F$25=1</formula>
    </cfRule>
  </conditionalFormatting>
  <conditionalFormatting sqref="J126">
    <cfRule type="containsText" dxfId="568" priority="98" stopIfTrue="1" operator="containsText" text="(例)">
      <formula>NOT(ISERROR(SEARCH("(例)",J126)))</formula>
    </cfRule>
  </conditionalFormatting>
  <conditionalFormatting sqref="J126">
    <cfRule type="expression" dxfId="567" priority="95">
      <formula>$F$25=1</formula>
    </cfRule>
  </conditionalFormatting>
  <conditionalFormatting sqref="F103">
    <cfRule type="containsText" dxfId="566" priority="94" stopIfTrue="1" operator="containsText" text="(例)">
      <formula>NOT(ISERROR(SEARCH("(例)",F103)))</formula>
    </cfRule>
  </conditionalFormatting>
  <conditionalFormatting sqref="F103:J103">
    <cfRule type="expression" dxfId="565" priority="92">
      <formula>$F$25=1</formula>
    </cfRule>
  </conditionalFormatting>
  <conditionalFormatting sqref="F115">
    <cfRule type="containsText" dxfId="564" priority="91" stopIfTrue="1" operator="containsText" text="(例)">
      <formula>NOT(ISERROR(SEARCH("(例)",F115)))</formula>
    </cfRule>
  </conditionalFormatting>
  <conditionalFormatting sqref="F115:J115">
    <cfRule type="expression" dxfId="563" priority="89">
      <formula>$F$25=1</formula>
    </cfRule>
  </conditionalFormatting>
  <conditionalFormatting sqref="F127">
    <cfRule type="containsText" dxfId="562" priority="88" stopIfTrue="1" operator="containsText" text="(例)">
      <formula>NOT(ISERROR(SEARCH("(例)",F127)))</formula>
    </cfRule>
  </conditionalFormatting>
  <conditionalFormatting sqref="F127:J127">
    <cfRule type="expression" dxfId="561" priority="86">
      <formula>$F$25=1</formula>
    </cfRule>
  </conditionalFormatting>
  <conditionalFormatting sqref="F49">
    <cfRule type="expression" dxfId="560" priority="83">
      <formula>$F$25=2</formula>
    </cfRule>
  </conditionalFormatting>
  <conditionalFormatting sqref="F49:J49">
    <cfRule type="containsText" dxfId="559" priority="85" stopIfTrue="1" operator="containsText" text="(例)">
      <formula>NOT(ISERROR(SEARCH("(例)",F49)))</formula>
    </cfRule>
  </conditionalFormatting>
  <conditionalFormatting sqref="F62">
    <cfRule type="expression" dxfId="558" priority="80">
      <formula>$F$25=2</formula>
    </cfRule>
  </conditionalFormatting>
  <conditionalFormatting sqref="F62:J62">
    <cfRule type="containsText" dxfId="557" priority="82" stopIfTrue="1" operator="containsText" text="(例)">
      <formula>NOT(ISERROR(SEARCH("(例)",F62)))</formula>
    </cfRule>
  </conditionalFormatting>
  <conditionalFormatting sqref="F75">
    <cfRule type="expression" dxfId="556" priority="77">
      <formula>$F$25=2</formula>
    </cfRule>
  </conditionalFormatting>
  <conditionalFormatting sqref="F75:J75">
    <cfRule type="containsText" dxfId="555" priority="79" stopIfTrue="1" operator="containsText" text="(例)">
      <formula>NOT(ISERROR(SEARCH("(例)",F75)))</formula>
    </cfRule>
  </conditionalFormatting>
  <conditionalFormatting sqref="F106:J106">
    <cfRule type="expression" dxfId="554" priority="74">
      <formula>$F$25=1</formula>
    </cfRule>
  </conditionalFormatting>
  <conditionalFormatting sqref="F106:J106">
    <cfRule type="containsText" dxfId="553" priority="76" stopIfTrue="1" operator="containsText" text="(例)">
      <formula>NOT(ISERROR(SEARCH("(例)",F106)))</formula>
    </cfRule>
  </conditionalFormatting>
  <conditionalFormatting sqref="F118:J118">
    <cfRule type="expression" dxfId="552" priority="71">
      <formula>$F$25=1</formula>
    </cfRule>
  </conditionalFormatting>
  <conditionalFormatting sqref="F118:J118">
    <cfRule type="containsText" dxfId="551" priority="73" stopIfTrue="1" operator="containsText" text="(例)">
      <formula>NOT(ISERROR(SEARCH("(例)",F118)))</formula>
    </cfRule>
  </conditionalFormatting>
  <conditionalFormatting sqref="F130:J130">
    <cfRule type="expression" dxfId="550" priority="68">
      <formula>$F$25=1</formula>
    </cfRule>
  </conditionalFormatting>
  <conditionalFormatting sqref="F130:J130">
    <cfRule type="containsText" dxfId="549" priority="70" stopIfTrue="1" operator="containsText" text="(例)">
      <formula>NOT(ISERROR(SEARCH("(例)",F130)))</formula>
    </cfRule>
  </conditionalFormatting>
  <conditionalFormatting sqref="G102">
    <cfRule type="expression" dxfId="548" priority="27">
      <formula>$F$25=1</formula>
    </cfRule>
  </conditionalFormatting>
  <conditionalFormatting sqref="G114">
    <cfRule type="expression" dxfId="547" priority="26">
      <formula>$F$25=1</formula>
    </cfRule>
  </conditionalFormatting>
  <conditionalFormatting sqref="G126">
    <cfRule type="expression" dxfId="546" priority="25">
      <formula>$F$25=1</formula>
    </cfRule>
  </conditionalFormatting>
  <conditionalFormatting sqref="I102">
    <cfRule type="expression" dxfId="545" priority="24">
      <formula>$F$25=1</formula>
    </cfRule>
  </conditionalFormatting>
  <conditionalFormatting sqref="I114">
    <cfRule type="expression" dxfId="544" priority="23">
      <formula>$F$25=1</formula>
    </cfRule>
  </conditionalFormatting>
  <conditionalFormatting sqref="I126">
    <cfRule type="expression" dxfId="543" priority="22">
      <formula>$F$25=1</formula>
    </cfRule>
  </conditionalFormatting>
  <conditionalFormatting sqref="F140">
    <cfRule type="expression" dxfId="542" priority="723">
      <formula>$F$179="無し"</formula>
    </cfRule>
    <cfRule type="expression" dxfId="541" priority="724">
      <formula>OR(COUNTIF($F140,"(例)*")=1,$F140="")</formula>
    </cfRule>
  </conditionalFormatting>
  <conditionalFormatting sqref="F142">
    <cfRule type="expression" dxfId="540" priority="725">
      <formula>$F$257="無し"</formula>
    </cfRule>
    <cfRule type="expression" dxfId="539" priority="726">
      <formula>OR(COUNTIF($F142,"(例)*")=1,$F142="")</formula>
    </cfRule>
  </conditionalFormatting>
  <conditionalFormatting sqref="L29">
    <cfRule type="containsText" dxfId="538" priority="19" stopIfTrue="1" operator="containsText" text="(例)">
      <formula>NOT(ISERROR(SEARCH("(例)",L29)))</formula>
    </cfRule>
  </conditionalFormatting>
  <conditionalFormatting sqref="L30">
    <cfRule type="containsText" dxfId="537" priority="18" stopIfTrue="1" operator="containsText" text="(例)">
      <formula>NOT(ISERROR(SEARCH("(例)",L30)))</formula>
    </cfRule>
  </conditionalFormatting>
  <conditionalFormatting sqref="L28">
    <cfRule type="containsText" dxfId="536" priority="17" stopIfTrue="1" operator="containsText" text="(例)">
      <formula>NOT(ISERROR(SEARCH("(例)",L28)))</formula>
    </cfRule>
  </conditionalFormatting>
  <conditionalFormatting sqref="L42">
    <cfRule type="containsText" dxfId="535" priority="16" stopIfTrue="1" operator="containsText" text="(例)">
      <formula>NOT(ISERROR(SEARCH("(例)",L42)))</formula>
    </cfRule>
  </conditionalFormatting>
  <conditionalFormatting sqref="L43">
    <cfRule type="containsText" dxfId="534" priority="15" stopIfTrue="1" operator="containsText" text="(例)">
      <formula>NOT(ISERROR(SEARCH("(例)",L43)))</formula>
    </cfRule>
  </conditionalFormatting>
  <conditionalFormatting sqref="L41">
    <cfRule type="containsText" dxfId="533" priority="14" stopIfTrue="1" operator="containsText" text="(例)">
      <formula>NOT(ISERROR(SEARCH("(例)",L41)))</formula>
    </cfRule>
  </conditionalFormatting>
  <conditionalFormatting sqref="L55">
    <cfRule type="containsText" dxfId="532" priority="13" stopIfTrue="1" operator="containsText" text="(例)">
      <formula>NOT(ISERROR(SEARCH("(例)",L55)))</formula>
    </cfRule>
  </conditionalFormatting>
  <conditionalFormatting sqref="L56">
    <cfRule type="containsText" dxfId="531" priority="12" stopIfTrue="1" operator="containsText" text="(例)">
      <formula>NOT(ISERROR(SEARCH("(例)",L56)))</formula>
    </cfRule>
  </conditionalFormatting>
  <conditionalFormatting sqref="L54">
    <cfRule type="containsText" dxfId="530" priority="11" stopIfTrue="1" operator="containsText" text="(例)">
      <formula>NOT(ISERROR(SEARCH("(例)",L54)))</formula>
    </cfRule>
  </conditionalFormatting>
  <conditionalFormatting sqref="L68">
    <cfRule type="containsText" dxfId="529" priority="10" stopIfTrue="1" operator="containsText" text="(例)">
      <formula>NOT(ISERROR(SEARCH("(例)",L68)))</formula>
    </cfRule>
  </conditionalFormatting>
  <conditionalFormatting sqref="L69">
    <cfRule type="containsText" dxfId="528" priority="9" stopIfTrue="1" operator="containsText" text="(例)">
      <formula>NOT(ISERROR(SEARCH("(例)",L69)))</formula>
    </cfRule>
  </conditionalFormatting>
  <conditionalFormatting sqref="L67">
    <cfRule type="containsText" dxfId="527" priority="8" stopIfTrue="1" operator="containsText" text="(例)">
      <formula>NOT(ISERROR(SEARCH("(例)",L67)))</formula>
    </cfRule>
  </conditionalFormatting>
  <conditionalFormatting sqref="L87">
    <cfRule type="containsText" dxfId="526" priority="7" stopIfTrue="1" operator="containsText" text="(例)">
      <formula>NOT(ISERROR(SEARCH("(例)",L87)))</formula>
    </cfRule>
  </conditionalFormatting>
  <conditionalFormatting sqref="L99">
    <cfRule type="containsText" dxfId="525" priority="6" stopIfTrue="1" operator="containsText" text="(例)">
      <formula>NOT(ISERROR(SEARCH("(例)",L99)))</formula>
    </cfRule>
  </conditionalFormatting>
  <conditionalFormatting sqref="L111">
    <cfRule type="containsText" dxfId="524" priority="5" stopIfTrue="1" operator="containsText" text="(例)">
      <formula>NOT(ISERROR(SEARCH("(例)",L111)))</formula>
    </cfRule>
  </conditionalFormatting>
  <conditionalFormatting sqref="L123">
    <cfRule type="containsText" dxfId="523" priority="4" stopIfTrue="1" operator="containsText" text="(例)">
      <formula>NOT(ISERROR(SEARCH("(例)",L123)))</formula>
    </cfRule>
  </conditionalFormatting>
  <conditionalFormatting sqref="L50">
    <cfRule type="containsText" dxfId="522" priority="3" stopIfTrue="1" operator="containsText" text="(例)">
      <formula>NOT(ISERROR(SEARCH("(例)",L50)))</formula>
    </cfRule>
  </conditionalFormatting>
  <conditionalFormatting sqref="L63">
    <cfRule type="containsText" dxfId="521" priority="2" stopIfTrue="1" operator="containsText" text="(例)">
      <formula>NOT(ISERROR(SEARCH("(例)",L63)))</formula>
    </cfRule>
  </conditionalFormatting>
  <conditionalFormatting sqref="L76">
    <cfRule type="containsText" dxfId="520" priority="1" stopIfTrue="1" operator="containsText" text="(例)">
      <formula>NOT(ISERROR(SEARCH("(例)",L76)))</formula>
    </cfRule>
  </conditionalFormatting>
  <dataValidations xWindow="877" yWindow="561" count="24">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35:J137 G54:I54 F46 G28:I28 J33 F79:J79 J155:J163 G121:I122 H33 F59 F114 J102 F149:J151 F145:J147 F163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xr:uid="{0D3A66B9-6E59-4B24-AFFE-DDA4BACBE77E}"/>
    <dataValidation type="list" imeMode="off" allowBlank="1" showInputMessage="1" sqref="F81:J81" xr:uid="{814EA18C-BF18-450A-81B0-E10D989A0C91}">
      <formula1>"―"</formula1>
    </dataValidation>
    <dataValidation type="list" allowBlank="1" showInputMessage="1" sqref="F134"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42" xr:uid="{E6808BFE-9AFE-4B52-87B4-AAACA5A6C199}">
      <formula1>"―,有り,無し"</formula1>
    </dataValidation>
    <dataValidation type="list" imeMode="hiragana" allowBlank="1" showInputMessage="1" showErrorMessage="1" sqref="H12:I12" xr:uid="{E8A9427B-BAA6-4780-8B2C-3F1FF1AD6107}">
      <formula1>"分譲,賃貸,社宅等"</formula1>
    </dataValidation>
    <dataValidation imeMode="disabled" allowBlank="1" showInputMessage="1" showErrorMessage="1" prompt="ハイフン（ー）をつけて入力" sqref="F152:J152 F148:J148" xr:uid="{4B6CC578-1F66-4534-82BC-51F3956850DF}"/>
    <dataValidation type="list" allowBlank="1" showInputMessage="1" showErrorMessage="1" sqref="F140" xr:uid="{61F256A3-9E4F-40E1-972B-F9B12C7DA474}">
      <formula1>"有り,無し"</formula1>
    </dataValidation>
    <dataValidation type="date" imeMode="disabled" operator="lessThanOrEqual" allowBlank="1" showInputMessage="1" showErrorMessage="1" sqref="F22 F14:F20 F141:I141" xr:uid="{3D333E8C-9839-413F-9C40-F50EB561C0BB}">
      <formula1>2958465</formula1>
    </dataValidation>
    <dataValidation type="custom" imeMode="disabled" allowBlank="1" showInputMessage="1" showErrorMessage="1" sqref="F113:J113 F32:J32 F101:J101 F45:J45 F58:J58 F89:J89 F71:J71 F125:J125"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xr:uid="{BAF505E8-2CC6-4C01-8A88-EF7303DCDA9D}"/>
    <dataValidation imeMode="disabled" allowBlank="1" showInputMessage="1" showErrorMessage="1" prompt="キャリアメール_x000a_(携帯メール)は不可" sqref="F94:J94 F106:J106 F118:J118 F130:J130 F132:J132" xr:uid="{F434B666-287E-4E05-9C68-40EEE73BE0E5}"/>
    <dataValidation operator="lessThanOrEqual" allowBlank="1" showInputMessage="1" showErrorMessage="1" sqref="F21" xr:uid="{316B550A-5D91-422E-A4A7-F62B15AE2866}"/>
    <dataValidation type="decimal" imeMode="disabled" allowBlank="1" showInputMessage="1" showErrorMessage="1" sqref="F155" xr:uid="{BA73A354-D6BF-4D3B-BD08-7BE79DE9EE72}">
      <formula1>0</formula1>
      <formula2>999999999999999000000</formula2>
    </dataValidation>
    <dataValidation type="decimal" imeMode="disabled" allowBlank="1" showInputMessage="1" showErrorMessage="1" sqref="F156:F162" xr:uid="{73FD5213-D960-486F-B1FB-324A2BA02F0E}">
      <formula1>0</formula1>
      <formula2>9.99999999999999E+22</formula2>
    </dataValidation>
    <dataValidation type="list" imeMode="hiragana" allowBlank="1" showInputMessage="1" showErrorMessage="1" sqref="G33 G46 G59 G72 G90 G102 G114 G126" xr:uid="{F35DE98F-6A9D-4465-9C7E-C9586F29B298}">
      <formula1>"県,都,府,道"</formula1>
    </dataValidation>
    <dataValidation type="list" imeMode="hiragana" allowBlank="1" showInputMessage="1" showErrorMessage="1" sqref="I33 I46 I59 I72 I90 I102 I114 I126" xr:uid="{BB262AA5-A7D6-4BE9-99A6-5917780A4D5C}">
      <formula1>"市,区,町,村"</formula1>
    </dataValidation>
    <dataValidation imeMode="on" allowBlank="1" showInputMessage="1" showErrorMessage="1" sqref="F11:I11" xr:uid="{C58C4E45-0781-4392-AFAD-CE60E1DD23C6}"/>
    <dataValidation type="list" imeMode="hiragana" allowBlank="1" showInputMessage="1" showErrorMessage="1" sqref="F12:G12" xr:uid="{D5C8C314-DEEA-4607-BD48-8EABB14C4D19}">
      <formula1>"分譲,賃貸"</formula1>
    </dataValidation>
    <dataValidation type="list" imeMode="off" allowBlank="1" showInputMessage="1" showErrorMessage="1" sqref="F13:I13" xr:uid="{493C2321-26F9-4424-8648-F83F25CE37DD}">
      <formula1>"単年度事業,2年度事業（1年目）,3年度事業（1年目）,4年度事業（1年目）,5年度事業（1年目）"</formula1>
    </dataValidation>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&amp;R&amp;K00-043R5超高層ZEH-M_ver.1</oddFooter>
  </headerFooter>
  <rowBreaks count="2" manualBreakCount="2">
    <brk id="77" max="12" man="1"/>
    <brk id="13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733425</xdr:colOff>
                    <xdr:row>24</xdr:row>
                    <xdr:rowOff>114300</xdr:rowOff>
                  </from>
                  <to>
                    <xdr:col>9</xdr:col>
                    <xdr:colOff>1228725</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1362075</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2"/>
  <sheetViews>
    <sheetView showGridLines="0" view="pageBreakPreview" zoomScale="70" zoomScaleNormal="60" zoomScaleSheetLayoutView="70" workbookViewId="0">
      <selection activeCell="O9" sqref="O9"/>
    </sheetView>
  </sheetViews>
  <sheetFormatPr defaultColWidth="9" defaultRowHeight="21"/>
  <cols>
    <col min="1" max="1" width="2.625" style="3" customWidth="1"/>
    <col min="2" max="4" width="4.625" style="4" customWidth="1"/>
    <col min="5" max="6" width="8.625" style="4" customWidth="1"/>
    <col min="7" max="7" width="15.625" style="4" customWidth="1"/>
    <col min="8" max="8" width="10.625" style="182" customWidth="1"/>
    <col min="9" max="9" width="15.625" style="175" customWidth="1"/>
    <col min="10" max="10" width="4.625" style="182" customWidth="1"/>
    <col min="11" max="11" width="10.625" style="4" customWidth="1"/>
    <col min="12" max="12" width="4.625" style="182" customWidth="1"/>
    <col min="13" max="13" width="15.625" style="175" customWidth="1"/>
    <col min="14" max="14" width="4.625" style="182" customWidth="1"/>
    <col min="15" max="15" width="10.625" style="4" customWidth="1"/>
    <col min="16" max="16" width="4.625" style="182" customWidth="1"/>
    <col min="17" max="17" width="15.625" style="175" customWidth="1"/>
    <col min="18" max="18" width="4.625" style="182" customWidth="1"/>
    <col min="19" max="19" width="48.625" style="186" customWidth="1"/>
    <col min="20" max="20" width="9.25" style="208" bestFit="1" customWidth="1"/>
    <col min="21" max="21" width="25.625" style="4" customWidth="1"/>
    <col min="22" max="16384" width="9" style="4"/>
  </cols>
  <sheetData>
    <row r="1" spans="1:23" s="208" customFormat="1" ht="21" customHeight="1">
      <c r="A1" s="229"/>
      <c r="B1" s="229"/>
      <c r="C1" s="229"/>
      <c r="D1" s="229"/>
      <c r="E1" s="229"/>
      <c r="F1" s="229"/>
      <c r="G1" s="229"/>
      <c r="H1" s="229"/>
      <c r="I1" s="229"/>
      <c r="J1" s="229"/>
      <c r="K1" s="229"/>
      <c r="L1" s="229"/>
      <c r="M1" s="229"/>
      <c r="N1" s="229"/>
      <c r="O1" s="229"/>
      <c r="P1" s="229"/>
      <c r="Q1" s="229"/>
      <c r="R1" s="229"/>
      <c r="S1" s="229"/>
    </row>
    <row r="2" spans="1:23">
      <c r="A2" s="251"/>
      <c r="B2" s="1713" t="s">
        <v>830</v>
      </c>
      <c r="C2" s="1713"/>
      <c r="D2" s="1713"/>
      <c r="E2" s="1713"/>
      <c r="F2" s="1713"/>
      <c r="G2" s="1713"/>
      <c r="H2" s="252"/>
      <c r="I2" s="253"/>
      <c r="J2" s="252"/>
      <c r="K2" s="186"/>
      <c r="L2" s="252"/>
      <c r="M2" s="253"/>
      <c r="N2" s="252"/>
      <c r="O2" s="186"/>
      <c r="P2" s="252"/>
      <c r="Q2" s="253"/>
      <c r="R2" s="252"/>
      <c r="S2" s="183"/>
    </row>
    <row r="3" spans="1:23" s="184" customFormat="1" ht="13.5">
      <c r="A3" s="185"/>
      <c r="B3" s="185"/>
      <c r="C3" s="185"/>
      <c r="D3" s="185"/>
      <c r="E3" s="185"/>
      <c r="F3" s="185"/>
      <c r="G3" s="185"/>
      <c r="H3" s="254"/>
      <c r="I3" s="255"/>
      <c r="J3" s="254"/>
      <c r="K3" s="185"/>
      <c r="L3" s="254"/>
      <c r="M3" s="255"/>
      <c r="N3" s="254"/>
      <c r="O3" s="185"/>
      <c r="P3" s="254"/>
      <c r="Q3" s="255"/>
      <c r="R3" s="254"/>
      <c r="S3" s="185"/>
      <c r="T3" s="228"/>
    </row>
    <row r="4" spans="1:23" ht="30.75">
      <c r="A4" s="256"/>
      <c r="B4" s="1714" t="s">
        <v>166</v>
      </c>
      <c r="C4" s="1715"/>
      <c r="D4" s="1715"/>
      <c r="E4" s="1715"/>
      <c r="F4" s="1716"/>
      <c r="G4" s="1717" t="s">
        <v>276</v>
      </c>
      <c r="H4" s="1718"/>
      <c r="I4" s="253"/>
      <c r="J4" s="252"/>
      <c r="K4" s="186"/>
      <c r="L4" s="252"/>
      <c r="M4" s="253"/>
      <c r="N4" s="252"/>
      <c r="O4" s="186"/>
      <c r="P4" s="252"/>
      <c r="Q4" s="253"/>
      <c r="R4" s="252"/>
    </row>
    <row r="5" spans="1:23" s="184" customFormat="1" ht="8.1" customHeight="1">
      <c r="A5" s="185"/>
      <c r="B5" s="257"/>
      <c r="C5" s="257"/>
      <c r="D5" s="257"/>
      <c r="E5" s="257"/>
      <c r="F5" s="185"/>
      <c r="G5" s="185"/>
      <c r="H5" s="254"/>
      <c r="I5" s="255"/>
      <c r="J5" s="254"/>
      <c r="K5" s="185"/>
      <c r="L5" s="254"/>
      <c r="M5" s="255"/>
      <c r="N5" s="254"/>
      <c r="O5" s="185"/>
      <c r="P5" s="254"/>
      <c r="Q5" s="255"/>
      <c r="R5" s="254"/>
      <c r="S5" s="185"/>
      <c r="T5" s="228"/>
    </row>
    <row r="6" spans="1:23" ht="45" customHeight="1">
      <c r="A6" s="256"/>
      <c r="B6" s="1714" t="s">
        <v>167</v>
      </c>
      <c r="C6" s="1715"/>
      <c r="D6" s="1715"/>
      <c r="E6" s="1715"/>
      <c r="F6" s="1716"/>
      <c r="G6" s="1719" t="str">
        <f>'2.全体概要'!C7</f>
        <v/>
      </c>
      <c r="H6" s="1720"/>
      <c r="I6" s="1720"/>
      <c r="J6" s="1720"/>
      <c r="K6" s="1720"/>
      <c r="L6" s="1720"/>
      <c r="M6" s="1720"/>
      <c r="N6" s="1720"/>
      <c r="O6" s="1720"/>
      <c r="P6" s="1720"/>
      <c r="Q6" s="1720"/>
      <c r="R6" s="1720"/>
      <c r="S6" s="258" t="s">
        <v>887</v>
      </c>
      <c r="T6" s="229"/>
      <c r="U6" s="248"/>
      <c r="V6" s="248"/>
      <c r="W6" s="248"/>
    </row>
    <row r="7" spans="1:23" s="184" customFormat="1" ht="13.5">
      <c r="A7" s="185"/>
      <c r="B7" s="185"/>
      <c r="C7" s="185"/>
      <c r="D7" s="185"/>
      <c r="E7" s="185"/>
      <c r="F7" s="185"/>
      <c r="G7" s="185"/>
      <c r="H7" s="254"/>
      <c r="I7" s="255"/>
      <c r="J7" s="254"/>
      <c r="K7" s="185"/>
      <c r="L7" s="254"/>
      <c r="M7" s="255"/>
      <c r="N7" s="254"/>
      <c r="O7" s="185"/>
      <c r="P7" s="254"/>
      <c r="Q7" s="255"/>
      <c r="R7" s="254"/>
      <c r="S7" s="185"/>
      <c r="T7" s="228"/>
    </row>
    <row r="8" spans="1:23" ht="21" customHeight="1">
      <c r="A8" s="251"/>
      <c r="B8" s="1698" t="s">
        <v>191</v>
      </c>
      <c r="C8" s="1699"/>
      <c r="D8" s="1657" t="s">
        <v>168</v>
      </c>
      <c r="E8" s="1658"/>
      <c r="F8" s="1658"/>
      <c r="G8" s="1658"/>
      <c r="H8" s="1658"/>
      <c r="I8" s="1658"/>
      <c r="J8" s="1658"/>
      <c r="K8" s="1658"/>
      <c r="L8" s="1658"/>
      <c r="M8" s="1658"/>
      <c r="N8" s="1658"/>
      <c r="O8" s="1658"/>
      <c r="P8" s="1659"/>
      <c r="Q8" s="1658" t="s">
        <v>169</v>
      </c>
      <c r="R8" s="1658"/>
      <c r="S8" s="438" t="s">
        <v>170</v>
      </c>
    </row>
    <row r="9" spans="1:23" ht="28.5" customHeight="1">
      <c r="A9" s="259"/>
      <c r="B9" s="1700"/>
      <c r="C9" s="1701"/>
      <c r="D9" s="1617" t="s">
        <v>818</v>
      </c>
      <c r="E9" s="1618"/>
      <c r="F9" s="1618"/>
      <c r="G9" s="1618"/>
      <c r="H9" s="1618"/>
      <c r="I9" s="1618"/>
      <c r="J9" s="1618"/>
      <c r="K9" s="1618"/>
      <c r="L9" s="1618"/>
      <c r="M9" s="1618"/>
      <c r="N9" s="439" t="s">
        <v>265</v>
      </c>
      <c r="O9" s="440"/>
      <c r="P9" s="441" t="s">
        <v>267</v>
      </c>
      <c r="Q9" s="442">
        <f>IF(O9=0,0,200000+(2000*O9))</f>
        <v>0</v>
      </c>
      <c r="R9" s="441" t="s">
        <v>127</v>
      </c>
      <c r="S9" s="443" t="s">
        <v>269</v>
      </c>
      <c r="T9" s="915" t="s">
        <v>929</v>
      </c>
    </row>
    <row r="10" spans="1:23" ht="29.25" thickBot="1">
      <c r="A10" s="259"/>
      <c r="B10" s="1700"/>
      <c r="C10" s="1701"/>
      <c r="D10" s="1680" t="s">
        <v>902</v>
      </c>
      <c r="E10" s="1681"/>
      <c r="F10" s="1681"/>
      <c r="G10" s="1681"/>
      <c r="H10" s="1681"/>
      <c r="I10" s="1681"/>
      <c r="J10" s="1681"/>
      <c r="K10" s="1681"/>
      <c r="L10" s="1681"/>
      <c r="M10" s="1681"/>
      <c r="N10" s="444" t="s">
        <v>266</v>
      </c>
      <c r="O10" s="978">
        <f>'2.全体概要'!I15</f>
        <v>0</v>
      </c>
      <c r="P10" s="445" t="s">
        <v>267</v>
      </c>
      <c r="Q10" s="446">
        <f>IF(O10=0,0,200000+(6000*O10))</f>
        <v>0</v>
      </c>
      <c r="R10" s="445" t="s">
        <v>127</v>
      </c>
      <c r="S10" s="447" t="s">
        <v>574</v>
      </c>
      <c r="T10" s="915" t="s">
        <v>930</v>
      </c>
    </row>
    <row r="11" spans="1:23" ht="29.25" thickTop="1">
      <c r="A11" s="259"/>
      <c r="B11" s="1702"/>
      <c r="C11" s="1703"/>
      <c r="D11" s="1615" t="s">
        <v>268</v>
      </c>
      <c r="E11" s="1616"/>
      <c r="F11" s="1616"/>
      <c r="G11" s="1616"/>
      <c r="H11" s="1616"/>
      <c r="I11" s="1616"/>
      <c r="J11" s="1616"/>
      <c r="K11" s="1616"/>
      <c r="L11" s="1616"/>
      <c r="M11" s="1616"/>
      <c r="N11" s="1616"/>
      <c r="O11" s="1616"/>
      <c r="P11" s="448" t="s">
        <v>303</v>
      </c>
      <c r="Q11" s="449">
        <f>Q9+Q10</f>
        <v>0</v>
      </c>
      <c r="R11" s="450" t="s">
        <v>127</v>
      </c>
      <c r="S11" s="451" t="s">
        <v>575</v>
      </c>
      <c r="T11" s="208" t="s">
        <v>931</v>
      </c>
    </row>
    <row r="12" spans="1:23" ht="108" customHeight="1" thickBot="1">
      <c r="A12" s="259"/>
      <c r="B12" s="452" t="s">
        <v>314</v>
      </c>
      <c r="C12" s="1721" t="s">
        <v>171</v>
      </c>
      <c r="D12" s="1669" t="s">
        <v>172</v>
      </c>
      <c r="E12" s="1670"/>
      <c r="F12" s="1670"/>
      <c r="G12" s="1670"/>
      <c r="H12" s="453" t="s">
        <v>302</v>
      </c>
      <c r="I12" s="1682"/>
      <c r="J12" s="1683"/>
      <c r="K12" s="1683"/>
      <c r="L12" s="1683"/>
      <c r="M12" s="1683"/>
      <c r="N12" s="1683"/>
      <c r="O12" s="1683"/>
      <c r="P12" s="1684"/>
      <c r="Q12" s="446">
        <f>SUMIF('4.住戸情報入力'!O:O,G4,'4.住戸情報入力'!N:N)</f>
        <v>0</v>
      </c>
      <c r="R12" s="445" t="s">
        <v>127</v>
      </c>
      <c r="S12" s="454" t="s">
        <v>841</v>
      </c>
    </row>
    <row r="13" spans="1:23" ht="28.5" customHeight="1" thickTop="1">
      <c r="A13" s="259"/>
      <c r="B13" s="1723" t="s">
        <v>173</v>
      </c>
      <c r="C13" s="1643"/>
      <c r="D13" s="1671" t="s">
        <v>174</v>
      </c>
      <c r="E13" s="1674"/>
      <c r="F13" s="1675"/>
      <c r="G13" s="1675"/>
      <c r="H13" s="1675"/>
      <c r="I13" s="1705" t="s">
        <v>615</v>
      </c>
      <c r="J13" s="1706"/>
      <c r="K13" s="1706"/>
      <c r="L13" s="1707"/>
      <c r="M13" s="1708" t="s">
        <v>616</v>
      </c>
      <c r="N13" s="1709"/>
      <c r="O13" s="1709"/>
      <c r="P13" s="1710"/>
      <c r="Q13" s="603"/>
      <c r="R13" s="604"/>
      <c r="S13" s="1704" t="s">
        <v>841</v>
      </c>
    </row>
    <row r="14" spans="1:23" ht="28.5" customHeight="1">
      <c r="A14" s="259"/>
      <c r="B14" s="1724"/>
      <c r="C14" s="1643"/>
      <c r="D14" s="1671"/>
      <c r="E14" s="593" t="s">
        <v>613</v>
      </c>
      <c r="F14" s="594"/>
      <c r="G14" s="594"/>
      <c r="H14" s="594"/>
      <c r="I14" s="455">
        <v>150000</v>
      </c>
      <c r="J14" s="456" t="s">
        <v>614</v>
      </c>
      <c r="K14" s="457">
        <f>SUMIFS('4.住戸情報入力'!Q:Q,'4.住戸情報入力'!P:P,E14,'4.住戸情報入力'!R:R,$G$4)+SUMIFS('4.住戸情報入力'!T:T,'4.住戸情報入力'!S:S,E14,'4.住戸情報入力'!U:U,$G$4)</f>
        <v>0</v>
      </c>
      <c r="L14" s="460" t="s">
        <v>175</v>
      </c>
      <c r="M14" s="663">
        <v>120000</v>
      </c>
      <c r="N14" s="664" t="s">
        <v>614</v>
      </c>
      <c r="O14" s="457">
        <f>SUMIFS('4.住戸情報入力'!W:W,'4.住戸情報入力'!V:V,E14,'4.住戸情報入力'!X:X,$G$4)+SUMIFS('4.住戸情報入力'!Z:Z,'4.住戸情報入力'!Y:Y,E14,'4.住戸情報入力'!AA:AA,$G$4)</f>
        <v>0</v>
      </c>
      <c r="P14" s="460" t="s">
        <v>175</v>
      </c>
      <c r="Q14" s="462">
        <f>I14*K14+M14*O14</f>
        <v>0</v>
      </c>
      <c r="R14" s="460" t="s">
        <v>127</v>
      </c>
      <c r="S14" s="1686"/>
    </row>
    <row r="15" spans="1:23" ht="28.5">
      <c r="A15" s="259"/>
      <c r="B15" s="1724"/>
      <c r="C15" s="1643"/>
      <c r="D15" s="1672"/>
      <c r="E15" s="1676" t="s">
        <v>399</v>
      </c>
      <c r="F15" s="1677"/>
      <c r="G15" s="1677"/>
      <c r="H15" s="1677"/>
      <c r="I15" s="459">
        <v>160000</v>
      </c>
      <c r="J15" s="460" t="s">
        <v>127</v>
      </c>
      <c r="K15" s="461">
        <f>SUMIFS('4.住戸情報入力'!Q:Q,'4.住戸情報入力'!P:P,E15,'4.住戸情報入力'!R:R,$G$4)+SUMIFS('4.住戸情報入力'!T:T,'4.住戸情報入力'!S:S,E15,'4.住戸情報入力'!U:U,$G$4)</f>
        <v>0</v>
      </c>
      <c r="L15" s="460" t="s">
        <v>175</v>
      </c>
      <c r="M15" s="665">
        <v>130000</v>
      </c>
      <c r="N15" s="666" t="s">
        <v>127</v>
      </c>
      <c r="O15" s="461">
        <f>SUMIFS('4.住戸情報入力'!W:W,'4.住戸情報入力'!V:V,E15,'4.住戸情報入力'!X:X,$G$4)+SUMIFS('4.住戸情報入力'!Z:Z,'4.住戸情報入力'!Y:Y,E15,'4.住戸情報入力'!AA:AA,$G$4)</f>
        <v>0</v>
      </c>
      <c r="P15" s="460" t="s">
        <v>175</v>
      </c>
      <c r="Q15" s="462">
        <f t="shared" ref="Q15:Q20" si="0">I15*K15+M15*O15</f>
        <v>0</v>
      </c>
      <c r="R15" s="460" t="s">
        <v>127</v>
      </c>
      <c r="S15" s="1686"/>
    </row>
    <row r="16" spans="1:23" ht="28.5">
      <c r="A16" s="259"/>
      <c r="B16" s="1724"/>
      <c r="C16" s="1643"/>
      <c r="D16" s="1672"/>
      <c r="E16" s="1676" t="s">
        <v>400</v>
      </c>
      <c r="F16" s="1677"/>
      <c r="G16" s="1677"/>
      <c r="H16" s="1677"/>
      <c r="I16" s="459">
        <v>170000</v>
      </c>
      <c r="J16" s="460" t="s">
        <v>127</v>
      </c>
      <c r="K16" s="461">
        <f>SUMIFS('4.住戸情報入力'!Q:Q,'4.住戸情報入力'!P:P,E16,'4.住戸情報入力'!R:R,$G$4)+SUMIFS('4.住戸情報入力'!T:T,'4.住戸情報入力'!S:S,E16,'4.住戸情報入力'!U:U,$G$4)</f>
        <v>0</v>
      </c>
      <c r="L16" s="460" t="s">
        <v>175</v>
      </c>
      <c r="M16" s="665">
        <v>140000</v>
      </c>
      <c r="N16" s="666" t="s">
        <v>127</v>
      </c>
      <c r="O16" s="461">
        <f>SUMIFS('4.住戸情報入力'!W:W,'4.住戸情報入力'!V:V,E16,'4.住戸情報入力'!X:X,$G$4)+SUMIFS('4.住戸情報入力'!Z:Z,'4.住戸情報入力'!Y:Y,E16,'4.住戸情報入力'!AA:AA,$G$4)</f>
        <v>0</v>
      </c>
      <c r="P16" s="460" t="s">
        <v>175</v>
      </c>
      <c r="Q16" s="462">
        <f t="shared" si="0"/>
        <v>0</v>
      </c>
      <c r="R16" s="460" t="s">
        <v>127</v>
      </c>
      <c r="S16" s="1686"/>
    </row>
    <row r="17" spans="1:23" ht="28.5">
      <c r="A17" s="259"/>
      <c r="B17" s="1724"/>
      <c r="C17" s="1643"/>
      <c r="D17" s="1672"/>
      <c r="E17" s="1676" t="s">
        <v>401</v>
      </c>
      <c r="F17" s="1677"/>
      <c r="G17" s="1677"/>
      <c r="H17" s="1677"/>
      <c r="I17" s="459">
        <v>180000</v>
      </c>
      <c r="J17" s="460" t="s">
        <v>127</v>
      </c>
      <c r="K17" s="461">
        <f>SUMIFS('4.住戸情報入力'!Q:Q,'4.住戸情報入力'!P:P,E17,'4.住戸情報入力'!R:R,$G$4)+SUMIFS('4.住戸情報入力'!T:T,'4.住戸情報入力'!S:S,E17,'4.住戸情報入力'!U:U,$G$4)</f>
        <v>0</v>
      </c>
      <c r="L17" s="460" t="s">
        <v>175</v>
      </c>
      <c r="M17" s="665">
        <v>150000</v>
      </c>
      <c r="N17" s="666" t="s">
        <v>127</v>
      </c>
      <c r="O17" s="461">
        <f>SUMIFS('4.住戸情報入力'!W:W,'4.住戸情報入力'!V:V,E17,'4.住戸情報入力'!X:X,$G$4)+SUMIFS('4.住戸情報入力'!Z:Z,'4.住戸情報入力'!Y:Y,E17,'4.住戸情報入力'!AA:AA,$G$4)</f>
        <v>0</v>
      </c>
      <c r="P17" s="460" t="s">
        <v>175</v>
      </c>
      <c r="Q17" s="462">
        <f t="shared" si="0"/>
        <v>0</v>
      </c>
      <c r="R17" s="460" t="s">
        <v>127</v>
      </c>
      <c r="S17" s="1686"/>
    </row>
    <row r="18" spans="1:23" ht="28.5">
      <c r="A18" s="259"/>
      <c r="B18" s="1724"/>
      <c r="C18" s="1643"/>
      <c r="D18" s="1672"/>
      <c r="E18" s="1676" t="s">
        <v>402</v>
      </c>
      <c r="F18" s="1677"/>
      <c r="G18" s="1677"/>
      <c r="H18" s="1677"/>
      <c r="I18" s="459">
        <v>190000</v>
      </c>
      <c r="J18" s="460" t="s">
        <v>127</v>
      </c>
      <c r="K18" s="461">
        <f>SUMIFS('4.住戸情報入力'!Q:Q,'4.住戸情報入力'!P:P,E18,'4.住戸情報入力'!R:R,$G$4)+SUMIFS('4.住戸情報入力'!T:T,'4.住戸情報入力'!S:S,E18,'4.住戸情報入力'!U:U,$G$4)</f>
        <v>0</v>
      </c>
      <c r="L18" s="460" t="s">
        <v>175</v>
      </c>
      <c r="M18" s="665">
        <v>160000</v>
      </c>
      <c r="N18" s="666" t="s">
        <v>127</v>
      </c>
      <c r="O18" s="461">
        <f>SUMIFS('4.住戸情報入力'!W:W,'4.住戸情報入力'!V:V,E18,'4.住戸情報入力'!X:X,$G$4)+SUMIFS('4.住戸情報入力'!Z:Z,'4.住戸情報入力'!Y:Y,E18,'4.住戸情報入力'!AA:AA,$G$4)</f>
        <v>0</v>
      </c>
      <c r="P18" s="460" t="s">
        <v>175</v>
      </c>
      <c r="Q18" s="462">
        <f t="shared" si="0"/>
        <v>0</v>
      </c>
      <c r="R18" s="460" t="s">
        <v>127</v>
      </c>
      <c r="S18" s="1686"/>
    </row>
    <row r="19" spans="1:23" ht="28.5">
      <c r="A19" s="259"/>
      <c r="B19" s="1724"/>
      <c r="C19" s="1643"/>
      <c r="D19" s="1672"/>
      <c r="E19" s="1676" t="s">
        <v>403</v>
      </c>
      <c r="F19" s="1677"/>
      <c r="G19" s="1677"/>
      <c r="H19" s="1677"/>
      <c r="I19" s="459">
        <v>200000</v>
      </c>
      <c r="J19" s="460" t="s">
        <v>127</v>
      </c>
      <c r="K19" s="461">
        <f>SUMIFS('4.住戸情報入力'!Q:Q,'4.住戸情報入力'!P:P,E19,'4.住戸情報入力'!R:R,$G$4)+SUMIFS('4.住戸情報入力'!T:T,'4.住戸情報入力'!S:S,E19,'4.住戸情報入力'!U:U,$G$4)</f>
        <v>0</v>
      </c>
      <c r="L19" s="460" t="s">
        <v>175</v>
      </c>
      <c r="M19" s="665">
        <v>170000</v>
      </c>
      <c r="N19" s="666" t="s">
        <v>127</v>
      </c>
      <c r="O19" s="461">
        <f>SUMIFS('4.住戸情報入力'!W:W,'4.住戸情報入力'!V:V,E19,'4.住戸情報入力'!X:X,$G$4)+SUMIFS('4.住戸情報入力'!Z:Z,'4.住戸情報入力'!Y:Y,E19,'4.住戸情報入力'!AA:AA,$G$4)</f>
        <v>0</v>
      </c>
      <c r="P19" s="460" t="s">
        <v>175</v>
      </c>
      <c r="Q19" s="462">
        <f t="shared" si="0"/>
        <v>0</v>
      </c>
      <c r="R19" s="460" t="s">
        <v>127</v>
      </c>
      <c r="S19" s="1686"/>
    </row>
    <row r="20" spans="1:23" ht="28.5">
      <c r="A20" s="259"/>
      <c r="B20" s="1724"/>
      <c r="C20" s="1643"/>
      <c r="D20" s="1672"/>
      <c r="E20" s="1676" t="s">
        <v>404</v>
      </c>
      <c r="F20" s="1677"/>
      <c r="G20" s="1677"/>
      <c r="H20" s="1677"/>
      <c r="I20" s="459">
        <v>220000</v>
      </c>
      <c r="J20" s="460" t="s">
        <v>127</v>
      </c>
      <c r="K20" s="461">
        <f>SUMIFS('4.住戸情報入力'!Q:Q,'4.住戸情報入力'!P:P,E20,'4.住戸情報入力'!R:R,$G$4)+SUMIFS('4.住戸情報入力'!T:T,'4.住戸情報入力'!S:S,E20,'4.住戸情報入力'!U:U,$G$4)</f>
        <v>0</v>
      </c>
      <c r="L20" s="460" t="s">
        <v>175</v>
      </c>
      <c r="M20" s="665">
        <v>190000</v>
      </c>
      <c r="N20" s="666" t="s">
        <v>127</v>
      </c>
      <c r="O20" s="461">
        <f>SUMIFS('4.住戸情報入力'!W:W,'4.住戸情報入力'!V:V,E20,'4.住戸情報入力'!X:X,$G$4)+SUMIFS('4.住戸情報入力'!Z:Z,'4.住戸情報入力'!Y:Y,E20,'4.住戸情報入力'!AA:AA,$G$4)</f>
        <v>0</v>
      </c>
      <c r="P20" s="460" t="s">
        <v>175</v>
      </c>
      <c r="Q20" s="462">
        <f t="shared" si="0"/>
        <v>0</v>
      </c>
      <c r="R20" s="460" t="s">
        <v>127</v>
      </c>
      <c r="S20" s="1686"/>
    </row>
    <row r="21" spans="1:23" ht="29.25" thickBot="1">
      <c r="A21" s="259"/>
      <c r="B21" s="1724"/>
      <c r="C21" s="1643"/>
      <c r="D21" s="1673"/>
      <c r="E21" s="1678" t="s">
        <v>405</v>
      </c>
      <c r="F21" s="1679"/>
      <c r="G21" s="1679"/>
      <c r="H21" s="1679"/>
      <c r="I21" s="463">
        <v>240000</v>
      </c>
      <c r="J21" s="464" t="s">
        <v>127</v>
      </c>
      <c r="K21" s="465">
        <f>SUMIFS('4.住戸情報入力'!Q:Q,'4.住戸情報入力'!P:P,E21,'4.住戸情報入力'!R:R,$G$4)+SUMIFS('4.住戸情報入力'!T:T,'4.住戸情報入力'!S:S,E21,'4.住戸情報入力'!U:U,$G$4)</f>
        <v>0</v>
      </c>
      <c r="L21" s="464" t="s">
        <v>175</v>
      </c>
      <c r="M21" s="667">
        <v>200000</v>
      </c>
      <c r="N21" s="668" t="s">
        <v>127</v>
      </c>
      <c r="O21" s="465">
        <f>SUMIFS('4.住戸情報入力'!W:W,'4.住戸情報入力'!V:V,E21,'4.住戸情報入力'!X:X,$G$4)+SUMIFS('4.住戸情報入力'!Z:Z,'4.住戸情報入力'!Y:Y,E21,'4.住戸情報入力'!AA:AA,$G$4)</f>
        <v>0</v>
      </c>
      <c r="P21" s="464" t="s">
        <v>175</v>
      </c>
      <c r="Q21" s="466">
        <f>I21*K21+M21*O21</f>
        <v>0</v>
      </c>
      <c r="R21" s="464" t="s">
        <v>127</v>
      </c>
      <c r="S21" s="1687"/>
    </row>
    <row r="22" spans="1:23" s="208" customFormat="1" ht="29.25" thickTop="1">
      <c r="A22" s="259"/>
      <c r="B22" s="1724"/>
      <c r="C22" s="1643"/>
      <c r="D22" s="1615" t="s">
        <v>305</v>
      </c>
      <c r="E22" s="1616"/>
      <c r="F22" s="1616"/>
      <c r="G22" s="1616"/>
      <c r="H22" s="1616"/>
      <c r="I22" s="1616"/>
      <c r="J22" s="1616"/>
      <c r="K22" s="1616"/>
      <c r="L22" s="1616"/>
      <c r="M22" s="1616"/>
      <c r="N22" s="1616"/>
      <c r="O22" s="1616"/>
      <c r="P22" s="448" t="s">
        <v>296</v>
      </c>
      <c r="Q22" s="449">
        <f>SUM(Q14:Q21)</f>
        <v>0</v>
      </c>
      <c r="R22" s="450" t="s">
        <v>127</v>
      </c>
      <c r="S22" s="467"/>
      <c r="U22" s="4"/>
      <c r="V22" s="4"/>
      <c r="W22" s="4"/>
    </row>
    <row r="23" spans="1:23" s="214" customFormat="1" ht="27.75" customHeight="1">
      <c r="A23" s="260"/>
      <c r="B23" s="1724"/>
      <c r="C23" s="1643"/>
      <c r="D23" s="1696" t="s">
        <v>422</v>
      </c>
      <c r="E23" s="1660" t="s">
        <v>538</v>
      </c>
      <c r="F23" s="1661"/>
      <c r="G23" s="1661"/>
      <c r="H23" s="1661"/>
      <c r="I23" s="1661"/>
      <c r="J23" s="1661"/>
      <c r="K23" s="1661"/>
      <c r="L23" s="1662"/>
      <c r="M23" s="455">
        <v>340000</v>
      </c>
      <c r="N23" s="468" t="s">
        <v>127</v>
      </c>
      <c r="O23" s="469">
        <f>COUNTIFS('4.住戸情報入力'!AB:AB,E23,'4.住戸情報入力'!AC:AC,$G$4)</f>
        <v>0</v>
      </c>
      <c r="P23" s="470" t="s">
        <v>175</v>
      </c>
      <c r="Q23" s="471">
        <f>M23*O23</f>
        <v>0</v>
      </c>
      <c r="R23" s="470" t="s">
        <v>127</v>
      </c>
      <c r="S23" s="1685" t="s">
        <v>841</v>
      </c>
      <c r="U23" s="249"/>
      <c r="V23" s="249"/>
      <c r="W23" s="249"/>
    </row>
    <row r="24" spans="1:23" s="214" customFormat="1" ht="27.75" customHeight="1">
      <c r="A24" s="260"/>
      <c r="B24" s="1724"/>
      <c r="C24" s="1643"/>
      <c r="D24" s="1697"/>
      <c r="E24" s="1663" t="s">
        <v>539</v>
      </c>
      <c r="F24" s="1664"/>
      <c r="G24" s="1664"/>
      <c r="H24" s="1664"/>
      <c r="I24" s="1664"/>
      <c r="J24" s="1664"/>
      <c r="K24" s="1664"/>
      <c r="L24" s="1665"/>
      <c r="M24" s="459">
        <v>430000</v>
      </c>
      <c r="N24" s="470" t="s">
        <v>127</v>
      </c>
      <c r="O24" s="472">
        <f>COUNTIFS('4.住戸情報入力'!AB:AB,E24,'4.住戸情報入力'!AC:AC,$G$4)</f>
        <v>0</v>
      </c>
      <c r="P24" s="470" t="s">
        <v>175</v>
      </c>
      <c r="Q24" s="471">
        <f t="shared" ref="Q24:Q26" si="1">M24*O24</f>
        <v>0</v>
      </c>
      <c r="R24" s="470" t="s">
        <v>127</v>
      </c>
      <c r="S24" s="1686"/>
      <c r="U24" s="249"/>
      <c r="V24" s="249"/>
      <c r="W24" s="249"/>
    </row>
    <row r="25" spans="1:23" s="214" customFormat="1" ht="27.75" customHeight="1">
      <c r="A25" s="260"/>
      <c r="B25" s="1724"/>
      <c r="C25" s="1643"/>
      <c r="D25" s="1697"/>
      <c r="E25" s="1663" t="s">
        <v>540</v>
      </c>
      <c r="F25" s="1664"/>
      <c r="G25" s="1664"/>
      <c r="H25" s="1664"/>
      <c r="I25" s="1664"/>
      <c r="J25" s="1664"/>
      <c r="K25" s="1664"/>
      <c r="L25" s="1665"/>
      <c r="M25" s="459">
        <v>480000</v>
      </c>
      <c r="N25" s="470" t="s">
        <v>127</v>
      </c>
      <c r="O25" s="461">
        <f>COUNTIFS('4.住戸情報入力'!AB:AB,E25,'4.住戸情報入力'!AC:AC,$G$4)</f>
        <v>0</v>
      </c>
      <c r="P25" s="470" t="s">
        <v>175</v>
      </c>
      <c r="Q25" s="471">
        <f t="shared" si="1"/>
        <v>0</v>
      </c>
      <c r="R25" s="470" t="s">
        <v>127</v>
      </c>
      <c r="S25" s="1686"/>
      <c r="U25" s="249"/>
      <c r="V25" s="249"/>
      <c r="W25" s="249"/>
    </row>
    <row r="26" spans="1:23" s="214" customFormat="1" ht="27.75" customHeight="1" thickBot="1">
      <c r="A26" s="260"/>
      <c r="B26" s="1724"/>
      <c r="C26" s="1643"/>
      <c r="D26" s="1697"/>
      <c r="E26" s="1666" t="s">
        <v>406</v>
      </c>
      <c r="F26" s="1667"/>
      <c r="G26" s="1667"/>
      <c r="H26" s="1667"/>
      <c r="I26" s="1667"/>
      <c r="J26" s="1667"/>
      <c r="K26" s="1667"/>
      <c r="L26" s="1668"/>
      <c r="M26" s="473">
        <v>670000</v>
      </c>
      <c r="N26" s="476" t="s">
        <v>127</v>
      </c>
      <c r="O26" s="465">
        <f>COUNTIFS('4.住戸情報入力'!AB:AB,E26,'4.住戸情報入力'!AC:AC,$G$4)</f>
        <v>0</v>
      </c>
      <c r="P26" s="476" t="s">
        <v>175</v>
      </c>
      <c r="Q26" s="477">
        <f t="shared" si="1"/>
        <v>0</v>
      </c>
      <c r="R26" s="476" t="s">
        <v>127</v>
      </c>
      <c r="S26" s="1687"/>
      <c r="U26" s="249"/>
      <c r="V26" s="249"/>
      <c r="W26" s="249"/>
    </row>
    <row r="27" spans="1:23" s="214" customFormat="1" ht="27.75" customHeight="1" thickTop="1">
      <c r="A27" s="260"/>
      <c r="B27" s="1724"/>
      <c r="C27" s="1643"/>
      <c r="D27" s="1711" t="s">
        <v>305</v>
      </c>
      <c r="E27" s="1712"/>
      <c r="F27" s="1712"/>
      <c r="G27" s="1712"/>
      <c r="H27" s="1712"/>
      <c r="I27" s="1712"/>
      <c r="J27" s="1712"/>
      <c r="K27" s="1712"/>
      <c r="L27" s="478" t="s">
        <v>297</v>
      </c>
      <c r="M27" s="637"/>
      <c r="N27" s="602"/>
      <c r="O27" s="602"/>
      <c r="P27" s="478" t="s">
        <v>297</v>
      </c>
      <c r="Q27" s="479">
        <f>SUM(Q23:Q26)</f>
        <v>0</v>
      </c>
      <c r="R27" s="480" t="s">
        <v>127</v>
      </c>
      <c r="S27" s="481"/>
      <c r="U27" s="249"/>
      <c r="V27" s="249"/>
      <c r="W27" s="249"/>
    </row>
    <row r="28" spans="1:23" s="208" customFormat="1" ht="28.5" customHeight="1">
      <c r="A28" s="259"/>
      <c r="B28" s="1724"/>
      <c r="C28" s="1643"/>
      <c r="D28" s="1672" t="s">
        <v>176</v>
      </c>
      <c r="E28" s="1617" t="s">
        <v>497</v>
      </c>
      <c r="F28" s="1618"/>
      <c r="G28" s="1618"/>
      <c r="H28" s="1618"/>
      <c r="I28" s="1618"/>
      <c r="J28" s="1618"/>
      <c r="K28" s="1618"/>
      <c r="L28" s="1619"/>
      <c r="M28" s="482">
        <v>100000</v>
      </c>
      <c r="N28" s="441" t="s">
        <v>127</v>
      </c>
      <c r="O28" s="483">
        <f>COUNTIFS('4.住戸情報入力'!AD:AD,E28,'4.住戸情報入力'!AE:AE,$G$4)+COUNTIFS('4.住戸情報入力'!AF:AF,E28,'4.住戸情報入力'!AG:AG,$G$4)</f>
        <v>0</v>
      </c>
      <c r="P28" s="441" t="s">
        <v>175</v>
      </c>
      <c r="Q28" s="442">
        <f>M28*O28</f>
        <v>0</v>
      </c>
      <c r="R28" s="441" t="s">
        <v>127</v>
      </c>
      <c r="S28" s="1685" t="s">
        <v>841</v>
      </c>
      <c r="U28" s="4"/>
      <c r="V28" s="4"/>
      <c r="W28" s="4"/>
    </row>
    <row r="29" spans="1:23" s="214" customFormat="1" ht="27.75" customHeight="1">
      <c r="A29" s="260"/>
      <c r="B29" s="1724"/>
      <c r="C29" s="1643"/>
      <c r="D29" s="1672"/>
      <c r="E29" s="1617" t="s">
        <v>942</v>
      </c>
      <c r="F29" s="1618"/>
      <c r="G29" s="1618"/>
      <c r="H29" s="1618"/>
      <c r="I29" s="1618"/>
      <c r="J29" s="1618"/>
      <c r="K29" s="1618"/>
      <c r="L29" s="1619"/>
      <c r="M29" s="484">
        <v>380000</v>
      </c>
      <c r="N29" s="480" t="s">
        <v>127</v>
      </c>
      <c r="O29" s="483">
        <f>COUNTIFS('4.住戸情報入力'!AD:AD,E29,'4.住戸情報入力'!AE:AE,$G$4)+COUNTIFS('4.住戸情報入力'!AF:AF,E29,'4.住戸情報入力'!AG:AG,$G$4)</f>
        <v>0</v>
      </c>
      <c r="P29" s="480" t="s">
        <v>175</v>
      </c>
      <c r="Q29" s="479">
        <f>M29*O29</f>
        <v>0</v>
      </c>
      <c r="R29" s="480" t="s">
        <v>127</v>
      </c>
      <c r="S29" s="1686"/>
      <c r="U29" s="249"/>
      <c r="V29" s="249"/>
      <c r="W29" s="249"/>
    </row>
    <row r="30" spans="1:23" s="214" customFormat="1" ht="27.75" customHeight="1">
      <c r="A30" s="260"/>
      <c r="B30" s="1724"/>
      <c r="C30" s="1643"/>
      <c r="D30" s="1672"/>
      <c r="E30" s="1626" t="s">
        <v>498</v>
      </c>
      <c r="F30" s="1627"/>
      <c r="G30" s="605"/>
      <c r="H30" s="605"/>
      <c r="I30" s="1620" t="s">
        <v>615</v>
      </c>
      <c r="J30" s="1621"/>
      <c r="K30" s="1621"/>
      <c r="L30" s="1622"/>
      <c r="M30" s="1623" t="s">
        <v>616</v>
      </c>
      <c r="N30" s="1624"/>
      <c r="O30" s="1624"/>
      <c r="P30" s="1625"/>
      <c r="Q30" s="636"/>
      <c r="R30" s="607"/>
      <c r="S30" s="1686"/>
      <c r="U30" s="592"/>
      <c r="V30" s="592"/>
      <c r="W30" s="592"/>
    </row>
    <row r="31" spans="1:23" s="208" customFormat="1" ht="27.95" customHeight="1">
      <c r="A31" s="259"/>
      <c r="B31" s="1724"/>
      <c r="C31" s="1643"/>
      <c r="D31" s="1672"/>
      <c r="E31" s="1628"/>
      <c r="F31" s="1629"/>
      <c r="G31" s="1676" t="s">
        <v>407</v>
      </c>
      <c r="H31" s="1688"/>
      <c r="I31" s="455">
        <v>460000</v>
      </c>
      <c r="J31" s="456" t="s">
        <v>127</v>
      </c>
      <c r="K31" s="461">
        <f>COUNTIFS('4.住戸情報入力'!AD:AD,"エアコン*"&amp;G31,'4.住戸情報入力'!AE:AE,$G$4)</f>
        <v>0</v>
      </c>
      <c r="L31" s="456" t="s">
        <v>175</v>
      </c>
      <c r="M31" s="663">
        <v>430000</v>
      </c>
      <c r="N31" s="456" t="s">
        <v>127</v>
      </c>
      <c r="O31" s="457">
        <f>COUNTIFS('4.住戸情報入力'!AF:AF,"エアコン*"&amp;G31,'4.住戸情報入力'!AG:AG,$G$4)</f>
        <v>0</v>
      </c>
      <c r="P31" s="456" t="s">
        <v>175</v>
      </c>
      <c r="Q31" s="458">
        <f>I31*K31+M31*O31</f>
        <v>0</v>
      </c>
      <c r="R31" s="460" t="s">
        <v>127</v>
      </c>
      <c r="S31" s="1686"/>
      <c r="U31" s="4"/>
      <c r="V31" s="4"/>
      <c r="W31" s="4"/>
    </row>
    <row r="32" spans="1:23" s="208" customFormat="1" ht="29.25" thickBot="1">
      <c r="A32" s="259"/>
      <c r="B32" s="1724"/>
      <c r="C32" s="1643"/>
      <c r="D32" s="1673"/>
      <c r="E32" s="1630"/>
      <c r="F32" s="1631"/>
      <c r="G32" s="1679" t="s">
        <v>406</v>
      </c>
      <c r="H32" s="1679"/>
      <c r="I32" s="463">
        <v>530000</v>
      </c>
      <c r="J32" s="464" t="s">
        <v>127</v>
      </c>
      <c r="K32" s="465">
        <f>COUNTIFS('4.住戸情報入力'!AD:AD,"エアコン*"&amp;G32,'4.住戸情報入力'!AE:AE,$G$4)</f>
        <v>0</v>
      </c>
      <c r="L32" s="464" t="s">
        <v>175</v>
      </c>
      <c r="M32" s="667">
        <v>500000</v>
      </c>
      <c r="N32" s="464" t="s">
        <v>127</v>
      </c>
      <c r="O32" s="465">
        <f>COUNTIFS('4.住戸情報入力'!AF:AF,"エアコン*"&amp;G32,'4.住戸情報入力'!AG:AG,$G$4)</f>
        <v>0</v>
      </c>
      <c r="P32" s="464" t="s">
        <v>175</v>
      </c>
      <c r="Q32" s="466">
        <f>I32*K32+M32*O32</f>
        <v>0</v>
      </c>
      <c r="R32" s="464" t="s">
        <v>127</v>
      </c>
      <c r="S32" s="1687"/>
      <c r="U32" s="4"/>
      <c r="V32" s="4"/>
      <c r="W32" s="4"/>
    </row>
    <row r="33" spans="1:23" s="208" customFormat="1" ht="30" thickTop="1" thickBot="1">
      <c r="A33" s="259"/>
      <c r="B33" s="1724"/>
      <c r="C33" s="1643"/>
      <c r="D33" s="1632" t="s">
        <v>305</v>
      </c>
      <c r="E33" s="1633"/>
      <c r="F33" s="1633"/>
      <c r="G33" s="1633"/>
      <c r="H33" s="1633"/>
      <c r="I33" s="1633"/>
      <c r="J33" s="1633"/>
      <c r="K33" s="1633"/>
      <c r="L33" s="1633"/>
      <c r="M33" s="1633"/>
      <c r="N33" s="1633"/>
      <c r="O33" s="1633"/>
      <c r="P33" s="487" t="s">
        <v>298</v>
      </c>
      <c r="Q33" s="488">
        <f>SUM(Q28:Q32)</f>
        <v>0</v>
      </c>
      <c r="R33" s="489" t="s">
        <v>127</v>
      </c>
      <c r="S33" s="490"/>
      <c r="U33" s="311"/>
      <c r="V33" s="4"/>
      <c r="W33" s="4"/>
    </row>
    <row r="34" spans="1:23" s="214" customFormat="1" ht="27.75" customHeight="1" thickTop="1" thickBot="1">
      <c r="A34" s="260"/>
      <c r="B34" s="1724"/>
      <c r="C34" s="1643"/>
      <c r="D34" s="1634" t="s">
        <v>495</v>
      </c>
      <c r="E34" s="1635"/>
      <c r="F34" s="1635"/>
      <c r="G34" s="1635"/>
      <c r="H34" s="1635"/>
      <c r="I34" s="1635"/>
      <c r="J34" s="1635"/>
      <c r="K34" s="1635"/>
      <c r="L34" s="1635"/>
      <c r="M34" s="1635"/>
      <c r="N34" s="1636"/>
      <c r="O34" s="491" t="s">
        <v>445</v>
      </c>
      <c r="P34" s="492" t="s">
        <v>446</v>
      </c>
      <c r="Q34" s="493">
        <f>65000*SUMIFS('4.住戸情報入力'!AU:AU,'4.住戸情報入力'!AT:AT,"2.6ｋＷ未満",'4.住戸情報入力'!AV:AV,$G$4)+80000*SUMIFS('4.住戸情報入力'!AU:AU,'4.住戸情報入力'!AT:AT,"2.6ｋＷ以上",'4.住戸情報入力'!AV:AV,$G$4)</f>
        <v>0</v>
      </c>
      <c r="R34" s="494" t="s">
        <v>127</v>
      </c>
      <c r="S34" s="454" t="s">
        <v>841</v>
      </c>
      <c r="U34" s="249"/>
      <c r="V34" s="249"/>
      <c r="W34" s="249"/>
    </row>
    <row r="35" spans="1:23" s="214" customFormat="1" ht="27.75" customHeight="1" thickTop="1" thickBot="1">
      <c r="A35" s="260"/>
      <c r="B35" s="1724"/>
      <c r="C35" s="1643"/>
      <c r="D35" s="1634" t="s">
        <v>496</v>
      </c>
      <c r="E35" s="1635"/>
      <c r="F35" s="1635"/>
      <c r="G35" s="1635"/>
      <c r="H35" s="1635"/>
      <c r="I35" s="1635"/>
      <c r="J35" s="1635"/>
      <c r="K35" s="1635"/>
      <c r="L35" s="1635"/>
      <c r="M35" s="1635"/>
      <c r="N35" s="1636"/>
      <c r="O35" s="495" t="s">
        <v>445</v>
      </c>
      <c r="P35" s="496" t="s">
        <v>494</v>
      </c>
      <c r="Q35" s="497">
        <f>SUMIFS('4.住戸情報入力'!AX:AX,'4.住戸情報入力'!AY:AY,$G$4)</f>
        <v>0</v>
      </c>
      <c r="R35" s="498" t="s">
        <v>127</v>
      </c>
      <c r="S35" s="454" t="s">
        <v>841</v>
      </c>
      <c r="U35" s="303"/>
      <c r="V35" s="303"/>
      <c r="W35" s="303"/>
    </row>
    <row r="36" spans="1:23" s="214" customFormat="1" ht="27.75" customHeight="1" thickTop="1">
      <c r="A36" s="260"/>
      <c r="B36" s="1724"/>
      <c r="C36" s="1643"/>
      <c r="D36" s="1642" t="s">
        <v>177</v>
      </c>
      <c r="E36" s="1692" t="s">
        <v>576</v>
      </c>
      <c r="F36" s="1693"/>
      <c r="G36" s="1693"/>
      <c r="H36" s="1693"/>
      <c r="I36" s="626"/>
      <c r="J36" s="631"/>
      <c r="K36" s="628"/>
      <c r="L36" s="635"/>
      <c r="M36" s="626">
        <v>300000</v>
      </c>
      <c r="N36" s="468" t="s">
        <v>127</v>
      </c>
      <c r="O36" s="457">
        <f>COUNTIFS('4.住戸情報入力'!AJ:AJ,E36,'4.住戸情報入力'!AK:AK,$G$4)</f>
        <v>0</v>
      </c>
      <c r="P36" s="468" t="s">
        <v>175</v>
      </c>
      <c r="Q36" s="499">
        <f>M36*O36</f>
        <v>0</v>
      </c>
      <c r="R36" s="468" t="s">
        <v>127</v>
      </c>
      <c r="S36" s="1691" t="s">
        <v>841</v>
      </c>
      <c r="U36" s="249"/>
    </row>
    <row r="37" spans="1:23" s="214" customFormat="1" ht="27.75" customHeight="1">
      <c r="A37" s="260"/>
      <c r="B37" s="1724"/>
      <c r="C37" s="1643"/>
      <c r="D37" s="1643"/>
      <c r="E37" s="1694" t="s">
        <v>577</v>
      </c>
      <c r="F37" s="1695"/>
      <c r="G37" s="1695"/>
      <c r="H37" s="627" t="s">
        <v>423</v>
      </c>
      <c r="I37" s="624"/>
      <c r="J37" s="632"/>
      <c r="K37" s="628"/>
      <c r="L37" s="470"/>
      <c r="M37" s="624">
        <v>140000</v>
      </c>
      <c r="N37" s="470" t="s">
        <v>127</v>
      </c>
      <c r="O37" s="457">
        <f>COUNTIFS('4.住戸情報入力'!AJ:AJ,"ガス潜熱回収型給湯機（エコジョーズ等）20号以下",'4.住戸情報入力'!AK:AK,$G$4)</f>
        <v>0</v>
      </c>
      <c r="P37" s="470" t="s">
        <v>175</v>
      </c>
      <c r="Q37" s="471">
        <f t="shared" ref="Q37:Q42" si="2">M37*O37</f>
        <v>0</v>
      </c>
      <c r="R37" s="470" t="s">
        <v>127</v>
      </c>
      <c r="S37" s="1691"/>
      <c r="U37" s="312"/>
    </row>
    <row r="38" spans="1:23" s="214" customFormat="1" ht="27.75" customHeight="1">
      <c r="A38" s="260"/>
      <c r="B38" s="1724"/>
      <c r="C38" s="1643"/>
      <c r="D38" s="1643"/>
      <c r="E38" s="1692"/>
      <c r="F38" s="1693"/>
      <c r="G38" s="1693"/>
      <c r="H38" s="627" t="s">
        <v>424</v>
      </c>
      <c r="I38" s="624"/>
      <c r="J38" s="632"/>
      <c r="K38" s="628"/>
      <c r="L38" s="470"/>
      <c r="M38" s="624">
        <v>160000</v>
      </c>
      <c r="N38" s="470" t="s">
        <v>127</v>
      </c>
      <c r="O38" s="457">
        <f>COUNTIFS('4.住戸情報入力'!AJ:AJ,"ガス潜熱回収型給湯機（エコジョーズ等）24号",'4.住戸情報入力'!AK:AK,$G$4)</f>
        <v>0</v>
      </c>
      <c r="P38" s="470" t="s">
        <v>175</v>
      </c>
      <c r="Q38" s="471">
        <f t="shared" si="2"/>
        <v>0</v>
      </c>
      <c r="R38" s="470" t="s">
        <v>127</v>
      </c>
      <c r="S38" s="1691"/>
      <c r="U38" s="249"/>
      <c r="V38" s="249"/>
      <c r="W38" s="249"/>
    </row>
    <row r="39" spans="1:23" s="208" customFormat="1" ht="28.5">
      <c r="A39" s="259"/>
      <c r="B39" s="1724"/>
      <c r="C39" s="1643"/>
      <c r="D39" s="1643"/>
      <c r="E39" s="1676" t="s">
        <v>178</v>
      </c>
      <c r="F39" s="1677"/>
      <c r="G39" s="1677"/>
      <c r="H39" s="1677"/>
      <c r="I39" s="624"/>
      <c r="J39" s="633"/>
      <c r="K39" s="629"/>
      <c r="L39" s="460"/>
      <c r="M39" s="624">
        <v>400000</v>
      </c>
      <c r="N39" s="460" t="s">
        <v>127</v>
      </c>
      <c r="O39" s="461">
        <f>COUNTIFS('4.住戸情報入力'!AJ:AJ,E39,'4.住戸情報入力'!AK:AK,$G$4)</f>
        <v>0</v>
      </c>
      <c r="P39" s="460" t="s">
        <v>175</v>
      </c>
      <c r="Q39" s="462">
        <f t="shared" si="2"/>
        <v>0</v>
      </c>
      <c r="R39" s="460" t="s">
        <v>127</v>
      </c>
      <c r="S39" s="1691"/>
      <c r="U39" s="4"/>
      <c r="V39" s="4"/>
      <c r="W39" s="4"/>
    </row>
    <row r="40" spans="1:23" s="208" customFormat="1" ht="28.5">
      <c r="A40" s="259"/>
      <c r="B40" s="1724"/>
      <c r="C40" s="1643"/>
      <c r="D40" s="1643"/>
      <c r="E40" s="1676" t="s">
        <v>533</v>
      </c>
      <c r="F40" s="1677"/>
      <c r="G40" s="1677"/>
      <c r="H40" s="1677"/>
      <c r="I40" s="624"/>
      <c r="J40" s="633"/>
      <c r="K40" s="629"/>
      <c r="L40" s="460"/>
      <c r="M40" s="624">
        <v>1000000</v>
      </c>
      <c r="N40" s="460" t="s">
        <v>127</v>
      </c>
      <c r="O40" s="461">
        <f>COUNTIFS('4.住戸情報入力'!AJ:AJ,E40,'4.住戸情報入力'!AK:AK,$G$4)</f>
        <v>0</v>
      </c>
      <c r="P40" s="460" t="s">
        <v>175</v>
      </c>
      <c r="Q40" s="462">
        <f t="shared" si="2"/>
        <v>0</v>
      </c>
      <c r="R40" s="460" t="s">
        <v>127</v>
      </c>
      <c r="S40" s="1691"/>
      <c r="U40" s="4"/>
      <c r="V40" s="4"/>
      <c r="W40" s="4"/>
    </row>
    <row r="41" spans="1:23" s="208" customFormat="1" ht="28.5">
      <c r="A41" s="259"/>
      <c r="B41" s="1724"/>
      <c r="C41" s="1643"/>
      <c r="D41" s="1643"/>
      <c r="E41" s="1676" t="s">
        <v>534</v>
      </c>
      <c r="F41" s="1677"/>
      <c r="G41" s="1677"/>
      <c r="H41" s="1677"/>
      <c r="I41" s="624"/>
      <c r="J41" s="633"/>
      <c r="K41" s="629"/>
      <c r="L41" s="460"/>
      <c r="M41" s="624">
        <v>1230000</v>
      </c>
      <c r="N41" s="460" t="s">
        <v>127</v>
      </c>
      <c r="O41" s="461">
        <f>COUNTIFS('4.住戸情報入力'!AJ:AJ,E41,'4.住戸情報入力'!AK:AK,$G$4)</f>
        <v>0</v>
      </c>
      <c r="P41" s="460" t="s">
        <v>175</v>
      </c>
      <c r="Q41" s="462">
        <f t="shared" si="2"/>
        <v>0</v>
      </c>
      <c r="R41" s="460" t="s">
        <v>127</v>
      </c>
      <c r="S41" s="1691"/>
      <c r="U41" s="4"/>
      <c r="V41" s="4"/>
      <c r="W41" s="4"/>
    </row>
    <row r="42" spans="1:23" s="208" customFormat="1" ht="28.5">
      <c r="A42" s="259"/>
      <c r="B42" s="1724"/>
      <c r="C42" s="1643"/>
      <c r="D42" s="1644"/>
      <c r="E42" s="1689" t="s">
        <v>535</v>
      </c>
      <c r="F42" s="1690"/>
      <c r="G42" s="1690"/>
      <c r="H42" s="1690"/>
      <c r="I42" s="625"/>
      <c r="J42" s="634"/>
      <c r="K42" s="630"/>
      <c r="L42" s="500"/>
      <c r="M42" s="625">
        <v>990000</v>
      </c>
      <c r="N42" s="500" t="s">
        <v>127</v>
      </c>
      <c r="O42" s="501">
        <f>COUNTIFS('4.住戸情報入力'!AJ:AJ,E42,'4.住戸情報入力'!AK:AK,$G$4)</f>
        <v>0</v>
      </c>
      <c r="P42" s="500" t="s">
        <v>175</v>
      </c>
      <c r="Q42" s="502">
        <f t="shared" si="2"/>
        <v>0</v>
      </c>
      <c r="R42" s="500" t="s">
        <v>127</v>
      </c>
      <c r="S42" s="1691"/>
      <c r="U42" s="4"/>
      <c r="V42" s="4"/>
      <c r="W42" s="4"/>
    </row>
    <row r="43" spans="1:23" s="214" customFormat="1" ht="27.75" customHeight="1">
      <c r="A43" s="260"/>
      <c r="B43" s="1724"/>
      <c r="C43" s="1643"/>
      <c r="D43" s="1640" t="s">
        <v>305</v>
      </c>
      <c r="E43" s="1641"/>
      <c r="F43" s="1641"/>
      <c r="G43" s="1641"/>
      <c r="H43" s="1641"/>
      <c r="I43" s="1641"/>
      <c r="J43" s="1641"/>
      <c r="K43" s="1641"/>
      <c r="L43" s="1641"/>
      <c r="M43" s="1641"/>
      <c r="N43" s="1641"/>
      <c r="O43" s="1641"/>
      <c r="P43" s="478" t="s">
        <v>304</v>
      </c>
      <c r="Q43" s="479">
        <f>SUM(Q36:Q42)</f>
        <v>0</v>
      </c>
      <c r="R43" s="480" t="s">
        <v>127</v>
      </c>
      <c r="S43" s="503"/>
      <c r="U43" s="250"/>
      <c r="V43" s="250"/>
      <c r="W43" s="250"/>
    </row>
    <row r="44" spans="1:23" s="214" customFormat="1" ht="27.75" customHeight="1">
      <c r="A44" s="260"/>
      <c r="B44" s="1724"/>
      <c r="C44" s="1643"/>
      <c r="D44" s="1637" t="s">
        <v>584</v>
      </c>
      <c r="E44" s="1638"/>
      <c r="F44" s="1638"/>
      <c r="G44" s="1638"/>
      <c r="H44" s="1638"/>
      <c r="I44" s="1638"/>
      <c r="J44" s="1638"/>
      <c r="K44" s="1638"/>
      <c r="L44" s="1638"/>
      <c r="M44" s="1638"/>
      <c r="N44" s="1638"/>
      <c r="O44" s="1638"/>
      <c r="P44" s="1639"/>
      <c r="Q44" s="50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505" t="s">
        <v>127</v>
      </c>
      <c r="S44" s="1654" t="s">
        <v>841</v>
      </c>
      <c r="U44" s="250"/>
      <c r="V44" s="250"/>
      <c r="W44" s="250"/>
    </row>
    <row r="45" spans="1:23" s="214" customFormat="1" ht="28.5">
      <c r="A45" s="260"/>
      <c r="B45" s="1724"/>
      <c r="C45" s="1643"/>
      <c r="D45" s="1731" t="s">
        <v>585</v>
      </c>
      <c r="E45" s="1732"/>
      <c r="F45" s="1732"/>
      <c r="G45" s="1732"/>
      <c r="H45" s="1732"/>
      <c r="I45" s="1732"/>
      <c r="J45" s="1732"/>
      <c r="K45" s="1732"/>
      <c r="L45" s="1732"/>
      <c r="M45" s="1732"/>
      <c r="N45" s="1732"/>
      <c r="O45" s="1732"/>
      <c r="P45" s="1733"/>
      <c r="Q45" s="504">
        <f>6000*SUMIFS('4.住戸情報入力'!AL:AL,'4.住戸情報入力'!AM:AM,$G$4)+8000*SUMIFS('4.住戸情報入力'!AN:AN,'4.住戸情報入力'!AO:AO,$G$4)+14000*SUMIFS('4.住戸情報入力'!AP:AP,'4.住戸情報入力'!AQ:AQ,$G$4)</f>
        <v>0</v>
      </c>
      <c r="R45" s="506" t="s">
        <v>127</v>
      </c>
      <c r="S45" s="1655"/>
      <c r="U45" s="250"/>
      <c r="V45" s="250"/>
      <c r="W45" s="250"/>
    </row>
    <row r="46" spans="1:23" s="214" customFormat="1" ht="27.75" customHeight="1">
      <c r="A46" s="260"/>
      <c r="B46" s="1724"/>
      <c r="C46" s="1643"/>
      <c r="D46" s="1660" t="s">
        <v>944</v>
      </c>
      <c r="E46" s="1661"/>
      <c r="F46" s="1661"/>
      <c r="G46" s="1661"/>
      <c r="H46" s="1661"/>
      <c r="I46" s="1661"/>
      <c r="J46" s="1661"/>
      <c r="K46" s="1661"/>
      <c r="L46" s="1662"/>
      <c r="M46" s="485">
        <v>100000</v>
      </c>
      <c r="N46" s="505" t="s">
        <v>127</v>
      </c>
      <c r="O46" s="486">
        <f>COUNTIFS('4.住戸情報入力'!AR:AR,"有り",'4.住戸情報入力'!AS:AS,$G$4)</f>
        <v>0</v>
      </c>
      <c r="P46" s="505" t="s">
        <v>175</v>
      </c>
      <c r="Q46" s="507">
        <f>M46*O46</f>
        <v>0</v>
      </c>
      <c r="R46" s="505" t="s">
        <v>127</v>
      </c>
      <c r="S46" s="1655"/>
      <c r="U46" s="250"/>
      <c r="V46" s="250"/>
      <c r="W46" s="250"/>
    </row>
    <row r="47" spans="1:23" s="214" customFormat="1" ht="27.75" customHeight="1">
      <c r="A47" s="260"/>
      <c r="B47" s="1724"/>
      <c r="C47" s="1643"/>
      <c r="D47" s="1726" t="s">
        <v>945</v>
      </c>
      <c r="E47" s="1727"/>
      <c r="F47" s="1727"/>
      <c r="G47" s="1727"/>
      <c r="H47" s="1727"/>
      <c r="I47" s="1727"/>
      <c r="J47" s="1727"/>
      <c r="K47" s="1727"/>
      <c r="L47" s="1728"/>
      <c r="M47" s="473">
        <v>115000</v>
      </c>
      <c r="N47" s="913" t="s">
        <v>127</v>
      </c>
      <c r="O47" s="475">
        <f>COUNTIFS('4.住戸情報入力'!AR:AR,"有り（ガス計測含む）",'4.住戸情報入力'!AS:AS,$G$4)</f>
        <v>0</v>
      </c>
      <c r="P47" s="480" t="s">
        <v>175</v>
      </c>
      <c r="Q47" s="479">
        <f>M47*O47</f>
        <v>0</v>
      </c>
      <c r="R47" s="480" t="s">
        <v>127</v>
      </c>
      <c r="S47" s="1656"/>
      <c r="U47" s="250"/>
      <c r="V47" s="250"/>
      <c r="W47" s="250"/>
    </row>
    <row r="48" spans="1:23" s="214" customFormat="1" ht="27.75" customHeight="1" thickBot="1">
      <c r="A48" s="260"/>
      <c r="B48" s="1724"/>
      <c r="C48" s="1722"/>
      <c r="D48" s="1729" t="s">
        <v>305</v>
      </c>
      <c r="E48" s="1730"/>
      <c r="F48" s="1730"/>
      <c r="G48" s="1730"/>
      <c r="H48" s="1730"/>
      <c r="I48" s="1730"/>
      <c r="J48" s="1730"/>
      <c r="K48" s="1730"/>
      <c r="L48" s="1730"/>
      <c r="M48" s="1730"/>
      <c r="N48" s="1730"/>
      <c r="O48" s="1730"/>
      <c r="P48" s="510" t="s">
        <v>316</v>
      </c>
      <c r="Q48" s="511">
        <f>SUM(Q44:Q47)</f>
        <v>0</v>
      </c>
      <c r="R48" s="512" t="s">
        <v>127</v>
      </c>
      <c r="S48" s="513"/>
      <c r="U48" s="250"/>
      <c r="V48" s="250"/>
      <c r="W48" s="250"/>
    </row>
    <row r="49" spans="1:23" s="214" customFormat="1" ht="27.75" customHeight="1" thickTop="1">
      <c r="A49" s="260"/>
      <c r="B49" s="1725"/>
      <c r="C49" s="1615" t="s">
        <v>315</v>
      </c>
      <c r="D49" s="1616"/>
      <c r="E49" s="1616"/>
      <c r="F49" s="1616"/>
      <c r="G49" s="1616"/>
      <c r="H49" s="1616"/>
      <c r="I49" s="1616"/>
      <c r="J49" s="1616"/>
      <c r="K49" s="1616"/>
      <c r="L49" s="1616"/>
      <c r="M49" s="1616"/>
      <c r="N49" s="1616"/>
      <c r="O49" s="1616"/>
      <c r="P49" s="478" t="s">
        <v>425</v>
      </c>
      <c r="Q49" s="479">
        <f>SUM(Q12,Q22,Q27,Q33,Q34,Q35,Q43,Q48)</f>
        <v>0</v>
      </c>
      <c r="R49" s="480" t="s">
        <v>127</v>
      </c>
      <c r="S49" s="503" t="s">
        <v>426</v>
      </c>
      <c r="U49" s="250"/>
      <c r="V49" s="250"/>
      <c r="W49" s="250"/>
    </row>
    <row r="50" spans="1:23" s="214" customFormat="1" ht="27.75" customHeight="1" thickBot="1">
      <c r="A50" s="260"/>
      <c r="B50" s="1645" t="s">
        <v>289</v>
      </c>
      <c r="C50" s="1647" t="s">
        <v>413</v>
      </c>
      <c r="D50" s="1649" t="s">
        <v>288</v>
      </c>
      <c r="E50" s="1650"/>
      <c r="F50" s="1650"/>
      <c r="G50" s="1650"/>
      <c r="H50" s="1650"/>
      <c r="I50" s="1650"/>
      <c r="J50" s="1650"/>
      <c r="K50" s="1650"/>
      <c r="L50" s="1650"/>
      <c r="M50" s="1650"/>
      <c r="N50" s="1650"/>
      <c r="O50" s="1650"/>
      <c r="P50" s="1651"/>
      <c r="Q50" s="514">
        <f>'7.共用部定額単価算出シート'!E49</f>
        <v>0</v>
      </c>
      <c r="R50" s="508" t="s">
        <v>127</v>
      </c>
      <c r="S50" s="509"/>
      <c r="U50" s="250"/>
      <c r="V50" s="250"/>
      <c r="W50" s="250"/>
    </row>
    <row r="51" spans="1:23" s="214" customFormat="1" ht="27.75" customHeight="1" thickTop="1" thickBot="1">
      <c r="A51" s="260"/>
      <c r="B51" s="1646"/>
      <c r="C51" s="1648"/>
      <c r="D51" s="1652" t="s">
        <v>305</v>
      </c>
      <c r="E51" s="1653"/>
      <c r="F51" s="1653"/>
      <c r="G51" s="1653"/>
      <c r="H51" s="1653"/>
      <c r="I51" s="1653"/>
      <c r="J51" s="1653"/>
      <c r="K51" s="1653"/>
      <c r="L51" s="1653"/>
      <c r="M51" s="1653"/>
      <c r="N51" s="1653"/>
      <c r="O51" s="1653"/>
      <c r="P51" s="515" t="s">
        <v>427</v>
      </c>
      <c r="Q51" s="511">
        <f>SUM(Q50:Q50)</f>
        <v>0</v>
      </c>
      <c r="R51" s="512" t="s">
        <v>127</v>
      </c>
      <c r="S51" s="513"/>
      <c r="U51" s="250"/>
      <c r="V51" s="250"/>
      <c r="W51" s="250"/>
    </row>
    <row r="52" spans="1:23" s="214" customFormat="1" ht="27.75" customHeight="1" thickTop="1">
      <c r="A52" s="261"/>
      <c r="B52" s="1615" t="s">
        <v>448</v>
      </c>
      <c r="C52" s="1616"/>
      <c r="D52" s="1616"/>
      <c r="E52" s="1616"/>
      <c r="F52" s="1616"/>
      <c r="G52" s="1616"/>
      <c r="H52" s="1616"/>
      <c r="I52" s="1616"/>
      <c r="J52" s="1616"/>
      <c r="K52" s="1616"/>
      <c r="L52" s="1616"/>
      <c r="M52" s="1616"/>
      <c r="N52" s="1616"/>
      <c r="O52" s="1616"/>
      <c r="P52" s="516" t="s">
        <v>449</v>
      </c>
      <c r="Q52" s="517">
        <f>Q49+Q51</f>
        <v>0</v>
      </c>
      <c r="R52" s="494" t="s">
        <v>127</v>
      </c>
      <c r="S52" s="518" t="s">
        <v>532</v>
      </c>
      <c r="U52" s="250"/>
      <c r="V52" s="250"/>
      <c r="W52" s="250"/>
    </row>
  </sheetData>
  <sheetProtection algorithmName="SHA-512" hashValue="6tq/G96LiXroikUOugy9VKwDneX6WZ6ZJkIjWfVU2GyPNSxqEC6yO2mdNr5IIzFmoOYB6DcBloTQVEhI6iOIng==" saltValue="suWN/v/fw8hyA5RyjWUEPw==" spinCount="100000" sheet="1" formatCells="0" formatRows="0" insertRows="0" deleteRows="0" selectLockedCells="1" autoFilter="0" pivotTables="0"/>
  <mergeCells count="68">
    <mergeCell ref="C12:C48"/>
    <mergeCell ref="B13:B49"/>
    <mergeCell ref="D46:L46"/>
    <mergeCell ref="D47:L47"/>
    <mergeCell ref="D48:O48"/>
    <mergeCell ref="C49:O49"/>
    <mergeCell ref="D45:P45"/>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2:O52"/>
    <mergeCell ref="E28:L28"/>
    <mergeCell ref="E29:L29"/>
    <mergeCell ref="I30:L30"/>
    <mergeCell ref="M30:P30"/>
    <mergeCell ref="E30:F32"/>
    <mergeCell ref="D33:O33"/>
    <mergeCell ref="D34:N34"/>
    <mergeCell ref="D35:N35"/>
    <mergeCell ref="D44:P44"/>
    <mergeCell ref="D43:O43"/>
    <mergeCell ref="D36:D42"/>
    <mergeCell ref="B50:B51"/>
    <mergeCell ref="C50:C51"/>
    <mergeCell ref="D50:P50"/>
    <mergeCell ref="D51:O51"/>
  </mergeCells>
  <phoneticPr fontId="18"/>
  <conditionalFormatting sqref="A8:B8 A4:G4 A12:I12 D8:D9 D11 A5:L7 I4:L4 A1:L3 A28 D36 S36 D28:E28 A15:A22 A13:B14 E39:L42 T34:XFD34 T36:XFD42 T45:XFD45 A31:A34 A36:A42 A53:L1048576 A9:A11 U9:XFD10 Q53:XFD1048576 Q39:R42 Q28:XFD28 Q31:XFD33 Q9:S10 Q1:XFD8 D22 D14:L21 Q11:XFD22 D13:H13 E29:E30 D31:D33 G31:L32 A44:A51 D46:D48">
    <cfRule type="expression" dxfId="336" priority="95">
      <formula>_xlfn.ISFORMULA(A1)=TRUE</formula>
    </cfRule>
  </conditionalFormatting>
  <conditionalFormatting sqref="T9">
    <cfRule type="containsText" dxfId="335" priority="93" operator="containsText" text="(例)">
      <formula>NOT(ISERROR(SEARCH("(例)",T9)))</formula>
    </cfRule>
  </conditionalFormatting>
  <conditionalFormatting sqref="A23:A27 T23:XFD26 D27:L27 D23:E23 Q23:R26 Q27:XFD27 E24:E26">
    <cfRule type="expression" dxfId="334" priority="92">
      <formula>_xlfn.ISFORMULA(A23)=TRUE</formula>
    </cfRule>
  </conditionalFormatting>
  <conditionalFormatting sqref="A29:A30 D29:D30 Q29:XFD30">
    <cfRule type="expression" dxfId="333" priority="91">
      <formula>_xlfn.ISFORMULA(A29)=TRUE</formula>
    </cfRule>
  </conditionalFormatting>
  <conditionalFormatting sqref="Q34:R34 D34">
    <cfRule type="expression" dxfId="332" priority="89">
      <formula>_xlfn.ISFORMULA(D34)=TRUE</formula>
    </cfRule>
  </conditionalFormatting>
  <conditionalFormatting sqref="S24">
    <cfRule type="expression" dxfId="331" priority="87">
      <formula>_xlfn.ISFORMULA(S24)=TRUE</formula>
    </cfRule>
  </conditionalFormatting>
  <conditionalFormatting sqref="E36:L36 E37 H37:L38 Q36:R38">
    <cfRule type="expression" dxfId="330" priority="86">
      <formula>_xlfn.ISFORMULA(E36)=TRUE</formula>
    </cfRule>
  </conditionalFormatting>
  <conditionalFormatting sqref="S23 S25:S26">
    <cfRule type="expression" dxfId="329" priority="88">
      <formula>_xlfn.ISFORMULA(S23)=TRUE</formula>
    </cfRule>
  </conditionalFormatting>
  <conditionalFormatting sqref="A43 D43 Q43:XFD43">
    <cfRule type="expression" dxfId="328" priority="83">
      <formula>_xlfn.ISFORMULA(A43)=TRUE</formula>
    </cfRule>
  </conditionalFormatting>
  <conditionalFormatting sqref="D44:D45 Q44:XFD44 Q45:R45">
    <cfRule type="expression" dxfId="327" priority="82">
      <formula>_xlfn.ISFORMULA(D44)=TRUE</formula>
    </cfRule>
  </conditionalFormatting>
  <conditionalFormatting sqref="AC46:XFD46 T46:AA46 T47:XFD47 Q46:R47 Q48:XFD48">
    <cfRule type="expression" dxfId="326" priority="80">
      <formula>_xlfn.ISFORMULA(Q46)=TRUE</formula>
    </cfRule>
  </conditionalFormatting>
  <conditionalFormatting sqref="A52:B52 D50:D51 R50:XFD50 Q49:XFD49 Q51:XFD52">
    <cfRule type="expression" dxfId="325" priority="79">
      <formula>_xlfn.ISFORMULA(A49)=TRUE</formula>
    </cfRule>
  </conditionalFormatting>
  <conditionalFormatting sqref="B50:C50 B51">
    <cfRule type="expression" dxfId="324" priority="78">
      <formula>_xlfn.ISFORMULA(B50)=TRUE</formula>
    </cfRule>
  </conditionalFormatting>
  <conditionalFormatting sqref="C49">
    <cfRule type="expression" dxfId="323" priority="76">
      <formula>_xlfn.ISFORMULA(C49)=TRUE</formula>
    </cfRule>
  </conditionalFormatting>
  <conditionalFormatting sqref="Q50">
    <cfRule type="expression" dxfId="322" priority="73">
      <formula>_xlfn.ISFORMULA(Q50)=TRUE</formula>
    </cfRule>
  </conditionalFormatting>
  <conditionalFormatting sqref="T35:XFD35 A35">
    <cfRule type="expression" dxfId="321" priority="54">
      <formula>_xlfn.ISFORMULA(A35)=TRUE</formula>
    </cfRule>
  </conditionalFormatting>
  <conditionalFormatting sqref="Q35:R35 D35">
    <cfRule type="expression" dxfId="320" priority="53">
      <formula>_xlfn.ISFORMULA(D35)=TRUE</formula>
    </cfRule>
  </conditionalFormatting>
  <conditionalFormatting sqref="D10">
    <cfRule type="expression" dxfId="319" priority="41">
      <formula>_xlfn.ISFORMULA(D10)=TRUE</formula>
    </cfRule>
  </conditionalFormatting>
  <conditionalFormatting sqref="M1:P7 N31:P32 M28:P28 M39:P42 M53:P1048576 O9:P10 P22 O14:P21">
    <cfRule type="expression" dxfId="318" priority="36">
      <formula>_xlfn.ISFORMULA(M1)=TRUE</formula>
    </cfRule>
  </conditionalFormatting>
  <conditionalFormatting sqref="M27:P27 M23:N26 P23:P26">
    <cfRule type="expression" dxfId="317" priority="35">
      <formula>_xlfn.ISFORMULA(M23)=TRUE</formula>
    </cfRule>
  </conditionalFormatting>
  <conditionalFormatting sqref="M29:N29 P29">
    <cfRule type="expression" dxfId="316" priority="34">
      <formula>_xlfn.ISFORMULA(M29)=TRUE</formula>
    </cfRule>
  </conditionalFormatting>
  <conditionalFormatting sqref="P33">
    <cfRule type="expression" dxfId="315" priority="33">
      <formula>_xlfn.ISFORMULA(P33)=TRUE</formula>
    </cfRule>
  </conditionalFormatting>
  <conditionalFormatting sqref="M36:P38">
    <cfRule type="expression" dxfId="314" priority="32">
      <formula>_xlfn.ISFORMULA(M36)=TRUE</formula>
    </cfRule>
  </conditionalFormatting>
  <conditionalFormatting sqref="P43">
    <cfRule type="expression" dxfId="313" priority="31">
      <formula>_xlfn.ISFORMULA(P43)=TRUE</formula>
    </cfRule>
  </conditionalFormatting>
  <conditionalFormatting sqref="M46:P47 P48">
    <cfRule type="expression" dxfId="312" priority="30">
      <formula>_xlfn.ISFORMULA(M46)=TRUE</formula>
    </cfRule>
  </conditionalFormatting>
  <conditionalFormatting sqref="P51:P52 P49">
    <cfRule type="expression" dxfId="311" priority="29">
      <formula>_xlfn.ISFORMULA(P49)=TRUE</formula>
    </cfRule>
  </conditionalFormatting>
  <conditionalFormatting sqref="O34:P34">
    <cfRule type="expression" dxfId="310" priority="26">
      <formula>_xlfn.ISFORMULA(O34)=TRUE</formula>
    </cfRule>
  </conditionalFormatting>
  <conditionalFormatting sqref="O35:P35">
    <cfRule type="expression" dxfId="309" priority="25">
      <formula>_xlfn.ISFORMULA(O35)=TRUE</formula>
    </cfRule>
  </conditionalFormatting>
  <conditionalFormatting sqref="O23">
    <cfRule type="expression" dxfId="308" priority="24">
      <formula>_xlfn.ISFORMULA(O23)=TRUE</formula>
    </cfRule>
  </conditionalFormatting>
  <conditionalFormatting sqref="O24">
    <cfRule type="expression" dxfId="307" priority="23">
      <formula>_xlfn.ISFORMULA(O24)=TRUE</formula>
    </cfRule>
  </conditionalFormatting>
  <conditionalFormatting sqref="O25">
    <cfRule type="expression" dxfId="306" priority="22">
      <formula>_xlfn.ISFORMULA(O25)=TRUE</formula>
    </cfRule>
  </conditionalFormatting>
  <conditionalFormatting sqref="O26">
    <cfRule type="expression" dxfId="305" priority="21">
      <formula>_xlfn.ISFORMULA(O26)=TRUE</formula>
    </cfRule>
  </conditionalFormatting>
  <conditionalFormatting sqref="O29">
    <cfRule type="expression" dxfId="304" priority="20">
      <formula>_xlfn.ISFORMULA(O29)=TRUE</formula>
    </cfRule>
  </conditionalFormatting>
  <conditionalFormatting sqref="P11">
    <cfRule type="expression" dxfId="303" priority="15">
      <formula>_xlfn.ISFORMULA(P11)=TRUE</formula>
    </cfRule>
  </conditionalFormatting>
  <conditionalFormatting sqref="N9">
    <cfRule type="expression" dxfId="302" priority="14">
      <formula>_xlfn.ISFORMULA(N9)=TRUE</formula>
    </cfRule>
  </conditionalFormatting>
  <conditionalFormatting sqref="N10">
    <cfRule type="expression" dxfId="301" priority="13">
      <formula>_xlfn.ISFORMULA(N10)=TRUE</formula>
    </cfRule>
  </conditionalFormatting>
  <conditionalFormatting sqref="M15:N21">
    <cfRule type="expression" dxfId="300" priority="12">
      <formula>_xlfn.ISFORMULA(M15)=TRUE</formula>
    </cfRule>
  </conditionalFormatting>
  <conditionalFormatting sqref="M14:N14">
    <cfRule type="expression" dxfId="299" priority="11">
      <formula>_xlfn.ISFORMULA(M14)=TRUE</formula>
    </cfRule>
  </conditionalFormatting>
  <conditionalFormatting sqref="M31:M32">
    <cfRule type="expression" dxfId="298" priority="10">
      <formula>_xlfn.ISFORMULA(M31)=TRUE</formula>
    </cfRule>
  </conditionalFormatting>
  <conditionalFormatting sqref="M30">
    <cfRule type="expression" dxfId="297" priority="9">
      <formula>_xlfn.ISFORMULA(M30)=TRUE</formula>
    </cfRule>
  </conditionalFormatting>
  <conditionalFormatting sqref="I30">
    <cfRule type="expression" dxfId="296" priority="8">
      <formula>_xlfn.ISFORMULA(I30)=TRUE</formula>
    </cfRule>
  </conditionalFormatting>
  <conditionalFormatting sqref="M13">
    <cfRule type="expression" dxfId="295" priority="7">
      <formula>_xlfn.ISFORMULA(M13)=TRUE</formula>
    </cfRule>
  </conditionalFormatting>
  <conditionalFormatting sqref="I13">
    <cfRule type="expression" dxfId="294" priority="6">
      <formula>_xlfn.ISFORMULA(I13)=TRUE</formula>
    </cfRule>
  </conditionalFormatting>
  <conditionalFormatting sqref="S34">
    <cfRule type="expression" dxfId="293" priority="4">
      <formula>_xlfn.ISFORMULA(S34)=TRUE</formula>
    </cfRule>
  </conditionalFormatting>
  <conditionalFormatting sqref="S35">
    <cfRule type="expression" dxfId="292" priority="3">
      <formula>_xlfn.ISFORMULA(S35)=TRUE</formula>
    </cfRule>
  </conditionalFormatting>
  <conditionalFormatting sqref="T10">
    <cfRule type="containsText" dxfId="291" priority="2" operator="containsText" text="(例)">
      <formula>NOT(ISERROR(SEARCH("(例)",T10)))</formula>
    </cfRule>
  </conditionalFormatting>
  <conditionalFormatting sqref="O9">
    <cfRule type="containsBlanks" dxfId="290" priority="1">
      <formula>LEN(TRIM(O9))=0</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&amp;R&amp;K00-043R5超高層ZEH-M_ver.1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2"/>
  <sheetViews>
    <sheetView showGridLines="0" view="pageBreakPreview" zoomScale="70" zoomScaleNormal="60" zoomScaleSheetLayoutView="70" workbookViewId="0">
      <selection activeCell="O9" sqref="O9"/>
    </sheetView>
  </sheetViews>
  <sheetFormatPr defaultColWidth="9" defaultRowHeight="21"/>
  <cols>
    <col min="1" max="1" width="2.625" style="3" customWidth="1"/>
    <col min="2" max="4" width="4.625" style="4" customWidth="1"/>
    <col min="5" max="6" width="8.625" style="4" customWidth="1"/>
    <col min="7" max="7" width="15.625" style="4" customWidth="1"/>
    <col min="8" max="8" width="10.625" style="182" customWidth="1"/>
    <col min="9" max="9" width="15.625" style="175" customWidth="1"/>
    <col min="10" max="10" width="4.625" style="182" customWidth="1"/>
    <col min="11" max="11" width="10.625" style="4" customWidth="1"/>
    <col min="12" max="12" width="4.625" style="182" customWidth="1"/>
    <col min="13" max="13" width="15.625" style="175" customWidth="1"/>
    <col min="14" max="14" width="4.625" style="182" customWidth="1"/>
    <col min="15" max="15" width="10.625" style="4" customWidth="1"/>
    <col min="16" max="16" width="4.625" style="182" customWidth="1"/>
    <col min="17" max="17" width="15.625" style="175" customWidth="1"/>
    <col min="18" max="18" width="4.625" style="182" customWidth="1"/>
    <col min="19" max="19" width="48.625" style="186" customWidth="1"/>
    <col min="20" max="20" width="9.25" style="208" bestFit="1" customWidth="1"/>
    <col min="21" max="21" width="25.625" style="4" customWidth="1"/>
    <col min="22" max="16384" width="9" style="4"/>
  </cols>
  <sheetData>
    <row r="1" spans="1:23" s="208" customFormat="1" ht="21" customHeight="1">
      <c r="A1" s="229"/>
      <c r="B1" s="229"/>
      <c r="C1" s="229"/>
      <c r="D1" s="229"/>
      <c r="E1" s="229"/>
      <c r="F1" s="229"/>
      <c r="G1" s="229"/>
      <c r="H1" s="229"/>
      <c r="I1" s="229"/>
      <c r="J1" s="229"/>
      <c r="K1" s="229"/>
      <c r="L1" s="229"/>
      <c r="M1" s="229"/>
      <c r="N1" s="229"/>
      <c r="O1" s="229"/>
      <c r="P1" s="229"/>
      <c r="Q1" s="229"/>
      <c r="R1" s="229"/>
      <c r="S1" s="229"/>
    </row>
    <row r="2" spans="1:23">
      <c r="A2" s="251"/>
      <c r="B2" s="1713" t="s">
        <v>831</v>
      </c>
      <c r="C2" s="1713"/>
      <c r="D2" s="1713"/>
      <c r="E2" s="1713"/>
      <c r="F2" s="1713"/>
      <c r="G2" s="1713"/>
      <c r="H2" s="252"/>
      <c r="I2" s="253"/>
      <c r="J2" s="252"/>
      <c r="K2" s="186"/>
      <c r="L2" s="252"/>
      <c r="M2" s="253"/>
      <c r="N2" s="252"/>
      <c r="O2" s="186"/>
      <c r="P2" s="252"/>
      <c r="Q2" s="253"/>
      <c r="R2" s="252"/>
      <c r="S2" s="183"/>
    </row>
    <row r="3" spans="1:23" s="184" customFormat="1" ht="13.5">
      <c r="A3" s="185"/>
      <c r="B3" s="185"/>
      <c r="C3" s="185"/>
      <c r="D3" s="185"/>
      <c r="E3" s="185"/>
      <c r="F3" s="185"/>
      <c r="G3" s="185"/>
      <c r="H3" s="254"/>
      <c r="I3" s="255"/>
      <c r="J3" s="254"/>
      <c r="K3" s="185"/>
      <c r="L3" s="254"/>
      <c r="M3" s="255"/>
      <c r="N3" s="254"/>
      <c r="O3" s="185"/>
      <c r="P3" s="254"/>
      <c r="Q3" s="255"/>
      <c r="R3" s="254"/>
      <c r="S3" s="185"/>
      <c r="T3" s="228"/>
    </row>
    <row r="4" spans="1:23" ht="30.75">
      <c r="A4" s="256"/>
      <c r="B4" s="1714" t="s">
        <v>166</v>
      </c>
      <c r="C4" s="1715"/>
      <c r="D4" s="1715"/>
      <c r="E4" s="1715"/>
      <c r="F4" s="1716"/>
      <c r="G4" s="1717" t="s">
        <v>311</v>
      </c>
      <c r="H4" s="1718"/>
      <c r="I4" s="253"/>
      <c r="J4" s="252"/>
      <c r="K4" s="186"/>
      <c r="L4" s="252"/>
      <c r="M4" s="253"/>
      <c r="N4" s="252"/>
      <c r="O4" s="186"/>
      <c r="P4" s="252"/>
      <c r="Q4" s="253"/>
      <c r="R4" s="252"/>
    </row>
    <row r="5" spans="1:23" s="184" customFormat="1" ht="8.1" customHeight="1">
      <c r="A5" s="185"/>
      <c r="B5" s="257"/>
      <c r="C5" s="257"/>
      <c r="D5" s="257"/>
      <c r="E5" s="257"/>
      <c r="F5" s="185"/>
      <c r="G5" s="185"/>
      <c r="H5" s="254"/>
      <c r="I5" s="255"/>
      <c r="J5" s="254"/>
      <c r="K5" s="185"/>
      <c r="L5" s="254"/>
      <c r="M5" s="255"/>
      <c r="N5" s="254"/>
      <c r="O5" s="185"/>
      <c r="P5" s="254"/>
      <c r="Q5" s="255"/>
      <c r="R5" s="254"/>
      <c r="S5" s="185"/>
      <c r="T5" s="228"/>
    </row>
    <row r="6" spans="1:23" ht="45" customHeight="1">
      <c r="A6" s="256"/>
      <c r="B6" s="1714" t="s">
        <v>167</v>
      </c>
      <c r="C6" s="1715"/>
      <c r="D6" s="1715"/>
      <c r="E6" s="1715"/>
      <c r="F6" s="1716"/>
      <c r="G6" s="1719" t="str">
        <f>'2.全体概要'!C7</f>
        <v/>
      </c>
      <c r="H6" s="1720"/>
      <c r="I6" s="1720"/>
      <c r="J6" s="1720"/>
      <c r="K6" s="1720"/>
      <c r="L6" s="1720"/>
      <c r="M6" s="1720"/>
      <c r="N6" s="1720"/>
      <c r="O6" s="1720"/>
      <c r="P6" s="1720"/>
      <c r="Q6" s="1720"/>
      <c r="R6" s="1720"/>
      <c r="S6" s="621" t="s">
        <v>887</v>
      </c>
      <c r="T6" s="229"/>
      <c r="U6" s="619"/>
      <c r="V6" s="619"/>
      <c r="W6" s="619"/>
    </row>
    <row r="7" spans="1:23" s="184" customFormat="1" ht="13.5">
      <c r="A7" s="185"/>
      <c r="B7" s="185"/>
      <c r="C7" s="185"/>
      <c r="D7" s="185"/>
      <c r="E7" s="185"/>
      <c r="F7" s="185"/>
      <c r="G7" s="185"/>
      <c r="H7" s="254"/>
      <c r="I7" s="255"/>
      <c r="J7" s="254"/>
      <c r="K7" s="185"/>
      <c r="L7" s="254"/>
      <c r="M7" s="255"/>
      <c r="N7" s="254"/>
      <c r="O7" s="185"/>
      <c r="P7" s="254"/>
      <c r="Q7" s="255"/>
      <c r="R7" s="254"/>
      <c r="S7" s="185"/>
      <c r="T7" s="228"/>
    </row>
    <row r="8" spans="1:23" ht="21" customHeight="1">
      <c r="A8" s="251"/>
      <c r="B8" s="1698" t="s">
        <v>191</v>
      </c>
      <c r="C8" s="1699"/>
      <c r="D8" s="1657" t="s">
        <v>168</v>
      </c>
      <c r="E8" s="1658"/>
      <c r="F8" s="1658"/>
      <c r="G8" s="1658"/>
      <c r="H8" s="1658"/>
      <c r="I8" s="1658"/>
      <c r="J8" s="1658"/>
      <c r="K8" s="1658"/>
      <c r="L8" s="1658"/>
      <c r="M8" s="1658"/>
      <c r="N8" s="1658"/>
      <c r="O8" s="1658"/>
      <c r="P8" s="1659"/>
      <c r="Q8" s="1658" t="s">
        <v>169</v>
      </c>
      <c r="R8" s="1658"/>
      <c r="S8" s="438" t="s">
        <v>170</v>
      </c>
    </row>
    <row r="9" spans="1:23" ht="28.5" customHeight="1">
      <c r="A9" s="259"/>
      <c r="B9" s="1700"/>
      <c r="C9" s="1701"/>
      <c r="D9" s="1617" t="s">
        <v>819</v>
      </c>
      <c r="E9" s="1618"/>
      <c r="F9" s="1618"/>
      <c r="G9" s="1618"/>
      <c r="H9" s="1618"/>
      <c r="I9" s="1618"/>
      <c r="J9" s="1618"/>
      <c r="K9" s="1618"/>
      <c r="L9" s="1618"/>
      <c r="M9" s="1618"/>
      <c r="N9" s="439" t="s">
        <v>265</v>
      </c>
      <c r="O9" s="440"/>
      <c r="P9" s="441" t="s">
        <v>267</v>
      </c>
      <c r="Q9" s="442">
        <f>IF(O9=0,0,200000+(2000*O9))</f>
        <v>0</v>
      </c>
      <c r="R9" s="441" t="s">
        <v>127</v>
      </c>
      <c r="S9" s="443" t="s">
        <v>269</v>
      </c>
      <c r="T9" s="915" t="s">
        <v>901</v>
      </c>
    </row>
    <row r="10" spans="1:23" ht="29.25" thickBot="1">
      <c r="A10" s="259"/>
      <c r="B10" s="1700"/>
      <c r="C10" s="1701"/>
      <c r="D10" s="1742" t="s">
        <v>536</v>
      </c>
      <c r="E10" s="1743"/>
      <c r="F10" s="1743"/>
      <c r="G10" s="1743"/>
      <c r="H10" s="1743"/>
      <c r="I10" s="1743"/>
      <c r="J10" s="1743"/>
      <c r="K10" s="1743"/>
      <c r="L10" s="1743"/>
      <c r="M10" s="1743"/>
      <c r="N10" s="444"/>
      <c r="O10" s="1734"/>
      <c r="P10" s="1735"/>
      <c r="Q10" s="1736"/>
      <c r="R10" s="1737"/>
      <c r="S10" s="447"/>
      <c r="T10" s="208" t="s">
        <v>932</v>
      </c>
    </row>
    <row r="11" spans="1:23" ht="29.25" thickTop="1">
      <c r="A11" s="259"/>
      <c r="B11" s="1702"/>
      <c r="C11" s="1703"/>
      <c r="D11" s="1615" t="s">
        <v>268</v>
      </c>
      <c r="E11" s="1616"/>
      <c r="F11" s="1616"/>
      <c r="G11" s="1616"/>
      <c r="H11" s="1616"/>
      <c r="I11" s="1616"/>
      <c r="J11" s="1616"/>
      <c r="K11" s="1616"/>
      <c r="L11" s="1616"/>
      <c r="M11" s="1616"/>
      <c r="N11" s="1616"/>
      <c r="O11" s="1616"/>
      <c r="P11" s="642" t="s">
        <v>303</v>
      </c>
      <c r="Q11" s="449">
        <f>Q9+Q10</f>
        <v>0</v>
      </c>
      <c r="R11" s="450" t="s">
        <v>127</v>
      </c>
      <c r="S11" s="451" t="s">
        <v>903</v>
      </c>
      <c r="T11" s="208" t="s">
        <v>928</v>
      </c>
    </row>
    <row r="12" spans="1:23" ht="108" customHeight="1" thickBot="1">
      <c r="A12" s="259"/>
      <c r="B12" s="452" t="s">
        <v>314</v>
      </c>
      <c r="C12" s="1721" t="s">
        <v>171</v>
      </c>
      <c r="D12" s="1669" t="s">
        <v>172</v>
      </c>
      <c r="E12" s="1670"/>
      <c r="F12" s="1670"/>
      <c r="G12" s="1670"/>
      <c r="H12" s="453" t="s">
        <v>302</v>
      </c>
      <c r="I12" s="1682"/>
      <c r="J12" s="1683"/>
      <c r="K12" s="1683"/>
      <c r="L12" s="1683"/>
      <c r="M12" s="1683"/>
      <c r="N12" s="1683"/>
      <c r="O12" s="1683"/>
      <c r="P12" s="1684"/>
      <c r="Q12" s="446">
        <f>SUMIF('4.住戸情報入力'!O:O,G4,'4.住戸情報入力'!N:N)</f>
        <v>0</v>
      </c>
      <c r="R12" s="445" t="s">
        <v>127</v>
      </c>
      <c r="S12" s="454" t="s">
        <v>841</v>
      </c>
    </row>
    <row r="13" spans="1:23" ht="28.5" customHeight="1" thickTop="1">
      <c r="A13" s="259"/>
      <c r="B13" s="1723" t="s">
        <v>173</v>
      </c>
      <c r="C13" s="1643"/>
      <c r="D13" s="1671" t="s">
        <v>174</v>
      </c>
      <c r="E13" s="1674"/>
      <c r="F13" s="1675"/>
      <c r="G13" s="1675"/>
      <c r="H13" s="1675"/>
      <c r="I13" s="1705" t="s">
        <v>615</v>
      </c>
      <c r="J13" s="1706"/>
      <c r="K13" s="1706"/>
      <c r="L13" s="1707"/>
      <c r="M13" s="1708" t="s">
        <v>616</v>
      </c>
      <c r="N13" s="1709"/>
      <c r="O13" s="1709"/>
      <c r="P13" s="1710"/>
      <c r="Q13" s="603"/>
      <c r="R13" s="604"/>
      <c r="S13" s="1704" t="s">
        <v>841</v>
      </c>
    </row>
    <row r="14" spans="1:23" ht="28.5" customHeight="1">
      <c r="A14" s="259"/>
      <c r="B14" s="1724"/>
      <c r="C14" s="1643"/>
      <c r="D14" s="1671"/>
      <c r="E14" s="622" t="s">
        <v>537</v>
      </c>
      <c r="F14" s="623"/>
      <c r="G14" s="623"/>
      <c r="H14" s="623"/>
      <c r="I14" s="455">
        <v>150000</v>
      </c>
      <c r="J14" s="456" t="s">
        <v>614</v>
      </c>
      <c r="K14" s="457">
        <f>SUMIFS('4.住戸情報入力'!Q:Q,'4.住戸情報入力'!P:P,E14,'4.住戸情報入力'!R:R,$G$4)+SUMIFS('4.住戸情報入力'!T:T,'4.住戸情報入力'!S:S,E14,'4.住戸情報入力'!U:U,$G$4)</f>
        <v>0</v>
      </c>
      <c r="L14" s="460" t="s">
        <v>175</v>
      </c>
      <c r="M14" s="663">
        <v>120000</v>
      </c>
      <c r="N14" s="664" t="s">
        <v>614</v>
      </c>
      <c r="O14" s="457">
        <f>SUMIFS('4.住戸情報入力'!W:W,'4.住戸情報入力'!V:V,E14,'4.住戸情報入力'!X:X,$G$4)+SUMIFS('4.住戸情報入力'!Z:Z,'4.住戸情報入力'!Y:Y,E14,'4.住戸情報入力'!AA:AA,$G$4)</f>
        <v>0</v>
      </c>
      <c r="P14" s="460" t="s">
        <v>175</v>
      </c>
      <c r="Q14" s="462">
        <f>I14*K14+M14*O14</f>
        <v>0</v>
      </c>
      <c r="R14" s="460" t="s">
        <v>127</v>
      </c>
      <c r="S14" s="1686"/>
    </row>
    <row r="15" spans="1:23" ht="28.5">
      <c r="A15" s="259"/>
      <c r="B15" s="1724"/>
      <c r="C15" s="1643"/>
      <c r="D15" s="1672"/>
      <c r="E15" s="1676" t="s">
        <v>399</v>
      </c>
      <c r="F15" s="1677"/>
      <c r="G15" s="1677"/>
      <c r="H15" s="1677"/>
      <c r="I15" s="459">
        <v>160000</v>
      </c>
      <c r="J15" s="460" t="s">
        <v>127</v>
      </c>
      <c r="K15" s="461">
        <f>SUMIFS('4.住戸情報入力'!Q:Q,'4.住戸情報入力'!P:P,E15,'4.住戸情報入力'!R:R,$G$4)+SUMIFS('4.住戸情報入力'!T:T,'4.住戸情報入力'!S:S,E15,'4.住戸情報入力'!U:U,$G$4)</f>
        <v>0</v>
      </c>
      <c r="L15" s="460" t="s">
        <v>175</v>
      </c>
      <c r="M15" s="665">
        <v>130000</v>
      </c>
      <c r="N15" s="666" t="s">
        <v>127</v>
      </c>
      <c r="O15" s="461">
        <f>SUMIFS('4.住戸情報入力'!W:W,'4.住戸情報入力'!V:V,E15,'4.住戸情報入力'!X:X,$G$4)+SUMIFS('4.住戸情報入力'!Z:Z,'4.住戸情報入力'!Y:Y,E15,'4.住戸情報入力'!AA:AA,$G$4)</f>
        <v>0</v>
      </c>
      <c r="P15" s="460" t="s">
        <v>175</v>
      </c>
      <c r="Q15" s="462">
        <f t="shared" ref="Q15:Q20" si="0">I15*K15+M15*O15</f>
        <v>0</v>
      </c>
      <c r="R15" s="460" t="s">
        <v>127</v>
      </c>
      <c r="S15" s="1686"/>
    </row>
    <row r="16" spans="1:23" ht="28.5">
      <c r="A16" s="259"/>
      <c r="B16" s="1724"/>
      <c r="C16" s="1643"/>
      <c r="D16" s="1672"/>
      <c r="E16" s="1676" t="s">
        <v>400</v>
      </c>
      <c r="F16" s="1677"/>
      <c r="G16" s="1677"/>
      <c r="H16" s="1677"/>
      <c r="I16" s="459">
        <v>170000</v>
      </c>
      <c r="J16" s="460" t="s">
        <v>127</v>
      </c>
      <c r="K16" s="461">
        <f>SUMIFS('4.住戸情報入力'!Q:Q,'4.住戸情報入力'!P:P,E16,'4.住戸情報入力'!R:R,$G$4)+SUMIFS('4.住戸情報入力'!T:T,'4.住戸情報入力'!S:S,E16,'4.住戸情報入力'!U:U,$G$4)</f>
        <v>0</v>
      </c>
      <c r="L16" s="460" t="s">
        <v>175</v>
      </c>
      <c r="M16" s="665">
        <v>140000</v>
      </c>
      <c r="N16" s="666" t="s">
        <v>127</v>
      </c>
      <c r="O16" s="461">
        <f>SUMIFS('4.住戸情報入力'!W:W,'4.住戸情報入力'!V:V,E16,'4.住戸情報入力'!X:X,$G$4)+SUMIFS('4.住戸情報入力'!Z:Z,'4.住戸情報入力'!Y:Y,E16,'4.住戸情報入力'!AA:AA,$G$4)</f>
        <v>0</v>
      </c>
      <c r="P16" s="460" t="s">
        <v>175</v>
      </c>
      <c r="Q16" s="462">
        <f t="shared" si="0"/>
        <v>0</v>
      </c>
      <c r="R16" s="460" t="s">
        <v>127</v>
      </c>
      <c r="S16" s="1686"/>
    </row>
    <row r="17" spans="1:23" ht="28.5">
      <c r="A17" s="259"/>
      <c r="B17" s="1724"/>
      <c r="C17" s="1643"/>
      <c r="D17" s="1672"/>
      <c r="E17" s="1676" t="s">
        <v>401</v>
      </c>
      <c r="F17" s="1677"/>
      <c r="G17" s="1677"/>
      <c r="H17" s="1677"/>
      <c r="I17" s="459">
        <v>180000</v>
      </c>
      <c r="J17" s="460" t="s">
        <v>127</v>
      </c>
      <c r="K17" s="461">
        <f>SUMIFS('4.住戸情報入力'!Q:Q,'4.住戸情報入力'!P:P,E17,'4.住戸情報入力'!R:R,$G$4)+SUMIFS('4.住戸情報入力'!T:T,'4.住戸情報入力'!S:S,E17,'4.住戸情報入力'!U:U,$G$4)</f>
        <v>0</v>
      </c>
      <c r="L17" s="460" t="s">
        <v>175</v>
      </c>
      <c r="M17" s="665">
        <v>150000</v>
      </c>
      <c r="N17" s="666" t="s">
        <v>127</v>
      </c>
      <c r="O17" s="461">
        <f>SUMIFS('4.住戸情報入力'!W:W,'4.住戸情報入力'!V:V,E17,'4.住戸情報入力'!X:X,$G$4)+SUMIFS('4.住戸情報入力'!Z:Z,'4.住戸情報入力'!Y:Y,E17,'4.住戸情報入力'!AA:AA,$G$4)</f>
        <v>0</v>
      </c>
      <c r="P17" s="460" t="s">
        <v>175</v>
      </c>
      <c r="Q17" s="462">
        <f t="shared" si="0"/>
        <v>0</v>
      </c>
      <c r="R17" s="460" t="s">
        <v>127</v>
      </c>
      <c r="S17" s="1686"/>
    </row>
    <row r="18" spans="1:23" ht="28.5">
      <c r="A18" s="259"/>
      <c r="B18" s="1724"/>
      <c r="C18" s="1643"/>
      <c r="D18" s="1672"/>
      <c r="E18" s="1676" t="s">
        <v>402</v>
      </c>
      <c r="F18" s="1677"/>
      <c r="G18" s="1677"/>
      <c r="H18" s="1677"/>
      <c r="I18" s="459">
        <v>190000</v>
      </c>
      <c r="J18" s="460" t="s">
        <v>127</v>
      </c>
      <c r="K18" s="461">
        <f>SUMIFS('4.住戸情報入力'!Q:Q,'4.住戸情報入力'!P:P,E18,'4.住戸情報入力'!R:R,$G$4)+SUMIFS('4.住戸情報入力'!T:T,'4.住戸情報入力'!S:S,E18,'4.住戸情報入力'!U:U,$G$4)</f>
        <v>0</v>
      </c>
      <c r="L18" s="460" t="s">
        <v>175</v>
      </c>
      <c r="M18" s="665">
        <v>160000</v>
      </c>
      <c r="N18" s="666" t="s">
        <v>127</v>
      </c>
      <c r="O18" s="461">
        <f>SUMIFS('4.住戸情報入力'!W:W,'4.住戸情報入力'!V:V,E18,'4.住戸情報入力'!X:X,$G$4)+SUMIFS('4.住戸情報入力'!Z:Z,'4.住戸情報入力'!Y:Y,E18,'4.住戸情報入力'!AA:AA,$G$4)</f>
        <v>0</v>
      </c>
      <c r="P18" s="460" t="s">
        <v>175</v>
      </c>
      <c r="Q18" s="462">
        <f t="shared" si="0"/>
        <v>0</v>
      </c>
      <c r="R18" s="460" t="s">
        <v>127</v>
      </c>
      <c r="S18" s="1686"/>
    </row>
    <row r="19" spans="1:23" ht="28.5">
      <c r="A19" s="259"/>
      <c r="B19" s="1724"/>
      <c r="C19" s="1643"/>
      <c r="D19" s="1672"/>
      <c r="E19" s="1676" t="s">
        <v>403</v>
      </c>
      <c r="F19" s="1677"/>
      <c r="G19" s="1677"/>
      <c r="H19" s="1677"/>
      <c r="I19" s="459">
        <v>200000</v>
      </c>
      <c r="J19" s="460" t="s">
        <v>127</v>
      </c>
      <c r="K19" s="461">
        <f>SUMIFS('4.住戸情報入力'!Q:Q,'4.住戸情報入力'!P:P,E19,'4.住戸情報入力'!R:R,$G$4)+SUMIFS('4.住戸情報入力'!T:T,'4.住戸情報入力'!S:S,E19,'4.住戸情報入力'!U:U,$G$4)</f>
        <v>0</v>
      </c>
      <c r="L19" s="460" t="s">
        <v>175</v>
      </c>
      <c r="M19" s="665">
        <v>170000</v>
      </c>
      <c r="N19" s="666" t="s">
        <v>127</v>
      </c>
      <c r="O19" s="461">
        <f>SUMIFS('4.住戸情報入力'!W:W,'4.住戸情報入力'!V:V,E19,'4.住戸情報入力'!X:X,$G$4)+SUMIFS('4.住戸情報入力'!Z:Z,'4.住戸情報入力'!Y:Y,E19,'4.住戸情報入力'!AA:AA,$G$4)</f>
        <v>0</v>
      </c>
      <c r="P19" s="460" t="s">
        <v>175</v>
      </c>
      <c r="Q19" s="462">
        <f t="shared" si="0"/>
        <v>0</v>
      </c>
      <c r="R19" s="460" t="s">
        <v>127</v>
      </c>
      <c r="S19" s="1686"/>
    </row>
    <row r="20" spans="1:23" ht="28.5">
      <c r="A20" s="259"/>
      <c r="B20" s="1724"/>
      <c r="C20" s="1643"/>
      <c r="D20" s="1672"/>
      <c r="E20" s="1676" t="s">
        <v>404</v>
      </c>
      <c r="F20" s="1677"/>
      <c r="G20" s="1677"/>
      <c r="H20" s="1677"/>
      <c r="I20" s="459">
        <v>220000</v>
      </c>
      <c r="J20" s="460" t="s">
        <v>127</v>
      </c>
      <c r="K20" s="461">
        <f>SUMIFS('4.住戸情報入力'!Q:Q,'4.住戸情報入力'!P:P,E20,'4.住戸情報入力'!R:R,$G$4)+SUMIFS('4.住戸情報入力'!T:T,'4.住戸情報入力'!S:S,E20,'4.住戸情報入力'!U:U,$G$4)</f>
        <v>0</v>
      </c>
      <c r="L20" s="460" t="s">
        <v>175</v>
      </c>
      <c r="M20" s="665">
        <v>190000</v>
      </c>
      <c r="N20" s="666" t="s">
        <v>127</v>
      </c>
      <c r="O20" s="461">
        <f>SUMIFS('4.住戸情報入力'!W:W,'4.住戸情報入力'!V:V,E20,'4.住戸情報入力'!X:X,$G$4)+SUMIFS('4.住戸情報入力'!Z:Z,'4.住戸情報入力'!Y:Y,E20,'4.住戸情報入力'!AA:AA,$G$4)</f>
        <v>0</v>
      </c>
      <c r="P20" s="460" t="s">
        <v>175</v>
      </c>
      <c r="Q20" s="462">
        <f t="shared" si="0"/>
        <v>0</v>
      </c>
      <c r="R20" s="460" t="s">
        <v>127</v>
      </c>
      <c r="S20" s="1686"/>
    </row>
    <row r="21" spans="1:23" ht="29.25" thickBot="1">
      <c r="A21" s="259"/>
      <c r="B21" s="1724"/>
      <c r="C21" s="1643"/>
      <c r="D21" s="1673"/>
      <c r="E21" s="1678" t="s">
        <v>405</v>
      </c>
      <c r="F21" s="1679"/>
      <c r="G21" s="1679"/>
      <c r="H21" s="1679"/>
      <c r="I21" s="463">
        <v>240000</v>
      </c>
      <c r="J21" s="464" t="s">
        <v>127</v>
      </c>
      <c r="K21" s="465">
        <f>SUMIFS('4.住戸情報入力'!Q:Q,'4.住戸情報入力'!P:P,E21,'4.住戸情報入力'!R:R,$G$4)+SUMIFS('4.住戸情報入力'!T:T,'4.住戸情報入力'!S:S,E21,'4.住戸情報入力'!U:U,$G$4)</f>
        <v>0</v>
      </c>
      <c r="L21" s="464" t="s">
        <v>175</v>
      </c>
      <c r="M21" s="667">
        <v>200000</v>
      </c>
      <c r="N21" s="668" t="s">
        <v>127</v>
      </c>
      <c r="O21" s="465">
        <f>SUMIFS('4.住戸情報入力'!W:W,'4.住戸情報入力'!V:V,E21,'4.住戸情報入力'!X:X,$G$4)+SUMIFS('4.住戸情報入力'!Z:Z,'4.住戸情報入力'!Y:Y,E21,'4.住戸情報入力'!AA:AA,$G$4)</f>
        <v>0</v>
      </c>
      <c r="P21" s="464" t="s">
        <v>175</v>
      </c>
      <c r="Q21" s="466">
        <f>I21*K21+M21*O21</f>
        <v>0</v>
      </c>
      <c r="R21" s="464" t="s">
        <v>127</v>
      </c>
      <c r="S21" s="1687"/>
    </row>
    <row r="22" spans="1:23" s="208" customFormat="1" ht="29.25" thickTop="1">
      <c r="A22" s="259"/>
      <c r="B22" s="1724"/>
      <c r="C22" s="1643"/>
      <c r="D22" s="1615" t="s">
        <v>305</v>
      </c>
      <c r="E22" s="1616"/>
      <c r="F22" s="1616"/>
      <c r="G22" s="1616"/>
      <c r="H22" s="1616"/>
      <c r="I22" s="1616"/>
      <c r="J22" s="1616"/>
      <c r="K22" s="1616"/>
      <c r="L22" s="1616"/>
      <c r="M22" s="1616"/>
      <c r="N22" s="1616"/>
      <c r="O22" s="1616"/>
      <c r="P22" s="448" t="s">
        <v>296</v>
      </c>
      <c r="Q22" s="449">
        <f>SUM(Q14:Q21)</f>
        <v>0</v>
      </c>
      <c r="R22" s="450" t="s">
        <v>127</v>
      </c>
      <c r="S22" s="467"/>
      <c r="U22" s="4"/>
      <c r="V22" s="4"/>
      <c r="W22" s="4"/>
    </row>
    <row r="23" spans="1:23" s="214" customFormat="1" ht="27.75" customHeight="1">
      <c r="A23" s="260"/>
      <c r="B23" s="1724"/>
      <c r="C23" s="1643"/>
      <c r="D23" s="1696" t="s">
        <v>422</v>
      </c>
      <c r="E23" s="1660" t="s">
        <v>538</v>
      </c>
      <c r="F23" s="1661"/>
      <c r="G23" s="1661"/>
      <c r="H23" s="1661"/>
      <c r="I23" s="1661"/>
      <c r="J23" s="1661"/>
      <c r="K23" s="1661"/>
      <c r="L23" s="1662"/>
      <c r="M23" s="455">
        <v>340000</v>
      </c>
      <c r="N23" s="468" t="s">
        <v>127</v>
      </c>
      <c r="O23" s="469">
        <f>COUNTIFS('4.住戸情報入力'!AB:AB,E23,'4.住戸情報入力'!AC:AC,$G$4)</f>
        <v>0</v>
      </c>
      <c r="P23" s="470" t="s">
        <v>175</v>
      </c>
      <c r="Q23" s="471">
        <f>M23*O23</f>
        <v>0</v>
      </c>
      <c r="R23" s="470" t="s">
        <v>127</v>
      </c>
      <c r="S23" s="1685" t="s">
        <v>841</v>
      </c>
      <c r="U23" s="592"/>
      <c r="V23" s="592"/>
      <c r="W23" s="592"/>
    </row>
    <row r="24" spans="1:23" s="214" customFormat="1" ht="27.75" customHeight="1">
      <c r="A24" s="260"/>
      <c r="B24" s="1724"/>
      <c r="C24" s="1643"/>
      <c r="D24" s="1697"/>
      <c r="E24" s="1663" t="s">
        <v>539</v>
      </c>
      <c r="F24" s="1664"/>
      <c r="G24" s="1664"/>
      <c r="H24" s="1664"/>
      <c r="I24" s="1664"/>
      <c r="J24" s="1664"/>
      <c r="K24" s="1664"/>
      <c r="L24" s="1665"/>
      <c r="M24" s="459">
        <v>430000</v>
      </c>
      <c r="N24" s="470" t="s">
        <v>127</v>
      </c>
      <c r="O24" s="472">
        <f>COUNTIFS('4.住戸情報入力'!AB:AB,E24,'4.住戸情報入力'!AC:AC,$G$4)</f>
        <v>0</v>
      </c>
      <c r="P24" s="470" t="s">
        <v>175</v>
      </c>
      <c r="Q24" s="471">
        <f t="shared" ref="Q24:Q26" si="1">M24*O24</f>
        <v>0</v>
      </c>
      <c r="R24" s="470" t="s">
        <v>127</v>
      </c>
      <c r="S24" s="1686"/>
      <c r="U24" s="592"/>
      <c r="V24" s="592"/>
      <c r="W24" s="592"/>
    </row>
    <row r="25" spans="1:23" s="214" customFormat="1" ht="27.75" customHeight="1">
      <c r="A25" s="260"/>
      <c r="B25" s="1724"/>
      <c r="C25" s="1643"/>
      <c r="D25" s="1697"/>
      <c r="E25" s="1663" t="s">
        <v>540</v>
      </c>
      <c r="F25" s="1664"/>
      <c r="G25" s="1664"/>
      <c r="H25" s="1664"/>
      <c r="I25" s="1664"/>
      <c r="J25" s="1664"/>
      <c r="K25" s="1664"/>
      <c r="L25" s="1665"/>
      <c r="M25" s="459">
        <v>480000</v>
      </c>
      <c r="N25" s="470" t="s">
        <v>127</v>
      </c>
      <c r="O25" s="461">
        <f>COUNTIFS('4.住戸情報入力'!AB:AB,E25,'4.住戸情報入力'!AC:AC,$G$4)</f>
        <v>0</v>
      </c>
      <c r="P25" s="470" t="s">
        <v>175</v>
      </c>
      <c r="Q25" s="471">
        <f t="shared" si="1"/>
        <v>0</v>
      </c>
      <c r="R25" s="470" t="s">
        <v>127</v>
      </c>
      <c r="S25" s="1686"/>
      <c r="U25" s="592"/>
      <c r="V25" s="592"/>
      <c r="W25" s="592"/>
    </row>
    <row r="26" spans="1:23" s="214" customFormat="1" ht="27.75" customHeight="1" thickBot="1">
      <c r="A26" s="260"/>
      <c r="B26" s="1724"/>
      <c r="C26" s="1643"/>
      <c r="D26" s="1697"/>
      <c r="E26" s="1666" t="s">
        <v>406</v>
      </c>
      <c r="F26" s="1667"/>
      <c r="G26" s="1667"/>
      <c r="H26" s="1667"/>
      <c r="I26" s="1667"/>
      <c r="J26" s="1667"/>
      <c r="K26" s="1667"/>
      <c r="L26" s="1668"/>
      <c r="M26" s="463">
        <v>670000</v>
      </c>
      <c r="N26" s="474" t="s">
        <v>127</v>
      </c>
      <c r="O26" s="475">
        <f>COUNTIFS('4.住戸情報入力'!AB:AB,E26,'4.住戸情報入力'!AC:AC,$G$4)</f>
        <v>0</v>
      </c>
      <c r="P26" s="476" t="s">
        <v>175</v>
      </c>
      <c r="Q26" s="477">
        <f t="shared" si="1"/>
        <v>0</v>
      </c>
      <c r="R26" s="476" t="s">
        <v>127</v>
      </c>
      <c r="S26" s="1687"/>
      <c r="U26" s="592"/>
      <c r="V26" s="592"/>
      <c r="W26" s="592"/>
    </row>
    <row r="27" spans="1:23" s="214" customFormat="1" ht="27.75" customHeight="1" thickTop="1">
      <c r="A27" s="260"/>
      <c r="B27" s="1724"/>
      <c r="C27" s="1643"/>
      <c r="D27" s="1711" t="s">
        <v>305</v>
      </c>
      <c r="E27" s="1712"/>
      <c r="F27" s="1712"/>
      <c r="G27" s="1712"/>
      <c r="H27" s="1712"/>
      <c r="I27" s="1712"/>
      <c r="J27" s="1712"/>
      <c r="K27" s="1712"/>
      <c r="L27" s="478" t="s">
        <v>297</v>
      </c>
      <c r="M27" s="602"/>
      <c r="N27" s="638"/>
      <c r="O27" s="638"/>
      <c r="P27" s="478" t="s">
        <v>297</v>
      </c>
      <c r="Q27" s="479">
        <f>SUM(Q23:Q26)</f>
        <v>0</v>
      </c>
      <c r="R27" s="480" t="s">
        <v>127</v>
      </c>
      <c r="S27" s="481"/>
      <c r="U27" s="592"/>
      <c r="V27" s="592"/>
      <c r="W27" s="592"/>
    </row>
    <row r="28" spans="1:23" s="208" customFormat="1" ht="28.5" customHeight="1">
      <c r="A28" s="259"/>
      <c r="B28" s="1724"/>
      <c r="C28" s="1643"/>
      <c r="D28" s="1672" t="s">
        <v>176</v>
      </c>
      <c r="E28" s="1617" t="s">
        <v>497</v>
      </c>
      <c r="F28" s="1618"/>
      <c r="G28" s="1618"/>
      <c r="H28" s="1618"/>
      <c r="I28" s="1618"/>
      <c r="J28" s="1618"/>
      <c r="K28" s="1618"/>
      <c r="L28" s="1619"/>
      <c r="M28" s="482">
        <v>100000</v>
      </c>
      <c r="N28" s="441" t="s">
        <v>127</v>
      </c>
      <c r="O28" s="483">
        <f>COUNTIFS('4.住戸情報入力'!AD:AD,E28,'4.住戸情報入力'!AE:AE,$G$4)+COUNTIFS('4.住戸情報入力'!AF:AF,E28,'4.住戸情報入力'!AG:AG,$G$4)</f>
        <v>0</v>
      </c>
      <c r="P28" s="441" t="s">
        <v>175</v>
      </c>
      <c r="Q28" s="442">
        <f>M28*O28</f>
        <v>0</v>
      </c>
      <c r="R28" s="441" t="s">
        <v>127</v>
      </c>
      <c r="S28" s="1685" t="s">
        <v>841</v>
      </c>
      <c r="U28" s="4"/>
      <c r="V28" s="4"/>
      <c r="W28" s="4"/>
    </row>
    <row r="29" spans="1:23" s="214" customFormat="1" ht="27.75" customHeight="1">
      <c r="A29" s="260"/>
      <c r="B29" s="1724"/>
      <c r="C29" s="1643"/>
      <c r="D29" s="1672"/>
      <c r="E29" s="1617" t="s">
        <v>942</v>
      </c>
      <c r="F29" s="1618"/>
      <c r="G29" s="1618"/>
      <c r="H29" s="1618"/>
      <c r="I29" s="1618"/>
      <c r="J29" s="1618"/>
      <c r="K29" s="1618"/>
      <c r="L29" s="1619"/>
      <c r="M29" s="484">
        <v>380000</v>
      </c>
      <c r="N29" s="480" t="s">
        <v>127</v>
      </c>
      <c r="O29" s="483">
        <f>COUNTIFS('4.住戸情報入力'!AD:AD,E29,'4.住戸情報入力'!AE:AE,$G$4)+COUNTIFS('4.住戸情報入力'!AF:AF,E29,'4.住戸情報入力'!AG:AG,$G$4)</f>
        <v>0</v>
      </c>
      <c r="P29" s="480" t="s">
        <v>175</v>
      </c>
      <c r="Q29" s="479">
        <f>M29*O29</f>
        <v>0</v>
      </c>
      <c r="R29" s="480" t="s">
        <v>127</v>
      </c>
      <c r="S29" s="1686"/>
      <c r="U29" s="592"/>
      <c r="V29" s="592"/>
      <c r="W29" s="592"/>
    </row>
    <row r="30" spans="1:23" s="214" customFormat="1" ht="27.75" customHeight="1">
      <c r="A30" s="260"/>
      <c r="B30" s="1724"/>
      <c r="C30" s="1643"/>
      <c r="D30" s="1672"/>
      <c r="E30" s="1626" t="s">
        <v>498</v>
      </c>
      <c r="F30" s="1627"/>
      <c r="G30" s="640"/>
      <c r="H30" s="641"/>
      <c r="I30" s="1620" t="s">
        <v>615</v>
      </c>
      <c r="J30" s="1621"/>
      <c r="K30" s="1621"/>
      <c r="L30" s="1622"/>
      <c r="M30" s="1738" t="s">
        <v>616</v>
      </c>
      <c r="N30" s="1739"/>
      <c r="O30" s="1739"/>
      <c r="P30" s="1740"/>
      <c r="Q30" s="636"/>
      <c r="R30" s="607"/>
      <c r="S30" s="1686"/>
      <c r="U30" s="592"/>
      <c r="V30" s="592"/>
      <c r="W30" s="592"/>
    </row>
    <row r="31" spans="1:23" s="208" customFormat="1" ht="27.95" customHeight="1">
      <c r="A31" s="259"/>
      <c r="B31" s="1724"/>
      <c r="C31" s="1643"/>
      <c r="D31" s="1672"/>
      <c r="E31" s="1628"/>
      <c r="F31" s="1629"/>
      <c r="G31" s="1741" t="s">
        <v>407</v>
      </c>
      <c r="H31" s="1741"/>
      <c r="I31" s="455">
        <v>460000</v>
      </c>
      <c r="J31" s="456" t="s">
        <v>127</v>
      </c>
      <c r="K31" s="457">
        <f>COUNTIFS('4.住戸情報入力'!AD:AD,"エアコン*"&amp;G31,'4.住戸情報入力'!AE:AE,$G$4)</f>
        <v>0</v>
      </c>
      <c r="L31" s="456" t="s">
        <v>175</v>
      </c>
      <c r="M31" s="665">
        <v>430000</v>
      </c>
      <c r="N31" s="460" t="s">
        <v>127</v>
      </c>
      <c r="O31" s="461">
        <f>COUNTIFS('4.住戸情報入力'!AF:AF,"エアコン*"&amp;G31,'4.住戸情報入力'!AG:AG,$G$4)</f>
        <v>0</v>
      </c>
      <c r="P31" s="460" t="s">
        <v>175</v>
      </c>
      <c r="Q31" s="458">
        <f>I31*K31+M31*O31</f>
        <v>0</v>
      </c>
      <c r="R31" s="460" t="s">
        <v>127</v>
      </c>
      <c r="S31" s="1686"/>
      <c r="U31" s="4"/>
      <c r="V31" s="4"/>
      <c r="W31" s="4"/>
    </row>
    <row r="32" spans="1:23" s="208" customFormat="1" ht="29.25" thickBot="1">
      <c r="A32" s="259"/>
      <c r="B32" s="1724"/>
      <c r="C32" s="1643"/>
      <c r="D32" s="1673"/>
      <c r="E32" s="1630"/>
      <c r="F32" s="1631"/>
      <c r="G32" s="1679" t="s">
        <v>406</v>
      </c>
      <c r="H32" s="1679"/>
      <c r="I32" s="463">
        <v>530000</v>
      </c>
      <c r="J32" s="464" t="s">
        <v>127</v>
      </c>
      <c r="K32" s="465">
        <f>COUNTIFS('4.住戸情報入力'!AD:AD,"エアコン*"&amp;G32,'4.住戸情報入力'!AE:AE,$G$4)</f>
        <v>0</v>
      </c>
      <c r="L32" s="464" t="s">
        <v>175</v>
      </c>
      <c r="M32" s="667">
        <v>500000</v>
      </c>
      <c r="N32" s="464" t="s">
        <v>127</v>
      </c>
      <c r="O32" s="465">
        <f>COUNTIFS('4.住戸情報入力'!AF:AF,"エアコン*"&amp;G32,'4.住戸情報入力'!AG:AG,$G$4)</f>
        <v>0</v>
      </c>
      <c r="P32" s="464" t="s">
        <v>175</v>
      </c>
      <c r="Q32" s="466">
        <f>I32*K32+M32*O32</f>
        <v>0</v>
      </c>
      <c r="R32" s="464" t="s">
        <v>127</v>
      </c>
      <c r="S32" s="1687"/>
      <c r="U32" s="4"/>
      <c r="V32" s="4"/>
      <c r="W32" s="4"/>
    </row>
    <row r="33" spans="1:23" s="208" customFormat="1" ht="30" thickTop="1" thickBot="1">
      <c r="A33" s="259"/>
      <c r="B33" s="1724"/>
      <c r="C33" s="1643"/>
      <c r="D33" s="1632" t="s">
        <v>305</v>
      </c>
      <c r="E33" s="1633"/>
      <c r="F33" s="1633"/>
      <c r="G33" s="1633"/>
      <c r="H33" s="1633"/>
      <c r="I33" s="1633"/>
      <c r="J33" s="1633"/>
      <c r="K33" s="1633"/>
      <c r="L33" s="1633"/>
      <c r="M33" s="1633"/>
      <c r="N33" s="1633"/>
      <c r="O33" s="1633"/>
      <c r="P33" s="487" t="s">
        <v>298</v>
      </c>
      <c r="Q33" s="488">
        <f>SUM(Q28:Q32)</f>
        <v>0</v>
      </c>
      <c r="R33" s="489" t="s">
        <v>127</v>
      </c>
      <c r="S33" s="490"/>
      <c r="U33" s="619"/>
      <c r="V33" s="4"/>
      <c r="W33" s="4"/>
    </row>
    <row r="34" spans="1:23" s="214" customFormat="1" ht="27.75" customHeight="1" thickTop="1" thickBot="1">
      <c r="A34" s="260"/>
      <c r="B34" s="1724"/>
      <c r="C34" s="1643"/>
      <c r="D34" s="1634" t="s">
        <v>495</v>
      </c>
      <c r="E34" s="1635"/>
      <c r="F34" s="1635"/>
      <c r="G34" s="1635"/>
      <c r="H34" s="1635"/>
      <c r="I34" s="1635"/>
      <c r="J34" s="1635"/>
      <c r="K34" s="1635"/>
      <c r="L34" s="1635"/>
      <c r="M34" s="1635"/>
      <c r="N34" s="1636"/>
      <c r="O34" s="491" t="s">
        <v>445</v>
      </c>
      <c r="P34" s="492" t="s">
        <v>446</v>
      </c>
      <c r="Q34" s="493">
        <f>65000*SUMIFS('4.住戸情報入力'!AU:AU,'4.住戸情報入力'!AT:AT,"2.6ｋＷ未満",'4.住戸情報入力'!AV:AV,$G$4)+80000*SUMIFS('4.住戸情報入力'!AU:AU,'4.住戸情報入力'!AT:AT,"2.6ｋＷ以上",'4.住戸情報入力'!AV:AV,$G$4)</f>
        <v>0</v>
      </c>
      <c r="R34" s="494" t="s">
        <v>127</v>
      </c>
      <c r="S34" s="454" t="s">
        <v>841</v>
      </c>
      <c r="U34" s="592"/>
      <c r="V34" s="592"/>
      <c r="W34" s="592"/>
    </row>
    <row r="35" spans="1:23" s="214" customFormat="1" ht="27.75" customHeight="1" thickTop="1" thickBot="1">
      <c r="A35" s="260"/>
      <c r="B35" s="1724"/>
      <c r="C35" s="1643"/>
      <c r="D35" s="1634" t="s">
        <v>496</v>
      </c>
      <c r="E35" s="1635"/>
      <c r="F35" s="1635"/>
      <c r="G35" s="1635"/>
      <c r="H35" s="1635"/>
      <c r="I35" s="1635"/>
      <c r="J35" s="1635"/>
      <c r="K35" s="1635"/>
      <c r="L35" s="1635"/>
      <c r="M35" s="1635"/>
      <c r="N35" s="1636"/>
      <c r="O35" s="495" t="s">
        <v>445</v>
      </c>
      <c r="P35" s="496" t="s">
        <v>494</v>
      </c>
      <c r="Q35" s="497">
        <f>SUMIFS('4.住戸情報入力'!AX:AX,'4.住戸情報入力'!AY:AY,$G$4)</f>
        <v>0</v>
      </c>
      <c r="R35" s="498" t="s">
        <v>127</v>
      </c>
      <c r="S35" s="454" t="s">
        <v>841</v>
      </c>
      <c r="U35" s="592"/>
      <c r="V35" s="592"/>
      <c r="W35" s="592"/>
    </row>
    <row r="36" spans="1:23" s="214" customFormat="1" ht="27.75" customHeight="1" thickTop="1">
      <c r="A36" s="260"/>
      <c r="B36" s="1724"/>
      <c r="C36" s="1643"/>
      <c r="D36" s="1642" t="s">
        <v>177</v>
      </c>
      <c r="E36" s="1692" t="s">
        <v>576</v>
      </c>
      <c r="F36" s="1693"/>
      <c r="G36" s="1693"/>
      <c r="H36" s="1693"/>
      <c r="I36" s="626"/>
      <c r="J36" s="631"/>
      <c r="K36" s="628"/>
      <c r="L36" s="635"/>
      <c r="M36" s="626">
        <v>300000</v>
      </c>
      <c r="N36" s="468" t="s">
        <v>127</v>
      </c>
      <c r="O36" s="457">
        <f>COUNTIFS('4.住戸情報入力'!AJ:AJ,E36,'4.住戸情報入力'!AK:AK,$G$4)</f>
        <v>0</v>
      </c>
      <c r="P36" s="468" t="s">
        <v>175</v>
      </c>
      <c r="Q36" s="499">
        <f>M36*O36</f>
        <v>0</v>
      </c>
      <c r="R36" s="468" t="s">
        <v>127</v>
      </c>
      <c r="S36" s="1691" t="s">
        <v>841</v>
      </c>
      <c r="U36" s="592"/>
    </row>
    <row r="37" spans="1:23" s="214" customFormat="1" ht="27.75" customHeight="1">
      <c r="A37" s="260"/>
      <c r="B37" s="1724"/>
      <c r="C37" s="1643"/>
      <c r="D37" s="1643"/>
      <c r="E37" s="1694" t="s">
        <v>577</v>
      </c>
      <c r="F37" s="1695"/>
      <c r="G37" s="1695"/>
      <c r="H37" s="627" t="s">
        <v>423</v>
      </c>
      <c r="I37" s="624"/>
      <c r="J37" s="632"/>
      <c r="K37" s="628"/>
      <c r="L37" s="470"/>
      <c r="M37" s="624">
        <v>140000</v>
      </c>
      <c r="N37" s="470" t="s">
        <v>127</v>
      </c>
      <c r="O37" s="457">
        <f>COUNTIFS('4.住戸情報入力'!AJ:AJ,"ガス潜熱回収型給湯機（エコジョーズ等）20号以下",'4.住戸情報入力'!AK:AK,$G$4)</f>
        <v>0</v>
      </c>
      <c r="P37" s="470" t="s">
        <v>175</v>
      </c>
      <c r="Q37" s="471">
        <f t="shared" ref="Q37:Q42" si="2">M37*O37</f>
        <v>0</v>
      </c>
      <c r="R37" s="470" t="s">
        <v>127</v>
      </c>
      <c r="S37" s="1691"/>
      <c r="U37" s="312"/>
    </row>
    <row r="38" spans="1:23" s="214" customFormat="1" ht="27.75" customHeight="1">
      <c r="A38" s="260"/>
      <c r="B38" s="1724"/>
      <c r="C38" s="1643"/>
      <c r="D38" s="1643"/>
      <c r="E38" s="1692"/>
      <c r="F38" s="1693"/>
      <c r="G38" s="1693"/>
      <c r="H38" s="627" t="s">
        <v>424</v>
      </c>
      <c r="I38" s="624"/>
      <c r="J38" s="632"/>
      <c r="K38" s="628"/>
      <c r="L38" s="470"/>
      <c r="M38" s="624">
        <v>160000</v>
      </c>
      <c r="N38" s="470" t="s">
        <v>127</v>
      </c>
      <c r="O38" s="457">
        <f>COUNTIFS('4.住戸情報入力'!AJ:AJ,"ガス潜熱回収型給湯機（エコジョーズ等）24号",'4.住戸情報入力'!AK:AK,$G$4)</f>
        <v>0</v>
      </c>
      <c r="P38" s="470" t="s">
        <v>175</v>
      </c>
      <c r="Q38" s="471">
        <f t="shared" si="2"/>
        <v>0</v>
      </c>
      <c r="R38" s="470" t="s">
        <v>127</v>
      </c>
      <c r="S38" s="1691"/>
      <c r="U38" s="592"/>
      <c r="V38" s="592"/>
      <c r="W38" s="592"/>
    </row>
    <row r="39" spans="1:23" s="208" customFormat="1" ht="28.5">
      <c r="A39" s="259"/>
      <c r="B39" s="1724"/>
      <c r="C39" s="1643"/>
      <c r="D39" s="1643"/>
      <c r="E39" s="1676" t="s">
        <v>178</v>
      </c>
      <c r="F39" s="1677"/>
      <c r="G39" s="1677"/>
      <c r="H39" s="1677"/>
      <c r="I39" s="624"/>
      <c r="J39" s="633"/>
      <c r="K39" s="629"/>
      <c r="L39" s="460"/>
      <c r="M39" s="624">
        <v>400000</v>
      </c>
      <c r="N39" s="460" t="s">
        <v>127</v>
      </c>
      <c r="O39" s="461">
        <f>COUNTIFS('4.住戸情報入力'!AJ:AJ,E39,'4.住戸情報入力'!AK:AK,$G$4)</f>
        <v>0</v>
      </c>
      <c r="P39" s="460" t="s">
        <v>175</v>
      </c>
      <c r="Q39" s="462">
        <f t="shared" si="2"/>
        <v>0</v>
      </c>
      <c r="R39" s="460" t="s">
        <v>127</v>
      </c>
      <c r="S39" s="1691"/>
      <c r="U39" s="4"/>
      <c r="V39" s="4"/>
      <c r="W39" s="4"/>
    </row>
    <row r="40" spans="1:23" s="208" customFormat="1" ht="28.5">
      <c r="A40" s="259"/>
      <c r="B40" s="1724"/>
      <c r="C40" s="1643"/>
      <c r="D40" s="1643"/>
      <c r="E40" s="1676" t="s">
        <v>533</v>
      </c>
      <c r="F40" s="1677"/>
      <c r="G40" s="1677"/>
      <c r="H40" s="1677"/>
      <c r="I40" s="624"/>
      <c r="J40" s="633"/>
      <c r="K40" s="629"/>
      <c r="L40" s="460"/>
      <c r="M40" s="624">
        <v>1000000</v>
      </c>
      <c r="N40" s="460" t="s">
        <v>127</v>
      </c>
      <c r="O40" s="461">
        <f>COUNTIFS('4.住戸情報入力'!AJ:AJ,E40,'4.住戸情報入力'!AK:AK,$G$4)</f>
        <v>0</v>
      </c>
      <c r="P40" s="460" t="s">
        <v>175</v>
      </c>
      <c r="Q40" s="462">
        <f t="shared" si="2"/>
        <v>0</v>
      </c>
      <c r="R40" s="460" t="s">
        <v>127</v>
      </c>
      <c r="S40" s="1691"/>
      <c r="U40" s="4"/>
      <c r="V40" s="4"/>
      <c r="W40" s="4"/>
    </row>
    <row r="41" spans="1:23" s="208" customFormat="1" ht="28.5">
      <c r="A41" s="259"/>
      <c r="B41" s="1724"/>
      <c r="C41" s="1643"/>
      <c r="D41" s="1643"/>
      <c r="E41" s="1676" t="s">
        <v>534</v>
      </c>
      <c r="F41" s="1677"/>
      <c r="G41" s="1677"/>
      <c r="H41" s="1677"/>
      <c r="I41" s="624"/>
      <c r="J41" s="633"/>
      <c r="K41" s="629"/>
      <c r="L41" s="460"/>
      <c r="M41" s="624">
        <v>1230000</v>
      </c>
      <c r="N41" s="460" t="s">
        <v>127</v>
      </c>
      <c r="O41" s="461">
        <f>COUNTIFS('4.住戸情報入力'!AJ:AJ,E41,'4.住戸情報入力'!AK:AK,$G$4)</f>
        <v>0</v>
      </c>
      <c r="P41" s="460" t="s">
        <v>175</v>
      </c>
      <c r="Q41" s="462">
        <f t="shared" si="2"/>
        <v>0</v>
      </c>
      <c r="R41" s="460" t="s">
        <v>127</v>
      </c>
      <c r="S41" s="1691"/>
      <c r="U41" s="4"/>
      <c r="V41" s="4"/>
      <c r="W41" s="4"/>
    </row>
    <row r="42" spans="1:23" s="208" customFormat="1" ht="28.5">
      <c r="A42" s="259"/>
      <c r="B42" s="1724"/>
      <c r="C42" s="1643"/>
      <c r="D42" s="1644"/>
      <c r="E42" s="1689" t="s">
        <v>535</v>
      </c>
      <c r="F42" s="1690"/>
      <c r="G42" s="1690"/>
      <c r="H42" s="1690"/>
      <c r="I42" s="625"/>
      <c r="J42" s="634"/>
      <c r="K42" s="630"/>
      <c r="L42" s="500"/>
      <c r="M42" s="625">
        <v>990000</v>
      </c>
      <c r="N42" s="500" t="s">
        <v>127</v>
      </c>
      <c r="O42" s="501">
        <f>COUNTIFS('4.住戸情報入力'!AJ:AJ,E42,'4.住戸情報入力'!AK:AK,$G$4)</f>
        <v>0</v>
      </c>
      <c r="P42" s="500" t="s">
        <v>175</v>
      </c>
      <c r="Q42" s="502">
        <f t="shared" si="2"/>
        <v>0</v>
      </c>
      <c r="R42" s="500" t="s">
        <v>127</v>
      </c>
      <c r="S42" s="1691"/>
      <c r="U42" s="4"/>
      <c r="V42" s="4"/>
      <c r="W42" s="4"/>
    </row>
    <row r="43" spans="1:23" s="214" customFormat="1" ht="27.75" customHeight="1">
      <c r="A43" s="260"/>
      <c r="B43" s="1724"/>
      <c r="C43" s="1643"/>
      <c r="D43" s="1640" t="s">
        <v>305</v>
      </c>
      <c r="E43" s="1641"/>
      <c r="F43" s="1641"/>
      <c r="G43" s="1641"/>
      <c r="H43" s="1641"/>
      <c r="I43" s="1641"/>
      <c r="J43" s="1641"/>
      <c r="K43" s="1641"/>
      <c r="L43" s="1641"/>
      <c r="M43" s="1641"/>
      <c r="N43" s="1641"/>
      <c r="O43" s="1641"/>
      <c r="P43" s="478" t="s">
        <v>304</v>
      </c>
      <c r="Q43" s="479">
        <f>SUM(Q36:Q42)</f>
        <v>0</v>
      </c>
      <c r="R43" s="480" t="s">
        <v>127</v>
      </c>
      <c r="S43" s="503"/>
      <c r="U43" s="592"/>
      <c r="V43" s="592"/>
      <c r="W43" s="592"/>
    </row>
    <row r="44" spans="1:23" s="214" customFormat="1" ht="27.75" customHeight="1">
      <c r="A44" s="260"/>
      <c r="B44" s="1724"/>
      <c r="C44" s="1643"/>
      <c r="D44" s="1637" t="s">
        <v>584</v>
      </c>
      <c r="E44" s="1638"/>
      <c r="F44" s="1638"/>
      <c r="G44" s="1638"/>
      <c r="H44" s="1638"/>
      <c r="I44" s="1638"/>
      <c r="J44" s="1638"/>
      <c r="K44" s="1638"/>
      <c r="L44" s="1638"/>
      <c r="M44" s="1638"/>
      <c r="N44" s="1638"/>
      <c r="O44" s="1638"/>
      <c r="P44" s="1639"/>
      <c r="Q44" s="50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505" t="s">
        <v>127</v>
      </c>
      <c r="S44" s="1654" t="s">
        <v>841</v>
      </c>
      <c r="U44" s="592"/>
      <c r="V44" s="592"/>
      <c r="W44" s="592"/>
    </row>
    <row r="45" spans="1:23" s="214" customFormat="1" ht="28.5">
      <c r="A45" s="260"/>
      <c r="B45" s="1724"/>
      <c r="C45" s="1643"/>
      <c r="D45" s="1731" t="s">
        <v>585</v>
      </c>
      <c r="E45" s="1732"/>
      <c r="F45" s="1732"/>
      <c r="G45" s="1732"/>
      <c r="H45" s="1732"/>
      <c r="I45" s="1732"/>
      <c r="J45" s="1732"/>
      <c r="K45" s="1732"/>
      <c r="L45" s="1732"/>
      <c r="M45" s="1732"/>
      <c r="N45" s="1732"/>
      <c r="O45" s="1732"/>
      <c r="P45" s="1733"/>
      <c r="Q45" s="504">
        <f>6000*SUMIFS('4.住戸情報入力'!AL:AL,'4.住戸情報入力'!AM:AM,$G$4)+8000*SUMIFS('4.住戸情報入力'!AN:AN,'4.住戸情報入力'!AO:AO,$G$4)+14000*SUMIFS('4.住戸情報入力'!AP:AP,'4.住戸情報入力'!AQ:AQ,$G$4)</f>
        <v>0</v>
      </c>
      <c r="R45" s="506" t="s">
        <v>127</v>
      </c>
      <c r="S45" s="1655"/>
      <c r="U45" s="592"/>
      <c r="V45" s="592"/>
      <c r="W45" s="592"/>
    </row>
    <row r="46" spans="1:23" s="214" customFormat="1" ht="27.75" customHeight="1">
      <c r="A46" s="260"/>
      <c r="B46" s="1724"/>
      <c r="C46" s="1643"/>
      <c r="D46" s="1660" t="s">
        <v>944</v>
      </c>
      <c r="E46" s="1661"/>
      <c r="F46" s="1661"/>
      <c r="G46" s="1661"/>
      <c r="H46" s="1661"/>
      <c r="I46" s="1661"/>
      <c r="J46" s="1661"/>
      <c r="K46" s="1661"/>
      <c r="L46" s="1662"/>
      <c r="M46" s="485">
        <v>100000</v>
      </c>
      <c r="N46" s="505" t="s">
        <v>127</v>
      </c>
      <c r="O46" s="486">
        <f>COUNTIFS('4.住戸情報入力'!AR:AR,"有り",'4.住戸情報入力'!AS:AS,$G$4)</f>
        <v>0</v>
      </c>
      <c r="P46" s="505" t="s">
        <v>175</v>
      </c>
      <c r="Q46" s="507">
        <f>M46*O46</f>
        <v>0</v>
      </c>
      <c r="R46" s="505" t="s">
        <v>127</v>
      </c>
      <c r="S46" s="1655"/>
      <c r="U46" s="592"/>
      <c r="V46" s="592"/>
      <c r="W46" s="592"/>
    </row>
    <row r="47" spans="1:23" s="214" customFormat="1" ht="27.75" customHeight="1">
      <c r="A47" s="260"/>
      <c r="B47" s="1724"/>
      <c r="C47" s="1643"/>
      <c r="D47" s="1726" t="s">
        <v>945</v>
      </c>
      <c r="E47" s="1727"/>
      <c r="F47" s="1727"/>
      <c r="G47" s="1727"/>
      <c r="H47" s="1727"/>
      <c r="I47" s="1727"/>
      <c r="J47" s="1727"/>
      <c r="K47" s="1727"/>
      <c r="L47" s="1728"/>
      <c r="M47" s="914">
        <v>115000</v>
      </c>
      <c r="N47" s="913" t="s">
        <v>127</v>
      </c>
      <c r="O47" s="475">
        <f>COUNTIFS('4.住戸情報入力'!AR:AR,"有り（ガス計測含む）",'4.住戸情報入力'!AS:AS,$G$4)</f>
        <v>0</v>
      </c>
      <c r="P47" s="480" t="s">
        <v>175</v>
      </c>
      <c r="Q47" s="479">
        <f>M47*O47</f>
        <v>0</v>
      </c>
      <c r="R47" s="480" t="s">
        <v>127</v>
      </c>
      <c r="S47" s="1656"/>
      <c r="U47" s="592"/>
      <c r="V47" s="592"/>
      <c r="W47" s="592"/>
    </row>
    <row r="48" spans="1:23" s="214" customFormat="1" ht="27.75" customHeight="1" thickBot="1">
      <c r="A48" s="260"/>
      <c r="B48" s="1724"/>
      <c r="C48" s="1722"/>
      <c r="D48" s="1729" t="s">
        <v>305</v>
      </c>
      <c r="E48" s="1730"/>
      <c r="F48" s="1730"/>
      <c r="G48" s="1730"/>
      <c r="H48" s="1730"/>
      <c r="I48" s="1730"/>
      <c r="J48" s="1730"/>
      <c r="K48" s="1730"/>
      <c r="L48" s="1730"/>
      <c r="M48" s="1730"/>
      <c r="N48" s="1730"/>
      <c r="O48" s="1730"/>
      <c r="P48" s="510" t="s">
        <v>316</v>
      </c>
      <c r="Q48" s="511">
        <f>SUM(Q44:Q47)</f>
        <v>0</v>
      </c>
      <c r="R48" s="512" t="s">
        <v>127</v>
      </c>
      <c r="S48" s="513"/>
      <c r="U48" s="592"/>
      <c r="V48" s="592"/>
      <c r="W48" s="592"/>
    </row>
    <row r="49" spans="1:23" s="214" customFormat="1" ht="27.75" customHeight="1" thickTop="1">
      <c r="A49" s="260"/>
      <c r="B49" s="1725"/>
      <c r="C49" s="1615" t="s">
        <v>315</v>
      </c>
      <c r="D49" s="1616"/>
      <c r="E49" s="1616"/>
      <c r="F49" s="1616"/>
      <c r="G49" s="1616"/>
      <c r="H49" s="1616"/>
      <c r="I49" s="1616"/>
      <c r="J49" s="1616"/>
      <c r="K49" s="1616"/>
      <c r="L49" s="1616"/>
      <c r="M49" s="1616"/>
      <c r="N49" s="1616"/>
      <c r="O49" s="1616"/>
      <c r="P49" s="478" t="s">
        <v>425</v>
      </c>
      <c r="Q49" s="479">
        <f>SUM(Q12,Q22,Q27,Q33,Q34,Q35,Q43,Q48)</f>
        <v>0</v>
      </c>
      <c r="R49" s="480" t="s">
        <v>127</v>
      </c>
      <c r="S49" s="503" t="s">
        <v>426</v>
      </c>
      <c r="U49" s="592"/>
      <c r="V49" s="592"/>
      <c r="W49" s="592"/>
    </row>
    <row r="50" spans="1:23" s="214" customFormat="1" ht="27.75" customHeight="1" thickBot="1">
      <c r="A50" s="260"/>
      <c r="B50" s="1645" t="s">
        <v>289</v>
      </c>
      <c r="C50" s="1647" t="s">
        <v>413</v>
      </c>
      <c r="D50" s="1649" t="s">
        <v>288</v>
      </c>
      <c r="E50" s="1650"/>
      <c r="F50" s="1650"/>
      <c r="G50" s="1650"/>
      <c r="H50" s="1650"/>
      <c r="I50" s="1650"/>
      <c r="J50" s="1650"/>
      <c r="K50" s="1650"/>
      <c r="L50" s="1650"/>
      <c r="M50" s="1650"/>
      <c r="N50" s="1650"/>
      <c r="O50" s="1650"/>
      <c r="P50" s="1651"/>
      <c r="Q50" s="514">
        <f>'7.共用部定額単価算出シート'!K49</f>
        <v>0</v>
      </c>
      <c r="R50" s="508" t="s">
        <v>127</v>
      </c>
      <c r="S50" s="509"/>
      <c r="U50" s="592"/>
      <c r="V50" s="592"/>
      <c r="W50" s="592"/>
    </row>
    <row r="51" spans="1:23" s="214" customFormat="1" ht="27.75" customHeight="1" thickTop="1" thickBot="1">
      <c r="A51" s="260"/>
      <c r="B51" s="1646"/>
      <c r="C51" s="1648"/>
      <c r="D51" s="1652" t="s">
        <v>305</v>
      </c>
      <c r="E51" s="1653"/>
      <c r="F51" s="1653"/>
      <c r="G51" s="1653"/>
      <c r="H51" s="1653"/>
      <c r="I51" s="1653"/>
      <c r="J51" s="1653"/>
      <c r="K51" s="1653"/>
      <c r="L51" s="1653"/>
      <c r="M51" s="1653"/>
      <c r="N51" s="1653"/>
      <c r="O51" s="1653"/>
      <c r="P51" s="515" t="s">
        <v>427</v>
      </c>
      <c r="Q51" s="511">
        <f>SUM(Q50:Q50)</f>
        <v>0</v>
      </c>
      <c r="R51" s="512" t="s">
        <v>127</v>
      </c>
      <c r="S51" s="513"/>
      <c r="U51" s="592"/>
      <c r="V51" s="592"/>
      <c r="W51" s="592"/>
    </row>
    <row r="52" spans="1:23" s="214" customFormat="1" ht="27.75" customHeight="1" thickTop="1">
      <c r="A52" s="261"/>
      <c r="B52" s="1615" t="s">
        <v>448</v>
      </c>
      <c r="C52" s="1616"/>
      <c r="D52" s="1616"/>
      <c r="E52" s="1616"/>
      <c r="F52" s="1616"/>
      <c r="G52" s="1616"/>
      <c r="H52" s="1616"/>
      <c r="I52" s="1616"/>
      <c r="J52" s="1616"/>
      <c r="K52" s="1616"/>
      <c r="L52" s="1616"/>
      <c r="M52" s="1616"/>
      <c r="N52" s="1616"/>
      <c r="O52" s="1616"/>
      <c r="P52" s="516" t="s">
        <v>449</v>
      </c>
      <c r="Q52" s="517">
        <f>Q49+Q51</f>
        <v>0</v>
      </c>
      <c r="R52" s="494" t="s">
        <v>127</v>
      </c>
      <c r="S52" s="518" t="s">
        <v>532</v>
      </c>
      <c r="U52" s="592"/>
      <c r="V52" s="592"/>
      <c r="W52" s="592"/>
    </row>
  </sheetData>
  <sheetProtection algorithmName="SHA-512" hashValue="zlSKqxa1BQKZipeZE+mJtADmT+hMaM3/77to64tKJOk+vZ1R4b66VrWjmL3x5Us3xiLeKwp0bafoLaWgOXRThQ==" saltValue="/tUTymI4XbWonseBdy1C7A==" spinCount="100000" sheet="1" formatCells="0" formatRows="0" insertRows="0" deleteRows="0" selectLockedCells="1" autoFilter="0" pivotTables="0"/>
  <mergeCells count="70">
    <mergeCell ref="Q8:R8"/>
    <mergeCell ref="D9:M9"/>
    <mergeCell ref="D10:M10"/>
    <mergeCell ref="B2:G2"/>
    <mergeCell ref="B4:F4"/>
    <mergeCell ref="G4:H4"/>
    <mergeCell ref="B6:F6"/>
    <mergeCell ref="G6:R6"/>
    <mergeCell ref="B8:C11"/>
    <mergeCell ref="D8:P8"/>
    <mergeCell ref="D28:D32"/>
    <mergeCell ref="E28:L28"/>
    <mergeCell ref="B13:B49"/>
    <mergeCell ref="D13:D21"/>
    <mergeCell ref="E13:H13"/>
    <mergeCell ref="I13:L13"/>
    <mergeCell ref="M13:P13"/>
    <mergeCell ref="D22:O22"/>
    <mergeCell ref="S13:S21"/>
    <mergeCell ref="E15:H15"/>
    <mergeCell ref="E16:H16"/>
    <mergeCell ref="E17:H17"/>
    <mergeCell ref="E18:H18"/>
    <mergeCell ref="E19:H19"/>
    <mergeCell ref="E20:H20"/>
    <mergeCell ref="E21:H21"/>
    <mergeCell ref="S23:S26"/>
    <mergeCell ref="E24:L24"/>
    <mergeCell ref="E25:L25"/>
    <mergeCell ref="E26:L26"/>
    <mergeCell ref="D27:K27"/>
    <mergeCell ref="D23:D26"/>
    <mergeCell ref="E23:L23"/>
    <mergeCell ref="S28:S32"/>
    <mergeCell ref="E29:L29"/>
    <mergeCell ref="E30:F32"/>
    <mergeCell ref="I30:L30"/>
    <mergeCell ref="M30:P30"/>
    <mergeCell ref="G31:H31"/>
    <mergeCell ref="G32:H32"/>
    <mergeCell ref="S44:S47"/>
    <mergeCell ref="D46:L46"/>
    <mergeCell ref="D47:L47"/>
    <mergeCell ref="D33:O33"/>
    <mergeCell ref="D34:N34"/>
    <mergeCell ref="D35:N35"/>
    <mergeCell ref="D36:D42"/>
    <mergeCell ref="E36:H36"/>
    <mergeCell ref="S36:S42"/>
    <mergeCell ref="E37:G38"/>
    <mergeCell ref="E39:H39"/>
    <mergeCell ref="E40:H40"/>
    <mergeCell ref="E41:H41"/>
    <mergeCell ref="D45:P45"/>
    <mergeCell ref="B52:O52"/>
    <mergeCell ref="O10:P10"/>
    <mergeCell ref="Q10:R10"/>
    <mergeCell ref="D48:O48"/>
    <mergeCell ref="C49:O49"/>
    <mergeCell ref="B50:B51"/>
    <mergeCell ref="C50:C51"/>
    <mergeCell ref="D50:P50"/>
    <mergeCell ref="D51:O51"/>
    <mergeCell ref="E42:H42"/>
    <mergeCell ref="D43:O43"/>
    <mergeCell ref="D44:P44"/>
    <mergeCell ref="D11:O11"/>
    <mergeCell ref="C12:C48"/>
    <mergeCell ref="D12:G12"/>
    <mergeCell ref="I12:P12"/>
  </mergeCells>
  <phoneticPr fontId="18"/>
  <conditionalFormatting sqref="A8:B8 A4:G4 A12:I12 D8:D9 D11 A5:L7 I4:L4 A1:L3 A28 D36 S36 D28:E28 A15:A22 A13:B14 E39:L42 T34:XFD34 T36:XFD42 T45:XFD45 A31:A34 A36:A42 A53:L1048576 A9:A11 U9:XFD10 Q53:XFD1048576 Q39:R42 Q28:XFD28 Q31:XFD33 Q1:XFD8 D22 D14:L21 Q11:XFD22 D13:H13 E29:E30 D31:D33 G31:L32 A44:A51 D46:D48">
    <cfRule type="expression" dxfId="289" priority="66">
      <formula>_xlfn.ISFORMULA(A1)=TRUE</formula>
    </cfRule>
  </conditionalFormatting>
  <conditionalFormatting sqref="A23:A27 T23:XFD26 D27:L27 D23:E23 Q23:R26 Q27:XFD27 E24:E26">
    <cfRule type="expression" dxfId="288" priority="64">
      <formula>_xlfn.ISFORMULA(A23)=TRUE</formula>
    </cfRule>
  </conditionalFormatting>
  <conditionalFormatting sqref="A29:A30 D29:D30 Q29:XFD30">
    <cfRule type="expression" dxfId="287" priority="63">
      <formula>_xlfn.ISFORMULA(A29)=TRUE</formula>
    </cfRule>
  </conditionalFormatting>
  <conditionalFormatting sqref="Q34:R34 D34">
    <cfRule type="expression" dxfId="286" priority="62">
      <formula>_xlfn.ISFORMULA(D34)=TRUE</formula>
    </cfRule>
  </conditionalFormatting>
  <conditionalFormatting sqref="S24">
    <cfRule type="expression" dxfId="285" priority="60">
      <formula>_xlfn.ISFORMULA(S24)=TRUE</formula>
    </cfRule>
  </conditionalFormatting>
  <conditionalFormatting sqref="E36:L36 E37 H37:L38 Q36:R38">
    <cfRule type="expression" dxfId="284" priority="59">
      <formula>_xlfn.ISFORMULA(E36)=TRUE</formula>
    </cfRule>
  </conditionalFormatting>
  <conditionalFormatting sqref="S23 S25:S26">
    <cfRule type="expression" dxfId="283" priority="61">
      <formula>_xlfn.ISFORMULA(S23)=TRUE</formula>
    </cfRule>
  </conditionalFormatting>
  <conditionalFormatting sqref="S34">
    <cfRule type="expression" dxfId="282" priority="58">
      <formula>_xlfn.ISFORMULA(S34)=TRUE</formula>
    </cfRule>
  </conditionalFormatting>
  <conditionalFormatting sqref="A43 D43 Q43:XFD43">
    <cfRule type="expression" dxfId="281" priority="57">
      <formula>_xlfn.ISFORMULA(A43)=TRUE</formula>
    </cfRule>
  </conditionalFormatting>
  <conditionalFormatting sqref="D44:D45 Q44:XFD44 Q45:R45">
    <cfRule type="expression" dxfId="280" priority="56">
      <formula>_xlfn.ISFORMULA(D44)=TRUE</formula>
    </cfRule>
  </conditionalFormatting>
  <conditionalFormatting sqref="AC46:XFD46 T46:AA46 T47:XFD47 Q46:R47 Q48:XFD48">
    <cfRule type="expression" dxfId="279" priority="55">
      <formula>_xlfn.ISFORMULA(Q46)=TRUE</formula>
    </cfRule>
  </conditionalFormatting>
  <conditionalFormatting sqref="A52:B52 D50:D51 R50:XFD50 Q49:XFD49 Q51:XFD52">
    <cfRule type="expression" dxfId="278" priority="54">
      <formula>_xlfn.ISFORMULA(A49)=TRUE</formula>
    </cfRule>
  </conditionalFormatting>
  <conditionalFormatting sqref="B50:C50 B51">
    <cfRule type="expression" dxfId="277" priority="53">
      <formula>_xlfn.ISFORMULA(B50)=TRUE</formula>
    </cfRule>
  </conditionalFormatting>
  <conditionalFormatting sqref="C49">
    <cfRule type="expression" dxfId="276" priority="52">
      <formula>_xlfn.ISFORMULA(C49)=TRUE</formula>
    </cfRule>
  </conditionalFormatting>
  <conditionalFormatting sqref="Q50">
    <cfRule type="expression" dxfId="275" priority="49">
      <formula>_xlfn.ISFORMULA(Q50)=TRUE</formula>
    </cfRule>
  </conditionalFormatting>
  <conditionalFormatting sqref="T35:XFD35 A35">
    <cfRule type="expression" dxfId="274" priority="48">
      <formula>_xlfn.ISFORMULA(A35)=TRUE</formula>
    </cfRule>
  </conditionalFormatting>
  <conditionalFormatting sqref="Q35:R35 D35">
    <cfRule type="expression" dxfId="273" priority="47">
      <formula>_xlfn.ISFORMULA(D35)=TRUE</formula>
    </cfRule>
  </conditionalFormatting>
  <conditionalFormatting sqref="S35">
    <cfRule type="expression" dxfId="272" priority="46">
      <formula>_xlfn.ISFORMULA(S35)=TRUE</formula>
    </cfRule>
  </conditionalFormatting>
  <conditionalFormatting sqref="D10">
    <cfRule type="expression" dxfId="271" priority="45">
      <formula>_xlfn.ISFORMULA(D10)=TRUE</formula>
    </cfRule>
  </conditionalFormatting>
  <conditionalFormatting sqref="M1:P7 N31:P32 M28:P28 M39:P42 M53:P1048576 P22 O14:P21">
    <cfRule type="expression" dxfId="270" priority="43">
      <formula>_xlfn.ISFORMULA(M1)=TRUE</formula>
    </cfRule>
  </conditionalFormatting>
  <conditionalFormatting sqref="M27:P27 M23:N26 P23:P26">
    <cfRule type="expression" dxfId="269" priority="42">
      <formula>_xlfn.ISFORMULA(M23)=TRUE</formula>
    </cfRule>
  </conditionalFormatting>
  <conditionalFormatting sqref="M29:N29 P29">
    <cfRule type="expression" dxfId="268" priority="41">
      <formula>_xlfn.ISFORMULA(M29)=TRUE</formula>
    </cfRule>
  </conditionalFormatting>
  <conditionalFormatting sqref="P33">
    <cfRule type="expression" dxfId="267" priority="40">
      <formula>_xlfn.ISFORMULA(P33)=TRUE</formula>
    </cfRule>
  </conditionalFormatting>
  <conditionalFormatting sqref="M36:P38">
    <cfRule type="expression" dxfId="266" priority="39">
      <formula>_xlfn.ISFORMULA(M36)=TRUE</formula>
    </cfRule>
  </conditionalFormatting>
  <conditionalFormatting sqref="P43">
    <cfRule type="expression" dxfId="265" priority="38">
      <formula>_xlfn.ISFORMULA(P43)=TRUE</formula>
    </cfRule>
  </conditionalFormatting>
  <conditionalFormatting sqref="M46:P47 P48">
    <cfRule type="expression" dxfId="264" priority="37">
      <formula>_xlfn.ISFORMULA(M46)=TRUE</formula>
    </cfRule>
  </conditionalFormatting>
  <conditionalFormatting sqref="P51:P52 P49">
    <cfRule type="expression" dxfId="263" priority="36">
      <formula>_xlfn.ISFORMULA(P49)=TRUE</formula>
    </cfRule>
  </conditionalFormatting>
  <conditionalFormatting sqref="O34:P34">
    <cfRule type="expression" dxfId="262" priority="35">
      <formula>_xlfn.ISFORMULA(O34)=TRUE</formula>
    </cfRule>
  </conditionalFormatting>
  <conditionalFormatting sqref="O35:P35">
    <cfRule type="expression" dxfId="261" priority="34">
      <formula>_xlfn.ISFORMULA(O35)=TRUE</formula>
    </cfRule>
  </conditionalFormatting>
  <conditionalFormatting sqref="O23">
    <cfRule type="expression" dxfId="260" priority="33">
      <formula>_xlfn.ISFORMULA(O23)=TRUE</formula>
    </cfRule>
  </conditionalFormatting>
  <conditionalFormatting sqref="O24">
    <cfRule type="expression" dxfId="259" priority="32">
      <formula>_xlfn.ISFORMULA(O24)=TRUE</formula>
    </cfRule>
  </conditionalFormatting>
  <conditionalFormatting sqref="O25">
    <cfRule type="expression" dxfId="258" priority="31">
      <formula>_xlfn.ISFORMULA(O25)=TRUE</formula>
    </cfRule>
  </conditionalFormatting>
  <conditionalFormatting sqref="O26">
    <cfRule type="expression" dxfId="257" priority="30">
      <formula>_xlfn.ISFORMULA(O26)=TRUE</formula>
    </cfRule>
  </conditionalFormatting>
  <conditionalFormatting sqref="O29">
    <cfRule type="expression" dxfId="256" priority="29">
      <formula>_xlfn.ISFORMULA(O29)=TRUE</formula>
    </cfRule>
  </conditionalFormatting>
  <conditionalFormatting sqref="P11">
    <cfRule type="expression" dxfId="255" priority="27">
      <formula>_xlfn.ISFORMULA(P11)=TRUE</formula>
    </cfRule>
  </conditionalFormatting>
  <conditionalFormatting sqref="N9">
    <cfRule type="expression" dxfId="254" priority="26">
      <formula>_xlfn.ISFORMULA(N9)=TRUE</formula>
    </cfRule>
  </conditionalFormatting>
  <conditionalFormatting sqref="N10">
    <cfRule type="expression" dxfId="253" priority="25">
      <formula>_xlfn.ISFORMULA(N10)=TRUE</formula>
    </cfRule>
  </conditionalFormatting>
  <conditionalFormatting sqref="M15:N21">
    <cfRule type="expression" dxfId="252" priority="24">
      <formula>_xlfn.ISFORMULA(M15)=TRUE</formula>
    </cfRule>
  </conditionalFormatting>
  <conditionalFormatting sqref="M14:N14">
    <cfRule type="expression" dxfId="251" priority="23">
      <formula>_xlfn.ISFORMULA(M14)=TRUE</formula>
    </cfRule>
  </conditionalFormatting>
  <conditionalFormatting sqref="M31:M32">
    <cfRule type="expression" dxfId="250" priority="22">
      <formula>_xlfn.ISFORMULA(M31)=TRUE</formula>
    </cfRule>
  </conditionalFormatting>
  <conditionalFormatting sqref="M30">
    <cfRule type="expression" dxfId="249" priority="21">
      <formula>_xlfn.ISFORMULA(M30)=TRUE</formula>
    </cfRule>
  </conditionalFormatting>
  <conditionalFormatting sqref="I30">
    <cfRule type="expression" dxfId="248" priority="20">
      <formula>_xlfn.ISFORMULA(I30)=TRUE</formula>
    </cfRule>
  </conditionalFormatting>
  <conditionalFormatting sqref="M13">
    <cfRule type="expression" dxfId="247" priority="19">
      <formula>_xlfn.ISFORMULA(M13)=TRUE</formula>
    </cfRule>
  </conditionalFormatting>
  <conditionalFormatting sqref="I13">
    <cfRule type="expression" dxfId="246" priority="18">
      <formula>_xlfn.ISFORMULA(I13)=TRUE</formula>
    </cfRule>
  </conditionalFormatting>
  <conditionalFormatting sqref="S34">
    <cfRule type="expression" dxfId="245" priority="12">
      <formula>_xlfn.ISFORMULA(S34)=TRUE</formula>
    </cfRule>
  </conditionalFormatting>
  <conditionalFormatting sqref="S35">
    <cfRule type="expression" dxfId="244" priority="11">
      <formula>_xlfn.ISFORMULA(S35)=TRUE</formula>
    </cfRule>
  </conditionalFormatting>
  <conditionalFormatting sqref="T10">
    <cfRule type="expression" dxfId="243" priority="10">
      <formula>_xlfn.ISFORMULA(T10)=TRUE</formula>
    </cfRule>
  </conditionalFormatting>
  <conditionalFormatting sqref="T9">
    <cfRule type="containsText" dxfId="242" priority="9" operator="containsText" text="(例)">
      <formula>NOT(ISERROR(SEARCH("(例)",T9)))</formula>
    </cfRule>
  </conditionalFormatting>
  <conditionalFormatting sqref="Q9:S9 S10">
    <cfRule type="expression" dxfId="241" priority="8">
      <formula>_xlfn.ISFORMULA(Q9)=TRUE</formula>
    </cfRule>
  </conditionalFormatting>
  <conditionalFormatting sqref="O9:P9">
    <cfRule type="expression" dxfId="240" priority="7">
      <formula>_xlfn.ISFORMULA(O9)=TRUE</formula>
    </cfRule>
  </conditionalFormatting>
  <conditionalFormatting sqref="O10:P10">
    <cfRule type="expression" dxfId="239" priority="6">
      <formula>_xlfn.ISFORMULA(O10)=TRUE</formula>
    </cfRule>
  </conditionalFormatting>
  <conditionalFormatting sqref="Q10">
    <cfRule type="expression" dxfId="238" priority="5">
      <formula>_xlfn.ISFORMULA(Q10)=TRUE</formula>
    </cfRule>
  </conditionalFormatting>
  <conditionalFormatting sqref="O9">
    <cfRule type="containsBlanks" dxfId="237" priority="2">
      <formula>LEN(TRIM(O9))=0</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&amp;R&amp;K00-043R5超高層ZEH-M_ver.1</oddFooter>
  </headerFooter>
  <extLst>
    <ext xmlns:x14="http://schemas.microsoft.com/office/spreadsheetml/2009/9/main" uri="{78C0D931-6437-407d-A8EE-F0AAD7539E65}">
      <x14:conditionalFormattings>
        <x14:conditionalFormatting xmlns:xm="http://schemas.microsoft.com/office/excel/2006/main">
          <x14:cfRule type="expression" priority="13" id="{2AC0C280-F8DF-4804-AB3C-AD6A77E46599}">
            <xm:f>入力シート!$F$13="単年度事業"</xm:f>
            <x14:dxf>
              <fill>
                <patternFill>
                  <bgColor theme="0" tint="-0.499984740745262"/>
                </patternFill>
              </fill>
            </x14:dxf>
          </x14:cfRule>
          <xm:sqref>A2:S8 A46:S53 A45:D45 Q45:S45 A11:S44 A9:N10</xm:sqref>
        </x14:conditionalFormatting>
        <x14:conditionalFormatting xmlns:xm="http://schemas.microsoft.com/office/excel/2006/main">
          <x14:cfRule type="expression" priority="4" id="{0A2DC0F1-2355-4D97-993C-673543DE8DEF}">
            <xm:f>入力シート!$F$13="単年度事業"</xm:f>
            <x14:dxf>
              <fill>
                <patternFill>
                  <bgColor theme="0" tint="-0.499984740745262"/>
                </patternFill>
              </fill>
            </x14:dxf>
          </x14:cfRule>
          <xm:sqref>O10:R10</xm:sqref>
        </x14:conditionalFormatting>
        <x14:conditionalFormatting xmlns:xm="http://schemas.microsoft.com/office/excel/2006/main">
          <x14:cfRule type="expression" priority="1" id="{8C629FCF-4B71-4538-B4A2-71FE87869597}">
            <xm:f>入力シート!$F$13="単年度事業"</xm:f>
            <x14:dxf>
              <fill>
                <patternFill>
                  <bgColor theme="0" tint="-0.499984740745262"/>
                </patternFill>
              </fill>
            </x14:dxf>
          </x14:cfRule>
          <xm:sqref>O9:S10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2"/>
  <sheetViews>
    <sheetView showGridLines="0" view="pageBreakPreview" zoomScale="70" zoomScaleNormal="60" zoomScaleSheetLayoutView="70" workbookViewId="0"/>
  </sheetViews>
  <sheetFormatPr defaultColWidth="9" defaultRowHeight="21"/>
  <cols>
    <col min="1" max="1" width="2.625" style="3" customWidth="1"/>
    <col min="2" max="4" width="4.625" style="4" customWidth="1"/>
    <col min="5" max="6" width="8.625" style="4" customWidth="1"/>
    <col min="7" max="7" width="15.625" style="4" customWidth="1"/>
    <col min="8" max="8" width="10.625" style="182" customWidth="1"/>
    <col min="9" max="9" width="15.625" style="175" customWidth="1"/>
    <col min="10" max="10" width="4.625" style="182" customWidth="1"/>
    <col min="11" max="11" width="10.625" style="4" customWidth="1"/>
    <col min="12" max="12" width="4.625" style="182" customWidth="1"/>
    <col min="13" max="13" width="15.625" style="175" customWidth="1"/>
    <col min="14" max="14" width="4.625" style="182" customWidth="1"/>
    <col min="15" max="15" width="10.625" style="4" customWidth="1"/>
    <col min="16" max="16" width="4.625" style="182" customWidth="1"/>
    <col min="17" max="17" width="15.625" style="175" customWidth="1"/>
    <col min="18" max="18" width="4.625" style="182" customWidth="1"/>
    <col min="19" max="19" width="48.625" style="186" customWidth="1"/>
    <col min="20" max="20" width="9.25" style="208" bestFit="1" customWidth="1"/>
    <col min="21" max="21" width="25.625" style="4" customWidth="1"/>
    <col min="22" max="16384" width="9" style="4"/>
  </cols>
  <sheetData>
    <row r="1" spans="1:23" s="208" customFormat="1" ht="21" customHeight="1">
      <c r="A1" s="229"/>
      <c r="B1" s="229"/>
      <c r="C1" s="229"/>
      <c r="D1" s="229"/>
      <c r="E1" s="229"/>
      <c r="F1" s="229"/>
      <c r="G1" s="229"/>
      <c r="H1" s="229"/>
      <c r="I1" s="229"/>
      <c r="J1" s="229"/>
      <c r="K1" s="229"/>
      <c r="L1" s="229"/>
      <c r="M1" s="229"/>
      <c r="N1" s="229"/>
      <c r="O1" s="229"/>
      <c r="P1" s="229"/>
      <c r="Q1" s="229"/>
      <c r="R1" s="229"/>
      <c r="S1" s="229"/>
    </row>
    <row r="2" spans="1:23">
      <c r="A2" s="251"/>
      <c r="B2" s="1713" t="s">
        <v>832</v>
      </c>
      <c r="C2" s="1713"/>
      <c r="D2" s="1713"/>
      <c r="E2" s="1713"/>
      <c r="F2" s="1713"/>
      <c r="G2" s="1713"/>
      <c r="H2" s="252"/>
      <c r="I2" s="253"/>
      <c r="J2" s="252"/>
      <c r="K2" s="186"/>
      <c r="L2" s="252"/>
      <c r="M2" s="253"/>
      <c r="N2" s="252"/>
      <c r="O2" s="186"/>
      <c r="P2" s="252"/>
      <c r="Q2" s="253"/>
      <c r="R2" s="252"/>
      <c r="S2" s="183"/>
    </row>
    <row r="3" spans="1:23" s="184" customFormat="1" ht="13.5">
      <c r="A3" s="185"/>
      <c r="B3" s="185"/>
      <c r="C3" s="185"/>
      <c r="D3" s="185"/>
      <c r="E3" s="185"/>
      <c r="F3" s="185"/>
      <c r="G3" s="185"/>
      <c r="H3" s="254"/>
      <c r="I3" s="255"/>
      <c r="J3" s="254"/>
      <c r="K3" s="185"/>
      <c r="L3" s="254"/>
      <c r="M3" s="255"/>
      <c r="N3" s="254"/>
      <c r="O3" s="185"/>
      <c r="P3" s="254"/>
      <c r="Q3" s="255"/>
      <c r="R3" s="254"/>
      <c r="S3" s="185"/>
      <c r="T3" s="228"/>
    </row>
    <row r="4" spans="1:23" ht="30.75">
      <c r="A4" s="256"/>
      <c r="B4" s="1714" t="s">
        <v>166</v>
      </c>
      <c r="C4" s="1715"/>
      <c r="D4" s="1715"/>
      <c r="E4" s="1715"/>
      <c r="F4" s="1716"/>
      <c r="G4" s="1717" t="s">
        <v>312</v>
      </c>
      <c r="H4" s="1718"/>
      <c r="I4" s="253"/>
      <c r="J4" s="252"/>
      <c r="K4" s="186"/>
      <c r="L4" s="252"/>
      <c r="M4" s="253"/>
      <c r="N4" s="252"/>
      <c r="O4" s="186"/>
      <c r="P4" s="252"/>
      <c r="Q4" s="253"/>
      <c r="R4" s="252"/>
    </row>
    <row r="5" spans="1:23" s="184" customFormat="1" ht="8.1" customHeight="1">
      <c r="A5" s="185"/>
      <c r="B5" s="257"/>
      <c r="C5" s="257"/>
      <c r="D5" s="257"/>
      <c r="E5" s="257"/>
      <c r="F5" s="185"/>
      <c r="G5" s="185"/>
      <c r="H5" s="254"/>
      <c r="I5" s="255"/>
      <c r="J5" s="254"/>
      <c r="K5" s="185"/>
      <c r="L5" s="254"/>
      <c r="M5" s="255"/>
      <c r="N5" s="254"/>
      <c r="O5" s="185"/>
      <c r="P5" s="254"/>
      <c r="Q5" s="255"/>
      <c r="R5" s="254"/>
      <c r="S5" s="185"/>
      <c r="T5" s="228"/>
    </row>
    <row r="6" spans="1:23" ht="45" customHeight="1">
      <c r="A6" s="256"/>
      <c r="B6" s="1714" t="s">
        <v>167</v>
      </c>
      <c r="C6" s="1715"/>
      <c r="D6" s="1715"/>
      <c r="E6" s="1715"/>
      <c r="F6" s="1716"/>
      <c r="G6" s="1719" t="str">
        <f>'2.全体概要'!C7</f>
        <v/>
      </c>
      <c r="H6" s="1720"/>
      <c r="I6" s="1720"/>
      <c r="J6" s="1720"/>
      <c r="K6" s="1720"/>
      <c r="L6" s="1720"/>
      <c r="M6" s="1720"/>
      <c r="N6" s="1720"/>
      <c r="O6" s="1720"/>
      <c r="P6" s="1720"/>
      <c r="Q6" s="1720"/>
      <c r="R6" s="1720"/>
      <c r="S6" s="621" t="s">
        <v>887</v>
      </c>
      <c r="T6" s="229"/>
      <c r="U6" s="619"/>
      <c r="V6" s="619"/>
      <c r="W6" s="619"/>
    </row>
    <row r="7" spans="1:23" s="184" customFormat="1" ht="13.5">
      <c r="A7" s="185"/>
      <c r="B7" s="185"/>
      <c r="C7" s="185"/>
      <c r="D7" s="185"/>
      <c r="E7" s="185"/>
      <c r="F7" s="185"/>
      <c r="G7" s="185"/>
      <c r="H7" s="254"/>
      <c r="I7" s="255"/>
      <c r="J7" s="254"/>
      <c r="K7" s="185"/>
      <c r="L7" s="254"/>
      <c r="M7" s="255"/>
      <c r="N7" s="254"/>
      <c r="O7" s="185"/>
      <c r="P7" s="254"/>
      <c r="Q7" s="255"/>
      <c r="R7" s="254"/>
      <c r="S7" s="185"/>
      <c r="T7" s="228"/>
    </row>
    <row r="8" spans="1:23" ht="21" customHeight="1">
      <c r="A8" s="251"/>
      <c r="B8" s="1698" t="s">
        <v>191</v>
      </c>
      <c r="C8" s="1699"/>
      <c r="D8" s="1657" t="s">
        <v>168</v>
      </c>
      <c r="E8" s="1658"/>
      <c r="F8" s="1658"/>
      <c r="G8" s="1658"/>
      <c r="H8" s="1658"/>
      <c r="I8" s="1658"/>
      <c r="J8" s="1658"/>
      <c r="K8" s="1658"/>
      <c r="L8" s="1658"/>
      <c r="M8" s="1658"/>
      <c r="N8" s="1658"/>
      <c r="O8" s="1658"/>
      <c r="P8" s="1659"/>
      <c r="Q8" s="1658" t="s">
        <v>169</v>
      </c>
      <c r="R8" s="1658"/>
      <c r="S8" s="438" t="s">
        <v>170</v>
      </c>
    </row>
    <row r="9" spans="1:23" ht="28.5" customHeight="1">
      <c r="A9" s="259"/>
      <c r="B9" s="1700"/>
      <c r="C9" s="1701"/>
      <c r="D9" s="1617" t="s">
        <v>819</v>
      </c>
      <c r="E9" s="1618"/>
      <c r="F9" s="1618"/>
      <c r="G9" s="1618"/>
      <c r="H9" s="1618"/>
      <c r="I9" s="1618"/>
      <c r="J9" s="1618"/>
      <c r="K9" s="1618"/>
      <c r="L9" s="1618"/>
      <c r="M9" s="1618"/>
      <c r="N9" s="439" t="s">
        <v>265</v>
      </c>
      <c r="O9" s="1734"/>
      <c r="P9" s="1744"/>
      <c r="Q9" s="1745"/>
      <c r="R9" s="1746"/>
      <c r="S9" s="443"/>
    </row>
    <row r="10" spans="1:23" ht="29.25" thickBot="1">
      <c r="A10" s="259"/>
      <c r="B10" s="1700"/>
      <c r="C10" s="1701"/>
      <c r="D10" s="1742" t="s">
        <v>536</v>
      </c>
      <c r="E10" s="1743"/>
      <c r="F10" s="1743"/>
      <c r="G10" s="1743"/>
      <c r="H10" s="1743"/>
      <c r="I10" s="1743"/>
      <c r="J10" s="1743"/>
      <c r="K10" s="1743"/>
      <c r="L10" s="1743"/>
      <c r="M10" s="1743"/>
      <c r="N10" s="444" t="s">
        <v>266</v>
      </c>
      <c r="O10" s="1734"/>
      <c r="P10" s="1735"/>
      <c r="Q10" s="1736"/>
      <c r="R10" s="1737"/>
      <c r="S10" s="447"/>
      <c r="T10" s="214"/>
    </row>
    <row r="11" spans="1:23" ht="29.25" thickTop="1">
      <c r="A11" s="259"/>
      <c r="B11" s="1702"/>
      <c r="C11" s="1703"/>
      <c r="D11" s="1615" t="s">
        <v>268</v>
      </c>
      <c r="E11" s="1616"/>
      <c r="F11" s="1616"/>
      <c r="G11" s="1616"/>
      <c r="H11" s="1616"/>
      <c r="I11" s="1616"/>
      <c r="J11" s="1616"/>
      <c r="K11" s="1616"/>
      <c r="L11" s="1616"/>
      <c r="M11" s="1616"/>
      <c r="N11" s="1616"/>
      <c r="O11" s="1616"/>
      <c r="P11" s="642" t="s">
        <v>303</v>
      </c>
      <c r="Q11" s="449">
        <f>Q9+Q10</f>
        <v>0</v>
      </c>
      <c r="R11" s="450" t="s">
        <v>127</v>
      </c>
      <c r="S11" s="451" t="s">
        <v>575</v>
      </c>
    </row>
    <row r="12" spans="1:23" ht="108" customHeight="1" thickBot="1">
      <c r="A12" s="259"/>
      <c r="B12" s="452" t="s">
        <v>314</v>
      </c>
      <c r="C12" s="1721" t="s">
        <v>171</v>
      </c>
      <c r="D12" s="1669" t="s">
        <v>172</v>
      </c>
      <c r="E12" s="1670"/>
      <c r="F12" s="1670"/>
      <c r="G12" s="1670"/>
      <c r="H12" s="453" t="s">
        <v>302</v>
      </c>
      <c r="I12" s="1682"/>
      <c r="J12" s="1683"/>
      <c r="K12" s="1683"/>
      <c r="L12" s="1683"/>
      <c r="M12" s="1683"/>
      <c r="N12" s="1683"/>
      <c r="O12" s="1683"/>
      <c r="P12" s="1684"/>
      <c r="Q12" s="446">
        <f>SUMIF('4.住戸情報入力'!O:O,G4,'4.住戸情報入力'!N:N)</f>
        <v>0</v>
      </c>
      <c r="R12" s="445" t="s">
        <v>127</v>
      </c>
      <c r="S12" s="454" t="s">
        <v>841</v>
      </c>
    </row>
    <row r="13" spans="1:23" ht="28.5" customHeight="1" thickTop="1">
      <c r="A13" s="259"/>
      <c r="B13" s="1723" t="s">
        <v>173</v>
      </c>
      <c r="C13" s="1643"/>
      <c r="D13" s="1671" t="s">
        <v>174</v>
      </c>
      <c r="E13" s="1674"/>
      <c r="F13" s="1675"/>
      <c r="G13" s="1675"/>
      <c r="H13" s="1675"/>
      <c r="I13" s="1705" t="s">
        <v>615</v>
      </c>
      <c r="J13" s="1706"/>
      <c r="K13" s="1706"/>
      <c r="L13" s="1707"/>
      <c r="M13" s="1708" t="s">
        <v>616</v>
      </c>
      <c r="N13" s="1709"/>
      <c r="O13" s="1709"/>
      <c r="P13" s="1710"/>
      <c r="Q13" s="603"/>
      <c r="R13" s="604"/>
      <c r="S13" s="1704" t="s">
        <v>841</v>
      </c>
    </row>
    <row r="14" spans="1:23" ht="28.5" customHeight="1">
      <c r="A14" s="259"/>
      <c r="B14" s="1724"/>
      <c r="C14" s="1643"/>
      <c r="D14" s="1671"/>
      <c r="E14" s="622" t="s">
        <v>537</v>
      </c>
      <c r="F14" s="623"/>
      <c r="G14" s="623"/>
      <c r="H14" s="623"/>
      <c r="I14" s="455">
        <v>150000</v>
      </c>
      <c r="J14" s="456" t="s">
        <v>614</v>
      </c>
      <c r="K14" s="457">
        <f>SUMIFS('4.住戸情報入力'!Q:Q,'4.住戸情報入力'!P:P,E14,'4.住戸情報入力'!R:R,$G$4)+SUMIFS('4.住戸情報入力'!T:T,'4.住戸情報入力'!S:S,E14,'4.住戸情報入力'!U:U,$G$4)</f>
        <v>0</v>
      </c>
      <c r="L14" s="460" t="s">
        <v>175</v>
      </c>
      <c r="M14" s="663">
        <v>120000</v>
      </c>
      <c r="N14" s="664" t="s">
        <v>614</v>
      </c>
      <c r="O14" s="457">
        <f>SUMIFS('4.住戸情報入力'!W:W,'4.住戸情報入力'!V:V,E14,'4.住戸情報入力'!X:X,$G$4)+SUMIFS('4.住戸情報入力'!Z:Z,'4.住戸情報入力'!Y:Y,E14,'4.住戸情報入力'!AA:AA,$G$4)</f>
        <v>0</v>
      </c>
      <c r="P14" s="460" t="s">
        <v>175</v>
      </c>
      <c r="Q14" s="462">
        <f>I14*K14+M14*O14</f>
        <v>0</v>
      </c>
      <c r="R14" s="460" t="s">
        <v>127</v>
      </c>
      <c r="S14" s="1686"/>
    </row>
    <row r="15" spans="1:23" ht="28.5">
      <c r="A15" s="259"/>
      <c r="B15" s="1724"/>
      <c r="C15" s="1643"/>
      <c r="D15" s="1672"/>
      <c r="E15" s="1676" t="s">
        <v>399</v>
      </c>
      <c r="F15" s="1677"/>
      <c r="G15" s="1677"/>
      <c r="H15" s="1677"/>
      <c r="I15" s="459">
        <v>160000</v>
      </c>
      <c r="J15" s="460" t="s">
        <v>127</v>
      </c>
      <c r="K15" s="461">
        <f>SUMIFS('4.住戸情報入力'!Q:Q,'4.住戸情報入力'!P:P,E15,'4.住戸情報入力'!R:R,$G$4)+SUMIFS('4.住戸情報入力'!T:T,'4.住戸情報入力'!S:S,E15,'4.住戸情報入力'!U:U,$G$4)</f>
        <v>0</v>
      </c>
      <c r="L15" s="460" t="s">
        <v>175</v>
      </c>
      <c r="M15" s="665">
        <v>130000</v>
      </c>
      <c r="N15" s="666" t="s">
        <v>127</v>
      </c>
      <c r="O15" s="461">
        <f>SUMIFS('4.住戸情報入力'!W:W,'4.住戸情報入力'!V:V,E15,'4.住戸情報入力'!X:X,$G$4)+SUMIFS('4.住戸情報入力'!Z:Z,'4.住戸情報入力'!Y:Y,E15,'4.住戸情報入力'!AA:AA,$G$4)</f>
        <v>0</v>
      </c>
      <c r="P15" s="460" t="s">
        <v>175</v>
      </c>
      <c r="Q15" s="462">
        <f t="shared" ref="Q15:Q20" si="0">I15*K15+M15*O15</f>
        <v>0</v>
      </c>
      <c r="R15" s="460" t="s">
        <v>127</v>
      </c>
      <c r="S15" s="1686"/>
    </row>
    <row r="16" spans="1:23" ht="28.5">
      <c r="A16" s="259"/>
      <c r="B16" s="1724"/>
      <c r="C16" s="1643"/>
      <c r="D16" s="1672"/>
      <c r="E16" s="1676" t="s">
        <v>400</v>
      </c>
      <c r="F16" s="1677"/>
      <c r="G16" s="1677"/>
      <c r="H16" s="1677"/>
      <c r="I16" s="459">
        <v>170000</v>
      </c>
      <c r="J16" s="460" t="s">
        <v>127</v>
      </c>
      <c r="K16" s="461">
        <f>SUMIFS('4.住戸情報入力'!Q:Q,'4.住戸情報入力'!P:P,E16,'4.住戸情報入力'!R:R,$G$4)+SUMIFS('4.住戸情報入力'!T:T,'4.住戸情報入力'!S:S,E16,'4.住戸情報入力'!U:U,$G$4)</f>
        <v>0</v>
      </c>
      <c r="L16" s="460" t="s">
        <v>175</v>
      </c>
      <c r="M16" s="665">
        <v>140000</v>
      </c>
      <c r="N16" s="666" t="s">
        <v>127</v>
      </c>
      <c r="O16" s="461">
        <f>SUMIFS('4.住戸情報入力'!W:W,'4.住戸情報入力'!V:V,E16,'4.住戸情報入力'!X:X,$G$4)+SUMIFS('4.住戸情報入力'!Z:Z,'4.住戸情報入力'!Y:Y,E16,'4.住戸情報入力'!AA:AA,$G$4)</f>
        <v>0</v>
      </c>
      <c r="P16" s="460" t="s">
        <v>175</v>
      </c>
      <c r="Q16" s="462">
        <f t="shared" si="0"/>
        <v>0</v>
      </c>
      <c r="R16" s="460" t="s">
        <v>127</v>
      </c>
      <c r="S16" s="1686"/>
    </row>
    <row r="17" spans="1:23" ht="28.5">
      <c r="A17" s="259"/>
      <c r="B17" s="1724"/>
      <c r="C17" s="1643"/>
      <c r="D17" s="1672"/>
      <c r="E17" s="1676" t="s">
        <v>401</v>
      </c>
      <c r="F17" s="1677"/>
      <c r="G17" s="1677"/>
      <c r="H17" s="1677"/>
      <c r="I17" s="459">
        <v>180000</v>
      </c>
      <c r="J17" s="460" t="s">
        <v>127</v>
      </c>
      <c r="K17" s="461">
        <f>SUMIFS('4.住戸情報入力'!Q:Q,'4.住戸情報入力'!P:P,E17,'4.住戸情報入力'!R:R,$G$4)+SUMIFS('4.住戸情報入力'!T:T,'4.住戸情報入力'!S:S,E17,'4.住戸情報入力'!U:U,$G$4)</f>
        <v>0</v>
      </c>
      <c r="L17" s="460" t="s">
        <v>175</v>
      </c>
      <c r="M17" s="665">
        <v>150000</v>
      </c>
      <c r="N17" s="666" t="s">
        <v>127</v>
      </c>
      <c r="O17" s="461">
        <f>SUMIFS('4.住戸情報入力'!W:W,'4.住戸情報入力'!V:V,E17,'4.住戸情報入力'!X:X,$G$4)+SUMIFS('4.住戸情報入力'!Z:Z,'4.住戸情報入力'!Y:Y,E17,'4.住戸情報入力'!AA:AA,$G$4)</f>
        <v>0</v>
      </c>
      <c r="P17" s="460" t="s">
        <v>175</v>
      </c>
      <c r="Q17" s="462">
        <f t="shared" si="0"/>
        <v>0</v>
      </c>
      <c r="R17" s="460" t="s">
        <v>127</v>
      </c>
      <c r="S17" s="1686"/>
    </row>
    <row r="18" spans="1:23" ht="28.5">
      <c r="A18" s="259"/>
      <c r="B18" s="1724"/>
      <c r="C18" s="1643"/>
      <c r="D18" s="1672"/>
      <c r="E18" s="1676" t="s">
        <v>402</v>
      </c>
      <c r="F18" s="1677"/>
      <c r="G18" s="1677"/>
      <c r="H18" s="1677"/>
      <c r="I18" s="459">
        <v>190000</v>
      </c>
      <c r="J18" s="460" t="s">
        <v>127</v>
      </c>
      <c r="K18" s="461">
        <f>SUMIFS('4.住戸情報入力'!Q:Q,'4.住戸情報入力'!P:P,E18,'4.住戸情報入力'!R:R,$G$4)+SUMIFS('4.住戸情報入力'!T:T,'4.住戸情報入力'!S:S,E18,'4.住戸情報入力'!U:U,$G$4)</f>
        <v>0</v>
      </c>
      <c r="L18" s="460" t="s">
        <v>175</v>
      </c>
      <c r="M18" s="665">
        <v>160000</v>
      </c>
      <c r="N18" s="666" t="s">
        <v>127</v>
      </c>
      <c r="O18" s="461">
        <f>SUMIFS('4.住戸情報入力'!W:W,'4.住戸情報入力'!V:V,E18,'4.住戸情報入力'!X:X,$G$4)+SUMIFS('4.住戸情報入力'!Z:Z,'4.住戸情報入力'!Y:Y,E18,'4.住戸情報入力'!AA:AA,$G$4)</f>
        <v>0</v>
      </c>
      <c r="P18" s="460" t="s">
        <v>175</v>
      </c>
      <c r="Q18" s="462">
        <f t="shared" si="0"/>
        <v>0</v>
      </c>
      <c r="R18" s="460" t="s">
        <v>127</v>
      </c>
      <c r="S18" s="1686"/>
    </row>
    <row r="19" spans="1:23" ht="28.5">
      <c r="A19" s="259"/>
      <c r="B19" s="1724"/>
      <c r="C19" s="1643"/>
      <c r="D19" s="1672"/>
      <c r="E19" s="1676" t="s">
        <v>403</v>
      </c>
      <c r="F19" s="1677"/>
      <c r="G19" s="1677"/>
      <c r="H19" s="1677"/>
      <c r="I19" s="459">
        <v>200000</v>
      </c>
      <c r="J19" s="460" t="s">
        <v>127</v>
      </c>
      <c r="K19" s="461">
        <f>SUMIFS('4.住戸情報入力'!Q:Q,'4.住戸情報入力'!P:P,E19,'4.住戸情報入力'!R:R,$G$4)+SUMIFS('4.住戸情報入力'!T:T,'4.住戸情報入力'!S:S,E19,'4.住戸情報入力'!U:U,$G$4)</f>
        <v>0</v>
      </c>
      <c r="L19" s="460" t="s">
        <v>175</v>
      </c>
      <c r="M19" s="665">
        <v>170000</v>
      </c>
      <c r="N19" s="666" t="s">
        <v>127</v>
      </c>
      <c r="O19" s="461">
        <f>SUMIFS('4.住戸情報入力'!W:W,'4.住戸情報入力'!V:V,E19,'4.住戸情報入力'!X:X,$G$4)+SUMIFS('4.住戸情報入力'!Z:Z,'4.住戸情報入力'!Y:Y,E19,'4.住戸情報入力'!AA:AA,$G$4)</f>
        <v>0</v>
      </c>
      <c r="P19" s="460" t="s">
        <v>175</v>
      </c>
      <c r="Q19" s="462">
        <f t="shared" si="0"/>
        <v>0</v>
      </c>
      <c r="R19" s="460" t="s">
        <v>127</v>
      </c>
      <c r="S19" s="1686"/>
    </row>
    <row r="20" spans="1:23" ht="28.5">
      <c r="A20" s="259"/>
      <c r="B20" s="1724"/>
      <c r="C20" s="1643"/>
      <c r="D20" s="1672"/>
      <c r="E20" s="1676" t="s">
        <v>404</v>
      </c>
      <c r="F20" s="1677"/>
      <c r="G20" s="1677"/>
      <c r="H20" s="1677"/>
      <c r="I20" s="459">
        <v>220000</v>
      </c>
      <c r="J20" s="460" t="s">
        <v>127</v>
      </c>
      <c r="K20" s="461">
        <f>SUMIFS('4.住戸情報入力'!Q:Q,'4.住戸情報入力'!P:P,E20,'4.住戸情報入力'!R:R,$G$4)+SUMIFS('4.住戸情報入力'!T:T,'4.住戸情報入力'!S:S,E20,'4.住戸情報入力'!U:U,$G$4)</f>
        <v>0</v>
      </c>
      <c r="L20" s="460" t="s">
        <v>175</v>
      </c>
      <c r="M20" s="665">
        <v>190000</v>
      </c>
      <c r="N20" s="666" t="s">
        <v>127</v>
      </c>
      <c r="O20" s="461">
        <f>SUMIFS('4.住戸情報入力'!W:W,'4.住戸情報入力'!V:V,E20,'4.住戸情報入力'!X:X,$G$4)+SUMIFS('4.住戸情報入力'!Z:Z,'4.住戸情報入力'!Y:Y,E20,'4.住戸情報入力'!AA:AA,$G$4)</f>
        <v>0</v>
      </c>
      <c r="P20" s="460" t="s">
        <v>175</v>
      </c>
      <c r="Q20" s="462">
        <f t="shared" si="0"/>
        <v>0</v>
      </c>
      <c r="R20" s="460" t="s">
        <v>127</v>
      </c>
      <c r="S20" s="1686"/>
    </row>
    <row r="21" spans="1:23" ht="29.25" thickBot="1">
      <c r="A21" s="259"/>
      <c r="B21" s="1724"/>
      <c r="C21" s="1643"/>
      <c r="D21" s="1673"/>
      <c r="E21" s="1678" t="s">
        <v>405</v>
      </c>
      <c r="F21" s="1679"/>
      <c r="G21" s="1679"/>
      <c r="H21" s="1679"/>
      <c r="I21" s="463">
        <v>240000</v>
      </c>
      <c r="J21" s="464" t="s">
        <v>127</v>
      </c>
      <c r="K21" s="465">
        <f>SUMIFS('4.住戸情報入力'!Q:Q,'4.住戸情報入力'!P:P,E21,'4.住戸情報入力'!R:R,$G$4)+SUMIFS('4.住戸情報入力'!T:T,'4.住戸情報入力'!S:S,E21,'4.住戸情報入力'!U:U,$G$4)</f>
        <v>0</v>
      </c>
      <c r="L21" s="464" t="s">
        <v>175</v>
      </c>
      <c r="M21" s="667">
        <v>200000</v>
      </c>
      <c r="N21" s="668" t="s">
        <v>127</v>
      </c>
      <c r="O21" s="465">
        <f>SUMIFS('4.住戸情報入力'!W:W,'4.住戸情報入力'!V:V,E21,'4.住戸情報入力'!X:X,$G$4)+SUMIFS('4.住戸情報入力'!Z:Z,'4.住戸情報入力'!Y:Y,E21,'4.住戸情報入力'!AA:AA,$G$4)</f>
        <v>0</v>
      </c>
      <c r="P21" s="464" t="s">
        <v>175</v>
      </c>
      <c r="Q21" s="466">
        <f>I21*K21+M21*O21</f>
        <v>0</v>
      </c>
      <c r="R21" s="464" t="s">
        <v>127</v>
      </c>
      <c r="S21" s="1687"/>
    </row>
    <row r="22" spans="1:23" s="208" customFormat="1" ht="29.25" thickTop="1">
      <c r="A22" s="259"/>
      <c r="B22" s="1724"/>
      <c r="C22" s="1643"/>
      <c r="D22" s="1615" t="s">
        <v>305</v>
      </c>
      <c r="E22" s="1616"/>
      <c r="F22" s="1616"/>
      <c r="G22" s="1616"/>
      <c r="H22" s="1616"/>
      <c r="I22" s="1616"/>
      <c r="J22" s="1616"/>
      <c r="K22" s="1616"/>
      <c r="L22" s="1616"/>
      <c r="M22" s="1616"/>
      <c r="N22" s="1616"/>
      <c r="O22" s="1616"/>
      <c r="P22" s="448" t="s">
        <v>296</v>
      </c>
      <c r="Q22" s="449">
        <f>SUM(Q14:Q21)</f>
        <v>0</v>
      </c>
      <c r="R22" s="450" t="s">
        <v>127</v>
      </c>
      <c r="S22" s="467"/>
      <c r="U22" s="4"/>
      <c r="V22" s="4"/>
      <c r="W22" s="4"/>
    </row>
    <row r="23" spans="1:23" s="214" customFormat="1" ht="27.75" customHeight="1">
      <c r="A23" s="260"/>
      <c r="B23" s="1724"/>
      <c r="C23" s="1643"/>
      <c r="D23" s="1696" t="s">
        <v>422</v>
      </c>
      <c r="E23" s="1660" t="s">
        <v>538</v>
      </c>
      <c r="F23" s="1661"/>
      <c r="G23" s="1661"/>
      <c r="H23" s="1661"/>
      <c r="I23" s="1661"/>
      <c r="J23" s="1661"/>
      <c r="K23" s="1661"/>
      <c r="L23" s="1662"/>
      <c r="M23" s="455">
        <v>340000</v>
      </c>
      <c r="N23" s="468" t="s">
        <v>127</v>
      </c>
      <c r="O23" s="469">
        <f>COUNTIFS('4.住戸情報入力'!AB:AB,E23,'4.住戸情報入力'!AC:AC,$G$4)</f>
        <v>0</v>
      </c>
      <c r="P23" s="470" t="s">
        <v>175</v>
      </c>
      <c r="Q23" s="471">
        <f>M23*O23</f>
        <v>0</v>
      </c>
      <c r="R23" s="470" t="s">
        <v>127</v>
      </c>
      <c r="S23" s="1685" t="s">
        <v>841</v>
      </c>
      <c r="U23" s="592"/>
      <c r="V23" s="592"/>
      <c r="W23" s="592"/>
    </row>
    <row r="24" spans="1:23" s="214" customFormat="1" ht="27.75" customHeight="1">
      <c r="A24" s="260"/>
      <c r="B24" s="1724"/>
      <c r="C24" s="1643"/>
      <c r="D24" s="1697"/>
      <c r="E24" s="1663" t="s">
        <v>539</v>
      </c>
      <c r="F24" s="1664"/>
      <c r="G24" s="1664"/>
      <c r="H24" s="1664"/>
      <c r="I24" s="1664"/>
      <c r="J24" s="1664"/>
      <c r="K24" s="1664"/>
      <c r="L24" s="1665"/>
      <c r="M24" s="459">
        <v>430000</v>
      </c>
      <c r="N24" s="470" t="s">
        <v>127</v>
      </c>
      <c r="O24" s="472">
        <f>COUNTIFS('4.住戸情報入力'!AB:AB,E24,'4.住戸情報入力'!AC:AC,$G$4)</f>
        <v>0</v>
      </c>
      <c r="P24" s="470" t="s">
        <v>175</v>
      </c>
      <c r="Q24" s="471">
        <f t="shared" ref="Q24:Q26" si="1">M24*O24</f>
        <v>0</v>
      </c>
      <c r="R24" s="470" t="s">
        <v>127</v>
      </c>
      <c r="S24" s="1686"/>
      <c r="U24" s="592"/>
      <c r="V24" s="592"/>
      <c r="W24" s="592"/>
    </row>
    <row r="25" spans="1:23" s="214" customFormat="1" ht="27.75" customHeight="1">
      <c r="A25" s="260"/>
      <c r="B25" s="1724"/>
      <c r="C25" s="1643"/>
      <c r="D25" s="1697"/>
      <c r="E25" s="1663" t="s">
        <v>540</v>
      </c>
      <c r="F25" s="1664"/>
      <c r="G25" s="1664"/>
      <c r="H25" s="1664"/>
      <c r="I25" s="1664"/>
      <c r="J25" s="1664"/>
      <c r="K25" s="1664"/>
      <c r="L25" s="1665"/>
      <c r="M25" s="459">
        <v>480000</v>
      </c>
      <c r="N25" s="470" t="s">
        <v>127</v>
      </c>
      <c r="O25" s="461">
        <f>COUNTIFS('4.住戸情報入力'!AB:AB,E25,'4.住戸情報入力'!AC:AC,$G$4)</f>
        <v>0</v>
      </c>
      <c r="P25" s="470" t="s">
        <v>175</v>
      </c>
      <c r="Q25" s="471">
        <f t="shared" si="1"/>
        <v>0</v>
      </c>
      <c r="R25" s="470" t="s">
        <v>127</v>
      </c>
      <c r="S25" s="1686"/>
      <c r="U25" s="592"/>
      <c r="V25" s="592"/>
      <c r="W25" s="592"/>
    </row>
    <row r="26" spans="1:23" s="214" customFormat="1" ht="27.75" customHeight="1" thickBot="1">
      <c r="A26" s="260"/>
      <c r="B26" s="1724"/>
      <c r="C26" s="1643"/>
      <c r="D26" s="1697"/>
      <c r="E26" s="1666" t="s">
        <v>406</v>
      </c>
      <c r="F26" s="1667"/>
      <c r="G26" s="1667"/>
      <c r="H26" s="1667"/>
      <c r="I26" s="1667"/>
      <c r="J26" s="1667"/>
      <c r="K26" s="1667"/>
      <c r="L26" s="1668"/>
      <c r="M26" s="473">
        <v>670000</v>
      </c>
      <c r="N26" s="474" t="s">
        <v>127</v>
      </c>
      <c r="O26" s="475">
        <f>COUNTIFS('4.住戸情報入力'!AB:AB,E26,'4.住戸情報入力'!AC:AC,$G$4)</f>
        <v>0</v>
      </c>
      <c r="P26" s="476" t="s">
        <v>175</v>
      </c>
      <c r="Q26" s="477">
        <f t="shared" si="1"/>
        <v>0</v>
      </c>
      <c r="R26" s="476" t="s">
        <v>127</v>
      </c>
      <c r="S26" s="1687"/>
      <c r="U26" s="592"/>
      <c r="V26" s="592"/>
      <c r="W26" s="592"/>
    </row>
    <row r="27" spans="1:23" s="214" customFormat="1" ht="27.75" customHeight="1" thickTop="1">
      <c r="A27" s="260"/>
      <c r="B27" s="1724"/>
      <c r="C27" s="1643"/>
      <c r="D27" s="1711" t="s">
        <v>305</v>
      </c>
      <c r="E27" s="1712"/>
      <c r="F27" s="1712"/>
      <c r="G27" s="1712"/>
      <c r="H27" s="1712"/>
      <c r="I27" s="1712"/>
      <c r="J27" s="1712"/>
      <c r="K27" s="1712"/>
      <c r="L27" s="478" t="s">
        <v>297</v>
      </c>
      <c r="M27" s="637"/>
      <c r="N27" s="638"/>
      <c r="O27" s="638"/>
      <c r="P27" s="478" t="s">
        <v>297</v>
      </c>
      <c r="Q27" s="479">
        <f>SUM(Q23:Q26)</f>
        <v>0</v>
      </c>
      <c r="R27" s="480" t="s">
        <v>127</v>
      </c>
      <c r="S27" s="481"/>
      <c r="U27" s="592"/>
      <c r="V27" s="592"/>
      <c r="W27" s="592"/>
    </row>
    <row r="28" spans="1:23" s="208" customFormat="1" ht="28.5" customHeight="1">
      <c r="A28" s="259"/>
      <c r="B28" s="1724"/>
      <c r="C28" s="1643"/>
      <c r="D28" s="1672" t="s">
        <v>176</v>
      </c>
      <c r="E28" s="1617" t="s">
        <v>497</v>
      </c>
      <c r="F28" s="1618"/>
      <c r="G28" s="1618"/>
      <c r="H28" s="1618"/>
      <c r="I28" s="1618"/>
      <c r="J28" s="1618"/>
      <c r="K28" s="1618"/>
      <c r="L28" s="1619"/>
      <c r="M28" s="482">
        <v>100000</v>
      </c>
      <c r="N28" s="441" t="s">
        <v>127</v>
      </c>
      <c r="O28" s="483">
        <f>COUNTIFS('4.住戸情報入力'!AD:AD,E28,'4.住戸情報入力'!AE:AE,$G$4)+COUNTIFS('4.住戸情報入力'!AF:AF,E28,'4.住戸情報入力'!AG:AG,$G$4)</f>
        <v>0</v>
      </c>
      <c r="P28" s="441" t="s">
        <v>175</v>
      </c>
      <c r="Q28" s="442">
        <f>M28*O28</f>
        <v>0</v>
      </c>
      <c r="R28" s="441" t="s">
        <v>127</v>
      </c>
      <c r="S28" s="1685" t="s">
        <v>841</v>
      </c>
      <c r="U28" s="4"/>
      <c r="V28" s="4"/>
      <c r="W28" s="4"/>
    </row>
    <row r="29" spans="1:23" s="214" customFormat="1" ht="27.75" customHeight="1">
      <c r="A29" s="260"/>
      <c r="B29" s="1724"/>
      <c r="C29" s="1643"/>
      <c r="D29" s="1672"/>
      <c r="E29" s="1617" t="s">
        <v>942</v>
      </c>
      <c r="F29" s="1618"/>
      <c r="G29" s="1618"/>
      <c r="H29" s="1618"/>
      <c r="I29" s="1618"/>
      <c r="J29" s="1618"/>
      <c r="K29" s="1618"/>
      <c r="L29" s="1619"/>
      <c r="M29" s="484">
        <v>380000</v>
      </c>
      <c r="N29" s="480" t="s">
        <v>127</v>
      </c>
      <c r="O29" s="483">
        <f>COUNTIFS('4.住戸情報入力'!AD:AD,E29,'4.住戸情報入力'!AE:AE,$G$4)+COUNTIFS('4.住戸情報入力'!AF:AF,E29,'4.住戸情報入力'!AG:AG,$G$4)</f>
        <v>0</v>
      </c>
      <c r="P29" s="480" t="s">
        <v>175</v>
      </c>
      <c r="Q29" s="479">
        <f>M29*O29</f>
        <v>0</v>
      </c>
      <c r="R29" s="480" t="s">
        <v>127</v>
      </c>
      <c r="S29" s="1686"/>
      <c r="U29" s="592"/>
      <c r="V29" s="592"/>
      <c r="W29" s="592"/>
    </row>
    <row r="30" spans="1:23" s="214" customFormat="1" ht="27.75" customHeight="1">
      <c r="A30" s="260"/>
      <c r="B30" s="1724"/>
      <c r="C30" s="1643"/>
      <c r="D30" s="1672"/>
      <c r="E30" s="1626" t="s">
        <v>498</v>
      </c>
      <c r="F30" s="1627"/>
      <c r="G30" s="605"/>
      <c r="H30" s="605"/>
      <c r="I30" s="1620" t="s">
        <v>615</v>
      </c>
      <c r="J30" s="1621"/>
      <c r="K30" s="1621"/>
      <c r="L30" s="1622"/>
      <c r="M30" s="1623" t="s">
        <v>616</v>
      </c>
      <c r="N30" s="1624"/>
      <c r="O30" s="1624"/>
      <c r="P30" s="1625"/>
      <c r="Q30" s="606"/>
      <c r="R30" s="607"/>
      <c r="S30" s="1686"/>
      <c r="U30" s="592"/>
      <c r="V30" s="592"/>
      <c r="W30" s="592"/>
    </row>
    <row r="31" spans="1:23" s="208" customFormat="1" ht="27.95" customHeight="1">
      <c r="A31" s="259"/>
      <c r="B31" s="1724"/>
      <c r="C31" s="1643"/>
      <c r="D31" s="1672"/>
      <c r="E31" s="1628"/>
      <c r="F31" s="1629"/>
      <c r="G31" s="1676" t="s">
        <v>407</v>
      </c>
      <c r="H31" s="1688"/>
      <c r="I31" s="455">
        <v>460000</v>
      </c>
      <c r="J31" s="456" t="s">
        <v>127</v>
      </c>
      <c r="K31" s="457">
        <f>COUNTIFS('4.住戸情報入力'!AD:AD,"エアコン*"&amp;G31,'4.住戸情報入力'!AE:AE,$G$4)</f>
        <v>0</v>
      </c>
      <c r="L31" s="456" t="s">
        <v>175</v>
      </c>
      <c r="M31" s="663">
        <v>430000</v>
      </c>
      <c r="N31" s="456" t="s">
        <v>127</v>
      </c>
      <c r="O31" s="457">
        <f>COUNTIFS('4.住戸情報入力'!AF:AF,"エアコン*"&amp;G31,'4.住戸情報入力'!AG:AG,$G$4)</f>
        <v>0</v>
      </c>
      <c r="P31" s="456" t="s">
        <v>175</v>
      </c>
      <c r="Q31" s="639">
        <f>I31*K31+M31*O31</f>
        <v>0</v>
      </c>
      <c r="R31" s="460" t="s">
        <v>127</v>
      </c>
      <c r="S31" s="1686"/>
      <c r="U31" s="4"/>
      <c r="V31" s="4"/>
      <c r="W31" s="4"/>
    </row>
    <row r="32" spans="1:23" s="208" customFormat="1" ht="29.25" thickBot="1">
      <c r="A32" s="259"/>
      <c r="B32" s="1724"/>
      <c r="C32" s="1643"/>
      <c r="D32" s="1673"/>
      <c r="E32" s="1630"/>
      <c r="F32" s="1631"/>
      <c r="G32" s="1679" t="s">
        <v>406</v>
      </c>
      <c r="H32" s="1679"/>
      <c r="I32" s="463">
        <v>530000</v>
      </c>
      <c r="J32" s="464" t="s">
        <v>127</v>
      </c>
      <c r="K32" s="465">
        <f>COUNTIFS('4.住戸情報入力'!AD:AD,"エアコン*"&amp;G32,'4.住戸情報入力'!AE:AE,$G$4)</f>
        <v>0</v>
      </c>
      <c r="L32" s="464" t="s">
        <v>175</v>
      </c>
      <c r="M32" s="667">
        <v>500000</v>
      </c>
      <c r="N32" s="464" t="s">
        <v>127</v>
      </c>
      <c r="O32" s="465">
        <f>COUNTIFS('4.住戸情報入力'!AF:AF,"エアコン*"&amp;G32,'4.住戸情報入力'!AG:AG,$G$4)</f>
        <v>0</v>
      </c>
      <c r="P32" s="464" t="s">
        <v>175</v>
      </c>
      <c r="Q32" s="466">
        <f>I32*K32+M32*O32</f>
        <v>0</v>
      </c>
      <c r="R32" s="464" t="s">
        <v>127</v>
      </c>
      <c r="S32" s="1687"/>
      <c r="U32" s="4"/>
      <c r="V32" s="4"/>
      <c r="W32" s="4"/>
    </row>
    <row r="33" spans="1:23" s="208" customFormat="1" ht="30" thickTop="1" thickBot="1">
      <c r="A33" s="259"/>
      <c r="B33" s="1724"/>
      <c r="C33" s="1643"/>
      <c r="D33" s="1632" t="s">
        <v>305</v>
      </c>
      <c r="E33" s="1633"/>
      <c r="F33" s="1633"/>
      <c r="G33" s="1633"/>
      <c r="H33" s="1633"/>
      <c r="I33" s="1633"/>
      <c r="J33" s="1633"/>
      <c r="K33" s="1633"/>
      <c r="L33" s="1633"/>
      <c r="M33" s="1633"/>
      <c r="N33" s="1633"/>
      <c r="O33" s="1633"/>
      <c r="P33" s="487" t="s">
        <v>298</v>
      </c>
      <c r="Q33" s="488">
        <f>SUM(Q28:Q32)</f>
        <v>0</v>
      </c>
      <c r="R33" s="489" t="s">
        <v>127</v>
      </c>
      <c r="S33" s="490"/>
      <c r="U33" s="619"/>
      <c r="V33" s="4"/>
      <c r="W33" s="4"/>
    </row>
    <row r="34" spans="1:23" s="214" customFormat="1" ht="27.75" customHeight="1" thickTop="1" thickBot="1">
      <c r="A34" s="260"/>
      <c r="B34" s="1724"/>
      <c r="C34" s="1643"/>
      <c r="D34" s="1634" t="s">
        <v>495</v>
      </c>
      <c r="E34" s="1635"/>
      <c r="F34" s="1635"/>
      <c r="G34" s="1635"/>
      <c r="H34" s="1635"/>
      <c r="I34" s="1635"/>
      <c r="J34" s="1635"/>
      <c r="K34" s="1635"/>
      <c r="L34" s="1635"/>
      <c r="M34" s="1635"/>
      <c r="N34" s="1636"/>
      <c r="O34" s="491" t="s">
        <v>445</v>
      </c>
      <c r="P34" s="492" t="s">
        <v>446</v>
      </c>
      <c r="Q34" s="493">
        <f>65000*SUMIFS('4.住戸情報入力'!AU:AU,'4.住戸情報入力'!AT:AT,"2.6ｋＷ未満",'4.住戸情報入力'!AV:AV,$G$4)+80000*SUMIFS('4.住戸情報入力'!AU:AU,'4.住戸情報入力'!AT:AT,"2.6ｋＷ以上",'4.住戸情報入力'!AV:AV,$G$4)</f>
        <v>0</v>
      </c>
      <c r="R34" s="494" t="s">
        <v>127</v>
      </c>
      <c r="S34" s="454" t="s">
        <v>841</v>
      </c>
      <c r="U34" s="592"/>
      <c r="V34" s="592"/>
      <c r="W34" s="592"/>
    </row>
    <row r="35" spans="1:23" s="214" customFormat="1" ht="27.75" customHeight="1" thickTop="1" thickBot="1">
      <c r="A35" s="260"/>
      <c r="B35" s="1724"/>
      <c r="C35" s="1643"/>
      <c r="D35" s="1634" t="s">
        <v>496</v>
      </c>
      <c r="E35" s="1635"/>
      <c r="F35" s="1635"/>
      <c r="G35" s="1635"/>
      <c r="H35" s="1635"/>
      <c r="I35" s="1635"/>
      <c r="J35" s="1635"/>
      <c r="K35" s="1635"/>
      <c r="L35" s="1635"/>
      <c r="M35" s="1635"/>
      <c r="N35" s="1636"/>
      <c r="O35" s="495" t="s">
        <v>445</v>
      </c>
      <c r="P35" s="496" t="s">
        <v>494</v>
      </c>
      <c r="Q35" s="497">
        <f>SUMIFS('4.住戸情報入力'!AX:AX,'4.住戸情報入力'!AY:AY,$G$4)</f>
        <v>0</v>
      </c>
      <c r="R35" s="498" t="s">
        <v>127</v>
      </c>
      <c r="S35" s="454" t="s">
        <v>841</v>
      </c>
      <c r="U35" s="592"/>
      <c r="V35" s="592"/>
      <c r="W35" s="592"/>
    </row>
    <row r="36" spans="1:23" s="214" customFormat="1" ht="27.75" customHeight="1" thickTop="1">
      <c r="A36" s="260"/>
      <c r="B36" s="1724"/>
      <c r="C36" s="1643"/>
      <c r="D36" s="1642" t="s">
        <v>177</v>
      </c>
      <c r="E36" s="1692" t="s">
        <v>576</v>
      </c>
      <c r="F36" s="1693"/>
      <c r="G36" s="1693"/>
      <c r="H36" s="1693"/>
      <c r="I36" s="626"/>
      <c r="J36" s="631"/>
      <c r="K36" s="628"/>
      <c r="L36" s="635"/>
      <c r="M36" s="626">
        <v>300000</v>
      </c>
      <c r="N36" s="468" t="s">
        <v>127</v>
      </c>
      <c r="O36" s="457">
        <f>COUNTIFS('4.住戸情報入力'!AJ:AJ,E36,'4.住戸情報入力'!AK:AK,$G$4)</f>
        <v>0</v>
      </c>
      <c r="P36" s="468" t="s">
        <v>175</v>
      </c>
      <c r="Q36" s="499">
        <f>M36*O36</f>
        <v>0</v>
      </c>
      <c r="R36" s="468" t="s">
        <v>127</v>
      </c>
      <c r="S36" s="1691" t="s">
        <v>841</v>
      </c>
      <c r="U36" s="592"/>
    </row>
    <row r="37" spans="1:23" s="214" customFormat="1" ht="27.75" customHeight="1">
      <c r="A37" s="260"/>
      <c r="B37" s="1724"/>
      <c r="C37" s="1643"/>
      <c r="D37" s="1643"/>
      <c r="E37" s="1694" t="s">
        <v>577</v>
      </c>
      <c r="F37" s="1695"/>
      <c r="G37" s="1695"/>
      <c r="H37" s="627" t="s">
        <v>423</v>
      </c>
      <c r="I37" s="624"/>
      <c r="J37" s="632"/>
      <c r="K37" s="628"/>
      <c r="L37" s="470"/>
      <c r="M37" s="624">
        <v>140000</v>
      </c>
      <c r="N37" s="470" t="s">
        <v>127</v>
      </c>
      <c r="O37" s="457">
        <f>COUNTIFS('4.住戸情報入力'!AJ:AJ,"ガス潜熱回収型給湯機（エコジョーズ等）20号以下",'4.住戸情報入力'!AK:AK,$G$4)</f>
        <v>0</v>
      </c>
      <c r="P37" s="470" t="s">
        <v>175</v>
      </c>
      <c r="Q37" s="471">
        <f t="shared" ref="Q37:Q42" si="2">M37*O37</f>
        <v>0</v>
      </c>
      <c r="R37" s="470" t="s">
        <v>127</v>
      </c>
      <c r="S37" s="1691"/>
      <c r="U37" s="312"/>
    </row>
    <row r="38" spans="1:23" s="214" customFormat="1" ht="27.75" customHeight="1">
      <c r="A38" s="260"/>
      <c r="B38" s="1724"/>
      <c r="C38" s="1643"/>
      <c r="D38" s="1643"/>
      <c r="E38" s="1692"/>
      <c r="F38" s="1693"/>
      <c r="G38" s="1693"/>
      <c r="H38" s="627" t="s">
        <v>424</v>
      </c>
      <c r="I38" s="624"/>
      <c r="J38" s="632"/>
      <c r="K38" s="628"/>
      <c r="L38" s="470"/>
      <c r="M38" s="624">
        <v>160000</v>
      </c>
      <c r="N38" s="470" t="s">
        <v>127</v>
      </c>
      <c r="O38" s="457">
        <f>COUNTIFS('4.住戸情報入力'!AJ:AJ,"ガス潜熱回収型給湯機（エコジョーズ等）24号",'4.住戸情報入力'!AK:AK,$G$4)</f>
        <v>0</v>
      </c>
      <c r="P38" s="470" t="s">
        <v>175</v>
      </c>
      <c r="Q38" s="471">
        <f t="shared" si="2"/>
        <v>0</v>
      </c>
      <c r="R38" s="470" t="s">
        <v>127</v>
      </c>
      <c r="S38" s="1691"/>
      <c r="U38" s="592"/>
      <c r="V38" s="592"/>
      <c r="W38" s="592"/>
    </row>
    <row r="39" spans="1:23" s="208" customFormat="1" ht="28.5">
      <c r="A39" s="259"/>
      <c r="B39" s="1724"/>
      <c r="C39" s="1643"/>
      <c r="D39" s="1643"/>
      <c r="E39" s="1676" t="s">
        <v>178</v>
      </c>
      <c r="F39" s="1677"/>
      <c r="G39" s="1677"/>
      <c r="H39" s="1677"/>
      <c r="I39" s="624"/>
      <c r="J39" s="633"/>
      <c r="K39" s="629"/>
      <c r="L39" s="460"/>
      <c r="M39" s="624">
        <v>400000</v>
      </c>
      <c r="N39" s="460" t="s">
        <v>127</v>
      </c>
      <c r="O39" s="461">
        <f>COUNTIFS('4.住戸情報入力'!AJ:AJ,E39,'4.住戸情報入力'!AK:AK,$G$4)</f>
        <v>0</v>
      </c>
      <c r="P39" s="460" t="s">
        <v>175</v>
      </c>
      <c r="Q39" s="462">
        <f t="shared" si="2"/>
        <v>0</v>
      </c>
      <c r="R39" s="460" t="s">
        <v>127</v>
      </c>
      <c r="S39" s="1691"/>
      <c r="U39" s="4"/>
      <c r="V39" s="4"/>
      <c r="W39" s="4"/>
    </row>
    <row r="40" spans="1:23" s="208" customFormat="1" ht="28.5">
      <c r="A40" s="259"/>
      <c r="B40" s="1724"/>
      <c r="C40" s="1643"/>
      <c r="D40" s="1643"/>
      <c r="E40" s="1676" t="s">
        <v>533</v>
      </c>
      <c r="F40" s="1677"/>
      <c r="G40" s="1677"/>
      <c r="H40" s="1677"/>
      <c r="I40" s="624"/>
      <c r="J40" s="633"/>
      <c r="K40" s="629"/>
      <c r="L40" s="460"/>
      <c r="M40" s="624">
        <v>1000000</v>
      </c>
      <c r="N40" s="460" t="s">
        <v>127</v>
      </c>
      <c r="O40" s="461">
        <f>COUNTIFS('4.住戸情報入力'!AJ:AJ,E40,'4.住戸情報入力'!AK:AK,$G$4)</f>
        <v>0</v>
      </c>
      <c r="P40" s="460" t="s">
        <v>175</v>
      </c>
      <c r="Q40" s="462">
        <f t="shared" si="2"/>
        <v>0</v>
      </c>
      <c r="R40" s="460" t="s">
        <v>127</v>
      </c>
      <c r="S40" s="1691"/>
      <c r="U40" s="4"/>
      <c r="V40" s="4"/>
      <c r="W40" s="4"/>
    </row>
    <row r="41" spans="1:23" s="208" customFormat="1" ht="28.5">
      <c r="A41" s="259"/>
      <c r="B41" s="1724"/>
      <c r="C41" s="1643"/>
      <c r="D41" s="1643"/>
      <c r="E41" s="1676" t="s">
        <v>534</v>
      </c>
      <c r="F41" s="1677"/>
      <c r="G41" s="1677"/>
      <c r="H41" s="1677"/>
      <c r="I41" s="624"/>
      <c r="J41" s="633"/>
      <c r="K41" s="629"/>
      <c r="L41" s="460"/>
      <c r="M41" s="624">
        <v>1230000</v>
      </c>
      <c r="N41" s="460" t="s">
        <v>127</v>
      </c>
      <c r="O41" s="461">
        <f>COUNTIFS('4.住戸情報入力'!AJ:AJ,E41,'4.住戸情報入力'!AK:AK,$G$4)</f>
        <v>0</v>
      </c>
      <c r="P41" s="460" t="s">
        <v>175</v>
      </c>
      <c r="Q41" s="462">
        <f t="shared" si="2"/>
        <v>0</v>
      </c>
      <c r="R41" s="460" t="s">
        <v>127</v>
      </c>
      <c r="S41" s="1691"/>
      <c r="U41" s="4"/>
      <c r="V41" s="4"/>
      <c r="W41" s="4"/>
    </row>
    <row r="42" spans="1:23" s="208" customFormat="1" ht="28.5">
      <c r="A42" s="259"/>
      <c r="B42" s="1724"/>
      <c r="C42" s="1643"/>
      <c r="D42" s="1644"/>
      <c r="E42" s="1689" t="s">
        <v>535</v>
      </c>
      <c r="F42" s="1690"/>
      <c r="G42" s="1690"/>
      <c r="H42" s="1690"/>
      <c r="I42" s="625"/>
      <c r="J42" s="634"/>
      <c r="K42" s="630"/>
      <c r="L42" s="500"/>
      <c r="M42" s="625">
        <v>990000</v>
      </c>
      <c r="N42" s="500" t="s">
        <v>127</v>
      </c>
      <c r="O42" s="501">
        <f>COUNTIFS('4.住戸情報入力'!AJ:AJ,E42,'4.住戸情報入力'!AK:AK,$G$4)</f>
        <v>0</v>
      </c>
      <c r="P42" s="500" t="s">
        <v>175</v>
      </c>
      <c r="Q42" s="502">
        <f t="shared" si="2"/>
        <v>0</v>
      </c>
      <c r="R42" s="500" t="s">
        <v>127</v>
      </c>
      <c r="S42" s="1691"/>
      <c r="U42" s="4"/>
      <c r="V42" s="4"/>
      <c r="W42" s="4"/>
    </row>
    <row r="43" spans="1:23" s="214" customFormat="1" ht="27.75" customHeight="1">
      <c r="A43" s="260"/>
      <c r="B43" s="1724"/>
      <c r="C43" s="1643"/>
      <c r="D43" s="1640" t="s">
        <v>305</v>
      </c>
      <c r="E43" s="1641"/>
      <c r="F43" s="1641"/>
      <c r="G43" s="1641"/>
      <c r="H43" s="1641"/>
      <c r="I43" s="1641"/>
      <c r="J43" s="1641"/>
      <c r="K43" s="1641"/>
      <c r="L43" s="1641"/>
      <c r="M43" s="1641"/>
      <c r="N43" s="1641"/>
      <c r="O43" s="1641"/>
      <c r="P43" s="478" t="s">
        <v>304</v>
      </c>
      <c r="Q43" s="479">
        <f>SUM(Q36:Q42)</f>
        <v>0</v>
      </c>
      <c r="R43" s="480" t="s">
        <v>127</v>
      </c>
      <c r="S43" s="503"/>
      <c r="U43" s="592"/>
      <c r="V43" s="592"/>
      <c r="W43" s="592"/>
    </row>
    <row r="44" spans="1:23" s="214" customFormat="1" ht="27.75" customHeight="1">
      <c r="A44" s="260"/>
      <c r="B44" s="1724"/>
      <c r="C44" s="1643"/>
      <c r="D44" s="1637" t="s">
        <v>584</v>
      </c>
      <c r="E44" s="1638"/>
      <c r="F44" s="1638"/>
      <c r="G44" s="1638"/>
      <c r="H44" s="1638"/>
      <c r="I44" s="1638"/>
      <c r="J44" s="1638"/>
      <c r="K44" s="1638"/>
      <c r="L44" s="1638"/>
      <c r="M44" s="1638"/>
      <c r="N44" s="1638"/>
      <c r="O44" s="1638"/>
      <c r="P44" s="1639"/>
      <c r="Q44" s="50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505" t="s">
        <v>127</v>
      </c>
      <c r="S44" s="1654" t="s">
        <v>841</v>
      </c>
      <c r="U44" s="592"/>
      <c r="V44" s="592"/>
      <c r="W44" s="592"/>
    </row>
    <row r="45" spans="1:23" s="214" customFormat="1" ht="28.5">
      <c r="A45" s="260"/>
      <c r="B45" s="1724"/>
      <c r="C45" s="1643"/>
      <c r="D45" s="1731" t="s">
        <v>585</v>
      </c>
      <c r="E45" s="1732"/>
      <c r="F45" s="1732"/>
      <c r="G45" s="1732"/>
      <c r="H45" s="1732"/>
      <c r="I45" s="1732"/>
      <c r="J45" s="1732"/>
      <c r="K45" s="1732"/>
      <c r="L45" s="1732"/>
      <c r="M45" s="1732"/>
      <c r="N45" s="1732"/>
      <c r="O45" s="1732"/>
      <c r="P45" s="1733"/>
      <c r="Q45" s="504">
        <f>6000*SUMIFS('4.住戸情報入力'!AL:AL,'4.住戸情報入力'!AM:AM,$G$4)+8000*SUMIFS('4.住戸情報入力'!AN:AN,'4.住戸情報入力'!AO:AO,$G$4)+14000*SUMIFS('4.住戸情報入力'!AP:AP,'4.住戸情報入力'!AQ:AQ,$G$4)</f>
        <v>0</v>
      </c>
      <c r="R45" s="506" t="s">
        <v>127</v>
      </c>
      <c r="S45" s="1655"/>
      <c r="U45" s="592"/>
      <c r="V45" s="592"/>
      <c r="W45" s="592"/>
    </row>
    <row r="46" spans="1:23" s="214" customFormat="1" ht="27.75" customHeight="1">
      <c r="A46" s="260"/>
      <c r="B46" s="1724"/>
      <c r="C46" s="1643"/>
      <c r="D46" s="1660" t="s">
        <v>944</v>
      </c>
      <c r="E46" s="1661"/>
      <c r="F46" s="1661"/>
      <c r="G46" s="1661"/>
      <c r="H46" s="1661"/>
      <c r="I46" s="1661"/>
      <c r="J46" s="1661"/>
      <c r="K46" s="1661"/>
      <c r="L46" s="1662"/>
      <c r="M46" s="485">
        <v>100000</v>
      </c>
      <c r="N46" s="505" t="s">
        <v>127</v>
      </c>
      <c r="O46" s="486">
        <f>COUNTIFS('4.住戸情報入力'!AR:AR,"有り",'4.住戸情報入力'!AS:AS,$G$4)</f>
        <v>0</v>
      </c>
      <c r="P46" s="505" t="s">
        <v>175</v>
      </c>
      <c r="Q46" s="507">
        <f>M46*O46</f>
        <v>0</v>
      </c>
      <c r="R46" s="505" t="s">
        <v>127</v>
      </c>
      <c r="S46" s="1655"/>
      <c r="U46" s="592"/>
      <c r="V46" s="592"/>
      <c r="W46" s="592"/>
    </row>
    <row r="47" spans="1:23" s="214" customFormat="1" ht="27.75" customHeight="1">
      <c r="A47" s="260"/>
      <c r="B47" s="1724"/>
      <c r="C47" s="1643"/>
      <c r="D47" s="1726" t="s">
        <v>945</v>
      </c>
      <c r="E47" s="1727"/>
      <c r="F47" s="1727"/>
      <c r="G47" s="1727"/>
      <c r="H47" s="1727"/>
      <c r="I47" s="1727"/>
      <c r="J47" s="1727"/>
      <c r="K47" s="1727"/>
      <c r="L47" s="1728"/>
      <c r="M47" s="914">
        <v>115000</v>
      </c>
      <c r="N47" s="913" t="s">
        <v>127</v>
      </c>
      <c r="O47" s="475">
        <f>COUNTIFS('4.住戸情報入力'!AR:AR,"有り（ガス計測含む）",'4.住戸情報入力'!AS:AS,$G$4)</f>
        <v>0</v>
      </c>
      <c r="P47" s="480" t="s">
        <v>175</v>
      </c>
      <c r="Q47" s="479">
        <f>M47*O47</f>
        <v>0</v>
      </c>
      <c r="R47" s="480" t="s">
        <v>127</v>
      </c>
      <c r="S47" s="1656"/>
      <c r="U47" s="592"/>
      <c r="V47" s="592"/>
      <c r="W47" s="592"/>
    </row>
    <row r="48" spans="1:23" s="214" customFormat="1" ht="27.75" customHeight="1" thickBot="1">
      <c r="A48" s="260"/>
      <c r="B48" s="1724"/>
      <c r="C48" s="1722"/>
      <c r="D48" s="1729" t="s">
        <v>305</v>
      </c>
      <c r="E48" s="1730"/>
      <c r="F48" s="1730"/>
      <c r="G48" s="1730"/>
      <c r="H48" s="1730"/>
      <c r="I48" s="1730"/>
      <c r="J48" s="1730"/>
      <c r="K48" s="1730"/>
      <c r="L48" s="1730"/>
      <c r="M48" s="1730"/>
      <c r="N48" s="1730"/>
      <c r="O48" s="1730"/>
      <c r="P48" s="510" t="s">
        <v>316</v>
      </c>
      <c r="Q48" s="511">
        <f>SUM(Q44:Q47)</f>
        <v>0</v>
      </c>
      <c r="R48" s="512" t="s">
        <v>127</v>
      </c>
      <c r="S48" s="513"/>
      <c r="U48" s="592"/>
      <c r="V48" s="592"/>
      <c r="W48" s="592"/>
    </row>
    <row r="49" spans="1:23" s="214" customFormat="1" ht="27.75" customHeight="1" thickTop="1">
      <c r="A49" s="260"/>
      <c r="B49" s="1725"/>
      <c r="C49" s="1615" t="s">
        <v>315</v>
      </c>
      <c r="D49" s="1616"/>
      <c r="E49" s="1616"/>
      <c r="F49" s="1616"/>
      <c r="G49" s="1616"/>
      <c r="H49" s="1616"/>
      <c r="I49" s="1616"/>
      <c r="J49" s="1616"/>
      <c r="K49" s="1616"/>
      <c r="L49" s="1616"/>
      <c r="M49" s="1616"/>
      <c r="N49" s="1616"/>
      <c r="O49" s="1616"/>
      <c r="P49" s="478" t="s">
        <v>425</v>
      </c>
      <c r="Q49" s="479">
        <f>SUM(Q12,Q22,Q27,Q33,Q34,Q35,Q43,Q48)</f>
        <v>0</v>
      </c>
      <c r="R49" s="480" t="s">
        <v>127</v>
      </c>
      <c r="S49" s="503" t="s">
        <v>426</v>
      </c>
      <c r="U49" s="592"/>
      <c r="V49" s="592"/>
      <c r="W49" s="592"/>
    </row>
    <row r="50" spans="1:23" s="214" customFormat="1" ht="27.75" customHeight="1" thickBot="1">
      <c r="A50" s="260"/>
      <c r="B50" s="1645" t="s">
        <v>289</v>
      </c>
      <c r="C50" s="1647" t="s">
        <v>413</v>
      </c>
      <c r="D50" s="1649" t="s">
        <v>288</v>
      </c>
      <c r="E50" s="1650"/>
      <c r="F50" s="1650"/>
      <c r="G50" s="1650"/>
      <c r="H50" s="1650"/>
      <c r="I50" s="1650"/>
      <c r="J50" s="1650"/>
      <c r="K50" s="1650"/>
      <c r="L50" s="1650"/>
      <c r="M50" s="1650"/>
      <c r="N50" s="1650"/>
      <c r="O50" s="1650"/>
      <c r="P50" s="1651"/>
      <c r="Q50" s="514">
        <f>'7.共用部定額単価算出シート'!Q49</f>
        <v>0</v>
      </c>
      <c r="R50" s="508" t="s">
        <v>127</v>
      </c>
      <c r="S50" s="509"/>
      <c r="U50" s="592"/>
      <c r="V50" s="592"/>
      <c r="W50" s="592"/>
    </row>
    <row r="51" spans="1:23" s="214" customFormat="1" ht="27.75" customHeight="1" thickTop="1" thickBot="1">
      <c r="A51" s="260"/>
      <c r="B51" s="1646"/>
      <c r="C51" s="1648"/>
      <c r="D51" s="1652" t="s">
        <v>305</v>
      </c>
      <c r="E51" s="1653"/>
      <c r="F51" s="1653"/>
      <c r="G51" s="1653"/>
      <c r="H51" s="1653"/>
      <c r="I51" s="1653"/>
      <c r="J51" s="1653"/>
      <c r="K51" s="1653"/>
      <c r="L51" s="1653"/>
      <c r="M51" s="1653"/>
      <c r="N51" s="1653"/>
      <c r="O51" s="1653"/>
      <c r="P51" s="515" t="s">
        <v>427</v>
      </c>
      <c r="Q51" s="511">
        <f>SUM(Q50:Q50)</f>
        <v>0</v>
      </c>
      <c r="R51" s="512" t="s">
        <v>127</v>
      </c>
      <c r="S51" s="513"/>
      <c r="U51" s="592"/>
      <c r="V51" s="592"/>
      <c r="W51" s="592"/>
    </row>
    <row r="52" spans="1:23" s="214" customFormat="1" ht="27.75" customHeight="1" thickTop="1">
      <c r="A52" s="261"/>
      <c r="B52" s="1615" t="s">
        <v>448</v>
      </c>
      <c r="C52" s="1616"/>
      <c r="D52" s="1616"/>
      <c r="E52" s="1616"/>
      <c r="F52" s="1616"/>
      <c r="G52" s="1616"/>
      <c r="H52" s="1616"/>
      <c r="I52" s="1616"/>
      <c r="J52" s="1616"/>
      <c r="K52" s="1616"/>
      <c r="L52" s="1616"/>
      <c r="M52" s="1616"/>
      <c r="N52" s="1616"/>
      <c r="O52" s="1616"/>
      <c r="P52" s="516" t="s">
        <v>449</v>
      </c>
      <c r="Q52" s="517">
        <f>Q49+Q51</f>
        <v>0</v>
      </c>
      <c r="R52" s="494" t="s">
        <v>127</v>
      </c>
      <c r="S52" s="518" t="s">
        <v>532</v>
      </c>
      <c r="U52" s="592"/>
      <c r="V52" s="592"/>
      <c r="W52" s="592"/>
    </row>
  </sheetData>
  <sheetProtection algorithmName="SHA-512" hashValue="U7pBECgNHcu15uuTNfrXRe3zAuB2Unq2gtBcSXVhdWVb75CTXaBV/1bSBIsPpNOBIq8xqL2DtSEEDJvKVTkRcA==" saltValue="xtP2DElW4shXPfP7efUlrQ==" spinCount="100000" sheet="1" formatCells="0" formatRows="0" insertRows="0" deleteRows="0" selectLockedCells="1" autoFilter="0" pivotTables="0"/>
  <mergeCells count="72">
    <mergeCell ref="B8:C11"/>
    <mergeCell ref="D8:P8"/>
    <mergeCell ref="B2:G2"/>
    <mergeCell ref="B4:F4"/>
    <mergeCell ref="G4:H4"/>
    <mergeCell ref="B6:F6"/>
    <mergeCell ref="G6:R6"/>
    <mergeCell ref="D12:G12"/>
    <mergeCell ref="I12:P12"/>
    <mergeCell ref="Q8:R8"/>
    <mergeCell ref="D9:M9"/>
    <mergeCell ref="D10:M10"/>
    <mergeCell ref="B13:B49"/>
    <mergeCell ref="D13:D21"/>
    <mergeCell ref="E13:H13"/>
    <mergeCell ref="I13:L13"/>
    <mergeCell ref="M13:P13"/>
    <mergeCell ref="D22:O22"/>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6:L46"/>
    <mergeCell ref="D47:L47"/>
    <mergeCell ref="D33:O33"/>
    <mergeCell ref="D34:N34"/>
    <mergeCell ref="D35:N35"/>
    <mergeCell ref="D36:D42"/>
    <mergeCell ref="E36:H36"/>
    <mergeCell ref="S36:S42"/>
    <mergeCell ref="E37:G38"/>
    <mergeCell ref="E39:H39"/>
    <mergeCell ref="E40:H40"/>
    <mergeCell ref="E41:H41"/>
    <mergeCell ref="D45:P45"/>
    <mergeCell ref="B52:O52"/>
    <mergeCell ref="O9:P9"/>
    <mergeCell ref="Q9:R9"/>
    <mergeCell ref="O10:P10"/>
    <mergeCell ref="Q10:R10"/>
    <mergeCell ref="D48:O48"/>
    <mergeCell ref="C49:O49"/>
    <mergeCell ref="B50:B51"/>
    <mergeCell ref="C50:C51"/>
    <mergeCell ref="D50:P50"/>
    <mergeCell ref="D51:O51"/>
    <mergeCell ref="E42:H42"/>
    <mergeCell ref="D43:O43"/>
    <mergeCell ref="D44:P44"/>
    <mergeCell ref="D11:O11"/>
    <mergeCell ref="C12:C48"/>
  </mergeCells>
  <phoneticPr fontId="18"/>
  <conditionalFormatting sqref="A8:B8 A4:G4 A12:I12 D8:D9 D11 A5:L7 I4:L4 A1:L3 A28 D36 S36 D28:E28 A15:A22 A13:B14 E39:L42 T34:XFD34 T36:XFD42 T45:XFD45 A31:A34 A36:A42 A53:L1048576 A9:A11 U9:XFD10 Q53:XFD1048576 Q39:R42 Q28:XFD28 Q31:XFD33 S9:S10 Q1:XFD8 D22 D14:L21 Q11:XFD22 D13:H13 E29:E30 D31:D33 G31:L32 A44:A51 D46:D48">
    <cfRule type="expression" dxfId="233" priority="57">
      <formula>_xlfn.ISFORMULA(A1)=TRUE</formula>
    </cfRule>
  </conditionalFormatting>
  <conditionalFormatting sqref="T9">
    <cfRule type="containsText" dxfId="232" priority="56" operator="containsText" text="(例)">
      <formula>NOT(ISERROR(SEARCH("(例)",T9)))</formula>
    </cfRule>
  </conditionalFormatting>
  <conditionalFormatting sqref="A23:A27 T23:XFD26 D27:L27 D23:E23 Q23:R26 Q27:XFD27 E24:E26">
    <cfRule type="expression" dxfId="231" priority="55">
      <formula>_xlfn.ISFORMULA(A23)=TRUE</formula>
    </cfRule>
  </conditionalFormatting>
  <conditionalFormatting sqref="A29:A30 D29:D30 Q29:XFD30">
    <cfRule type="expression" dxfId="230" priority="54">
      <formula>_xlfn.ISFORMULA(A29)=TRUE</formula>
    </cfRule>
  </conditionalFormatting>
  <conditionalFormatting sqref="Q34:R34 D34">
    <cfRule type="expression" dxfId="229" priority="53">
      <formula>_xlfn.ISFORMULA(D34)=TRUE</formula>
    </cfRule>
  </conditionalFormatting>
  <conditionalFormatting sqref="S24">
    <cfRule type="expression" dxfId="228" priority="51">
      <formula>_xlfn.ISFORMULA(S24)=TRUE</formula>
    </cfRule>
  </conditionalFormatting>
  <conditionalFormatting sqref="E36:L36 E37 H37:L38 Q36:R38">
    <cfRule type="expression" dxfId="227" priority="50">
      <formula>_xlfn.ISFORMULA(E36)=TRUE</formula>
    </cfRule>
  </conditionalFormatting>
  <conditionalFormatting sqref="S23 S25:S26">
    <cfRule type="expression" dxfId="226" priority="52">
      <formula>_xlfn.ISFORMULA(S23)=TRUE</formula>
    </cfRule>
  </conditionalFormatting>
  <conditionalFormatting sqref="S34">
    <cfRule type="expression" dxfId="225" priority="49">
      <formula>_xlfn.ISFORMULA(S34)=TRUE</formula>
    </cfRule>
  </conditionalFormatting>
  <conditionalFormatting sqref="A43 D43 Q43:XFD43">
    <cfRule type="expression" dxfId="224" priority="48">
      <formula>_xlfn.ISFORMULA(A43)=TRUE</formula>
    </cfRule>
  </conditionalFormatting>
  <conditionalFormatting sqref="D44:D45 Q44:XFD44 Q45:R45">
    <cfRule type="expression" dxfId="223" priority="47">
      <formula>_xlfn.ISFORMULA(D44)=TRUE</formula>
    </cfRule>
  </conditionalFormatting>
  <conditionalFormatting sqref="AC46:XFD46 T46:AA46 T47:XFD47 Q46:R47 Q48:XFD48">
    <cfRule type="expression" dxfId="222" priority="46">
      <formula>_xlfn.ISFORMULA(Q46)=TRUE</formula>
    </cfRule>
  </conditionalFormatting>
  <conditionalFormatting sqref="A52:B52 D50:D51 R50:XFD50 Q49:XFD49 Q51:XFD52">
    <cfRule type="expression" dxfId="221" priority="45">
      <formula>_xlfn.ISFORMULA(A49)=TRUE</formula>
    </cfRule>
  </conditionalFormatting>
  <conditionalFormatting sqref="B50:C50 B51">
    <cfRule type="expression" dxfId="220" priority="44">
      <formula>_xlfn.ISFORMULA(B50)=TRUE</formula>
    </cfRule>
  </conditionalFormatting>
  <conditionalFormatting sqref="C49">
    <cfRule type="expression" dxfId="219" priority="43">
      <formula>_xlfn.ISFORMULA(C49)=TRUE</formula>
    </cfRule>
  </conditionalFormatting>
  <conditionalFormatting sqref="Q50">
    <cfRule type="expression" dxfId="218" priority="40">
      <formula>_xlfn.ISFORMULA(Q50)=TRUE</formula>
    </cfRule>
  </conditionalFormatting>
  <conditionalFormatting sqref="T35:XFD35 A35">
    <cfRule type="expression" dxfId="217" priority="39">
      <formula>_xlfn.ISFORMULA(A35)=TRUE</formula>
    </cfRule>
  </conditionalFormatting>
  <conditionalFormatting sqref="Q35:R35 D35">
    <cfRule type="expression" dxfId="216" priority="38">
      <formula>_xlfn.ISFORMULA(D35)=TRUE</formula>
    </cfRule>
  </conditionalFormatting>
  <conditionalFormatting sqref="S35">
    <cfRule type="expression" dxfId="215" priority="37">
      <formula>_xlfn.ISFORMULA(S35)=TRUE</formula>
    </cfRule>
  </conditionalFormatting>
  <conditionalFormatting sqref="D10">
    <cfRule type="expression" dxfId="214" priority="36">
      <formula>_xlfn.ISFORMULA(D10)=TRUE</formula>
    </cfRule>
  </conditionalFormatting>
  <conditionalFormatting sqref="T10">
    <cfRule type="expression" dxfId="213" priority="35">
      <formula>_xlfn.ISFORMULA(T10)=TRUE</formula>
    </cfRule>
  </conditionalFormatting>
  <conditionalFormatting sqref="M1:P7 N31:P32 M28:P28 M39:P42 M53:P1048576 P22 O14:P21">
    <cfRule type="expression" dxfId="212" priority="34">
      <formula>_xlfn.ISFORMULA(M1)=TRUE</formula>
    </cfRule>
  </conditionalFormatting>
  <conditionalFormatting sqref="M27:P27 M23:N26 P23:P26">
    <cfRule type="expression" dxfId="211" priority="33">
      <formula>_xlfn.ISFORMULA(M23)=TRUE</formula>
    </cfRule>
  </conditionalFormatting>
  <conditionalFormatting sqref="M29:N29 P29">
    <cfRule type="expression" dxfId="210" priority="32">
      <formula>_xlfn.ISFORMULA(M29)=TRUE</formula>
    </cfRule>
  </conditionalFormatting>
  <conditionalFormatting sqref="P33">
    <cfRule type="expression" dxfId="209" priority="31">
      <formula>_xlfn.ISFORMULA(P33)=TRUE</formula>
    </cfRule>
  </conditionalFormatting>
  <conditionalFormatting sqref="M36:P38">
    <cfRule type="expression" dxfId="208" priority="30">
      <formula>_xlfn.ISFORMULA(M36)=TRUE</formula>
    </cfRule>
  </conditionalFormatting>
  <conditionalFormatting sqref="P43">
    <cfRule type="expression" dxfId="207" priority="29">
      <formula>_xlfn.ISFORMULA(P43)=TRUE</formula>
    </cfRule>
  </conditionalFormatting>
  <conditionalFormatting sqref="M46:P47 P48">
    <cfRule type="expression" dxfId="206" priority="28">
      <formula>_xlfn.ISFORMULA(M46)=TRUE</formula>
    </cfRule>
  </conditionalFormatting>
  <conditionalFormatting sqref="P51:P52 P49">
    <cfRule type="expression" dxfId="205" priority="27">
      <formula>_xlfn.ISFORMULA(P49)=TRUE</formula>
    </cfRule>
  </conditionalFormatting>
  <conditionalFormatting sqref="O34:P34">
    <cfRule type="expression" dxfId="204" priority="26">
      <formula>_xlfn.ISFORMULA(O34)=TRUE</formula>
    </cfRule>
  </conditionalFormatting>
  <conditionalFormatting sqref="O35:P35">
    <cfRule type="expression" dxfId="203" priority="25">
      <formula>_xlfn.ISFORMULA(O35)=TRUE</formula>
    </cfRule>
  </conditionalFormatting>
  <conditionalFormatting sqref="O23">
    <cfRule type="expression" dxfId="202" priority="24">
      <formula>_xlfn.ISFORMULA(O23)=TRUE</formula>
    </cfRule>
  </conditionalFormatting>
  <conditionalFormatting sqref="O24">
    <cfRule type="expression" dxfId="201" priority="23">
      <formula>_xlfn.ISFORMULA(O24)=TRUE</formula>
    </cfRule>
  </conditionalFormatting>
  <conditionalFormatting sqref="O25">
    <cfRule type="expression" dxfId="200" priority="22">
      <formula>_xlfn.ISFORMULA(O25)=TRUE</formula>
    </cfRule>
  </conditionalFormatting>
  <conditionalFormatting sqref="O26">
    <cfRule type="expression" dxfId="199" priority="21">
      <formula>_xlfn.ISFORMULA(O26)=TRUE</formula>
    </cfRule>
  </conditionalFormatting>
  <conditionalFormatting sqref="O29">
    <cfRule type="expression" dxfId="198" priority="20">
      <formula>_xlfn.ISFORMULA(O29)=TRUE</formula>
    </cfRule>
  </conditionalFormatting>
  <conditionalFormatting sqref="P11">
    <cfRule type="expression" dxfId="197" priority="18">
      <formula>_xlfn.ISFORMULA(P11)=TRUE</formula>
    </cfRule>
  </conditionalFormatting>
  <conditionalFormatting sqref="N9">
    <cfRule type="expression" dxfId="196" priority="17">
      <formula>_xlfn.ISFORMULA(N9)=TRUE</formula>
    </cfRule>
  </conditionalFormatting>
  <conditionalFormatting sqref="N10">
    <cfRule type="expression" dxfId="195" priority="16">
      <formula>_xlfn.ISFORMULA(N10)=TRUE</formula>
    </cfRule>
  </conditionalFormatting>
  <conditionalFormatting sqref="M15:N21">
    <cfRule type="expression" dxfId="194" priority="15">
      <formula>_xlfn.ISFORMULA(M15)=TRUE</formula>
    </cfRule>
  </conditionalFormatting>
  <conditionalFormatting sqref="M14:N14">
    <cfRule type="expression" dxfId="193" priority="14">
      <formula>_xlfn.ISFORMULA(M14)=TRUE</formula>
    </cfRule>
  </conditionalFormatting>
  <conditionalFormatting sqref="M31:M32">
    <cfRule type="expression" dxfId="192" priority="13">
      <formula>_xlfn.ISFORMULA(M31)=TRUE</formula>
    </cfRule>
  </conditionalFormatting>
  <conditionalFormatting sqref="M30">
    <cfRule type="expression" dxfId="191" priority="12">
      <formula>_xlfn.ISFORMULA(M30)=TRUE</formula>
    </cfRule>
  </conditionalFormatting>
  <conditionalFormatting sqref="I30">
    <cfRule type="expression" dxfId="190" priority="11">
      <formula>_xlfn.ISFORMULA(I30)=TRUE</formula>
    </cfRule>
  </conditionalFormatting>
  <conditionalFormatting sqref="M13">
    <cfRule type="expression" dxfId="189" priority="10">
      <formula>_xlfn.ISFORMULA(M13)=TRUE</formula>
    </cfRule>
  </conditionalFormatting>
  <conditionalFormatting sqref="I13">
    <cfRule type="expression" dxfId="188" priority="9">
      <formula>_xlfn.ISFORMULA(I13)=TRUE</formula>
    </cfRule>
  </conditionalFormatting>
  <conditionalFormatting sqref="O9:P9">
    <cfRule type="expression" dxfId="187" priority="8">
      <formula>_xlfn.ISFORMULA(O9)=TRUE</formula>
    </cfRule>
  </conditionalFormatting>
  <conditionalFormatting sqref="O10:P10">
    <cfRule type="expression" dxfId="186" priority="7">
      <formula>_xlfn.ISFORMULA(O10)=TRUE</formula>
    </cfRule>
  </conditionalFormatting>
  <conditionalFormatting sqref="Q9">
    <cfRule type="expression" dxfId="185" priority="6">
      <formula>_xlfn.ISFORMULA(Q9)=TRUE</formula>
    </cfRule>
  </conditionalFormatting>
  <conditionalFormatting sqref="Q10">
    <cfRule type="expression" dxfId="184" priority="5">
      <formula>_xlfn.ISFORMULA(Q10)=TRUE</formula>
    </cfRule>
  </conditionalFormatting>
  <conditionalFormatting sqref="S34">
    <cfRule type="expression" dxfId="183" priority="2">
      <formula>_xlfn.ISFORMULA(S34)=TRUE</formula>
    </cfRule>
  </conditionalFormatting>
  <conditionalFormatting sqref="S35">
    <cfRule type="expression" dxfId="182"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&amp;R&amp;K00-043R5超高層ZEH-M_ver.1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A2:S44 A46:S53 A45:D45 Q45:S45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2"/>
  <sheetViews>
    <sheetView showGridLines="0" view="pageBreakPreview" zoomScale="70" zoomScaleNormal="60" zoomScaleSheetLayoutView="70" workbookViewId="0"/>
  </sheetViews>
  <sheetFormatPr defaultColWidth="9" defaultRowHeight="21"/>
  <cols>
    <col min="1" max="1" width="2.625" style="3" customWidth="1"/>
    <col min="2" max="4" width="4.625" style="4" customWidth="1"/>
    <col min="5" max="6" width="8.625" style="4" customWidth="1"/>
    <col min="7" max="7" width="15.625" style="4" customWidth="1"/>
    <col min="8" max="8" width="10.625" style="182" customWidth="1"/>
    <col min="9" max="9" width="15.625" style="175" customWidth="1"/>
    <col min="10" max="10" width="4.625" style="182" customWidth="1"/>
    <col min="11" max="11" width="10.625" style="4" customWidth="1"/>
    <col min="12" max="12" width="4.625" style="182" customWidth="1"/>
    <col min="13" max="13" width="15.625" style="175" customWidth="1"/>
    <col min="14" max="14" width="4.625" style="182" customWidth="1"/>
    <col min="15" max="15" width="10.625" style="4" customWidth="1"/>
    <col min="16" max="16" width="4.625" style="182" customWidth="1"/>
    <col min="17" max="17" width="15.625" style="175" customWidth="1"/>
    <col min="18" max="18" width="4.625" style="182" customWidth="1"/>
    <col min="19" max="19" width="48.625" style="186" customWidth="1"/>
    <col min="20" max="20" width="9.25" style="208" bestFit="1" customWidth="1"/>
    <col min="21" max="21" width="25.625" style="4" customWidth="1"/>
    <col min="22" max="16384" width="9" style="4"/>
  </cols>
  <sheetData>
    <row r="1" spans="1:23" s="208" customFormat="1" ht="21" customHeight="1">
      <c r="A1" s="229"/>
      <c r="B1" s="229"/>
      <c r="C1" s="229"/>
      <c r="D1" s="229"/>
      <c r="E1" s="229"/>
      <c r="F1" s="229"/>
      <c r="G1" s="229"/>
      <c r="H1" s="229"/>
      <c r="I1" s="229"/>
      <c r="J1" s="229"/>
      <c r="K1" s="229"/>
      <c r="L1" s="229"/>
      <c r="M1" s="229"/>
      <c r="N1" s="229"/>
      <c r="O1" s="229"/>
      <c r="P1" s="229"/>
      <c r="Q1" s="229"/>
      <c r="R1" s="229"/>
      <c r="S1" s="229"/>
    </row>
    <row r="2" spans="1:23">
      <c r="A2" s="251"/>
      <c r="B2" s="1713" t="s">
        <v>833</v>
      </c>
      <c r="C2" s="1713"/>
      <c r="D2" s="1713"/>
      <c r="E2" s="1713"/>
      <c r="F2" s="1713"/>
      <c r="G2" s="1713"/>
      <c r="H2" s="252"/>
      <c r="I2" s="253"/>
      <c r="J2" s="252"/>
      <c r="K2" s="186"/>
      <c r="L2" s="252"/>
      <c r="M2" s="253"/>
      <c r="N2" s="252"/>
      <c r="O2" s="186"/>
      <c r="P2" s="252"/>
      <c r="Q2" s="253"/>
      <c r="R2" s="252"/>
      <c r="S2" s="183"/>
    </row>
    <row r="3" spans="1:23" s="184" customFormat="1" ht="13.5">
      <c r="A3" s="185"/>
      <c r="B3" s="185"/>
      <c r="C3" s="185"/>
      <c r="D3" s="185"/>
      <c r="E3" s="185"/>
      <c r="F3" s="185"/>
      <c r="G3" s="185"/>
      <c r="H3" s="254"/>
      <c r="I3" s="255"/>
      <c r="J3" s="254"/>
      <c r="K3" s="185"/>
      <c r="L3" s="254"/>
      <c r="M3" s="255"/>
      <c r="N3" s="254"/>
      <c r="O3" s="185"/>
      <c r="P3" s="254"/>
      <c r="Q3" s="255"/>
      <c r="R3" s="254"/>
      <c r="S3" s="185"/>
      <c r="T3" s="228"/>
    </row>
    <row r="4" spans="1:23" ht="30.75">
      <c r="A4" s="256"/>
      <c r="B4" s="1714" t="s">
        <v>166</v>
      </c>
      <c r="C4" s="1715"/>
      <c r="D4" s="1715"/>
      <c r="E4" s="1715"/>
      <c r="F4" s="1716"/>
      <c r="G4" s="1717" t="s">
        <v>313</v>
      </c>
      <c r="H4" s="1718"/>
      <c r="I4" s="253"/>
      <c r="J4" s="252"/>
      <c r="K4" s="186"/>
      <c r="L4" s="252"/>
      <c r="M4" s="253"/>
      <c r="N4" s="252"/>
      <c r="O4" s="186"/>
      <c r="P4" s="252"/>
      <c r="Q4" s="253"/>
      <c r="R4" s="252"/>
    </row>
    <row r="5" spans="1:23" s="184" customFormat="1" ht="8.1" customHeight="1">
      <c r="A5" s="185"/>
      <c r="B5" s="257"/>
      <c r="C5" s="257"/>
      <c r="D5" s="257"/>
      <c r="E5" s="257"/>
      <c r="F5" s="185"/>
      <c r="G5" s="185"/>
      <c r="H5" s="254"/>
      <c r="I5" s="255"/>
      <c r="J5" s="254"/>
      <c r="K5" s="185"/>
      <c r="L5" s="254"/>
      <c r="M5" s="255"/>
      <c r="N5" s="254"/>
      <c r="O5" s="185"/>
      <c r="P5" s="254"/>
      <c r="Q5" s="255"/>
      <c r="R5" s="254"/>
      <c r="S5" s="185"/>
      <c r="T5" s="228"/>
    </row>
    <row r="6" spans="1:23" ht="45" customHeight="1">
      <c r="A6" s="256"/>
      <c r="B6" s="1714" t="s">
        <v>167</v>
      </c>
      <c r="C6" s="1715"/>
      <c r="D6" s="1715"/>
      <c r="E6" s="1715"/>
      <c r="F6" s="1716"/>
      <c r="G6" s="1719" t="str">
        <f>'2.全体概要'!C7</f>
        <v/>
      </c>
      <c r="H6" s="1720"/>
      <c r="I6" s="1720"/>
      <c r="J6" s="1720"/>
      <c r="K6" s="1720"/>
      <c r="L6" s="1720"/>
      <c r="M6" s="1720"/>
      <c r="N6" s="1720"/>
      <c r="O6" s="1720"/>
      <c r="P6" s="1720"/>
      <c r="Q6" s="1720"/>
      <c r="R6" s="1720"/>
      <c r="S6" s="621" t="s">
        <v>887</v>
      </c>
      <c r="T6" s="229"/>
      <c r="U6" s="619"/>
      <c r="V6" s="619"/>
      <c r="W6" s="619"/>
    </row>
    <row r="7" spans="1:23" s="184" customFormat="1" ht="13.5">
      <c r="A7" s="185"/>
      <c r="B7" s="185"/>
      <c r="C7" s="185"/>
      <c r="D7" s="185"/>
      <c r="E7" s="185"/>
      <c r="F7" s="185"/>
      <c r="G7" s="185"/>
      <c r="H7" s="254"/>
      <c r="I7" s="255"/>
      <c r="J7" s="254"/>
      <c r="K7" s="185"/>
      <c r="L7" s="254"/>
      <c r="M7" s="255"/>
      <c r="N7" s="254"/>
      <c r="O7" s="185"/>
      <c r="P7" s="254"/>
      <c r="Q7" s="255"/>
      <c r="R7" s="254"/>
      <c r="S7" s="185"/>
      <c r="T7" s="228"/>
    </row>
    <row r="8" spans="1:23" ht="21" customHeight="1">
      <c r="A8" s="251"/>
      <c r="B8" s="1698" t="s">
        <v>191</v>
      </c>
      <c r="C8" s="1699"/>
      <c r="D8" s="1657" t="s">
        <v>168</v>
      </c>
      <c r="E8" s="1658"/>
      <c r="F8" s="1658"/>
      <c r="G8" s="1658"/>
      <c r="H8" s="1658"/>
      <c r="I8" s="1658"/>
      <c r="J8" s="1658"/>
      <c r="K8" s="1658"/>
      <c r="L8" s="1658"/>
      <c r="M8" s="1658"/>
      <c r="N8" s="1658"/>
      <c r="O8" s="1658"/>
      <c r="P8" s="1659"/>
      <c r="Q8" s="1658" t="s">
        <v>169</v>
      </c>
      <c r="R8" s="1658"/>
      <c r="S8" s="438" t="s">
        <v>170</v>
      </c>
    </row>
    <row r="9" spans="1:23" ht="28.5" customHeight="1">
      <c r="A9" s="259"/>
      <c r="B9" s="1700"/>
      <c r="C9" s="1701"/>
      <c r="D9" s="1617" t="s">
        <v>819</v>
      </c>
      <c r="E9" s="1618"/>
      <c r="F9" s="1618"/>
      <c r="G9" s="1618"/>
      <c r="H9" s="1618"/>
      <c r="I9" s="1618"/>
      <c r="J9" s="1618"/>
      <c r="K9" s="1618"/>
      <c r="L9" s="1618"/>
      <c r="M9" s="1618"/>
      <c r="N9" s="439" t="s">
        <v>265</v>
      </c>
      <c r="O9" s="1734"/>
      <c r="P9" s="1744"/>
      <c r="Q9" s="1745"/>
      <c r="R9" s="1746"/>
      <c r="S9" s="443"/>
    </row>
    <row r="10" spans="1:23" ht="29.25" thickBot="1">
      <c r="A10" s="259"/>
      <c r="B10" s="1700"/>
      <c r="C10" s="1701"/>
      <c r="D10" s="1742" t="s">
        <v>536</v>
      </c>
      <c r="E10" s="1743"/>
      <c r="F10" s="1743"/>
      <c r="G10" s="1743"/>
      <c r="H10" s="1743"/>
      <c r="I10" s="1743"/>
      <c r="J10" s="1743"/>
      <c r="K10" s="1743"/>
      <c r="L10" s="1743"/>
      <c r="M10" s="1743"/>
      <c r="N10" s="444" t="s">
        <v>266</v>
      </c>
      <c r="O10" s="1734"/>
      <c r="P10" s="1735"/>
      <c r="Q10" s="1736"/>
      <c r="R10" s="1737"/>
      <c r="S10" s="447"/>
      <c r="T10" s="214"/>
    </row>
    <row r="11" spans="1:23" ht="29.25" thickTop="1">
      <c r="A11" s="259"/>
      <c r="B11" s="1702"/>
      <c r="C11" s="1703"/>
      <c r="D11" s="1615" t="s">
        <v>268</v>
      </c>
      <c r="E11" s="1616"/>
      <c r="F11" s="1616"/>
      <c r="G11" s="1616"/>
      <c r="H11" s="1616"/>
      <c r="I11" s="1616"/>
      <c r="J11" s="1616"/>
      <c r="K11" s="1616"/>
      <c r="L11" s="1616"/>
      <c r="M11" s="1616"/>
      <c r="N11" s="1616"/>
      <c r="O11" s="1616"/>
      <c r="P11" s="642" t="s">
        <v>303</v>
      </c>
      <c r="Q11" s="449">
        <f>Q9+Q10</f>
        <v>0</v>
      </c>
      <c r="R11" s="450" t="s">
        <v>127</v>
      </c>
      <c r="S11" s="451" t="s">
        <v>575</v>
      </c>
    </row>
    <row r="12" spans="1:23" ht="108" customHeight="1" thickBot="1">
      <c r="A12" s="259"/>
      <c r="B12" s="452" t="s">
        <v>314</v>
      </c>
      <c r="C12" s="1721" t="s">
        <v>171</v>
      </c>
      <c r="D12" s="1669" t="s">
        <v>172</v>
      </c>
      <c r="E12" s="1670"/>
      <c r="F12" s="1670"/>
      <c r="G12" s="1670"/>
      <c r="H12" s="453" t="s">
        <v>302</v>
      </c>
      <c r="I12" s="1682"/>
      <c r="J12" s="1683"/>
      <c r="K12" s="1683"/>
      <c r="L12" s="1683"/>
      <c r="M12" s="1683"/>
      <c r="N12" s="1683"/>
      <c r="O12" s="1683"/>
      <c r="P12" s="1684"/>
      <c r="Q12" s="446">
        <f>SUMIF('4.住戸情報入力'!O:O,G4,'4.住戸情報入力'!N:N)</f>
        <v>0</v>
      </c>
      <c r="R12" s="445" t="s">
        <v>127</v>
      </c>
      <c r="S12" s="454" t="s">
        <v>841</v>
      </c>
    </row>
    <row r="13" spans="1:23" ht="28.5" customHeight="1" thickTop="1">
      <c r="A13" s="259"/>
      <c r="B13" s="1723" t="s">
        <v>173</v>
      </c>
      <c r="C13" s="1643"/>
      <c r="D13" s="1671" t="s">
        <v>174</v>
      </c>
      <c r="E13" s="1674"/>
      <c r="F13" s="1675"/>
      <c r="G13" s="1675"/>
      <c r="H13" s="1675"/>
      <c r="I13" s="1705" t="s">
        <v>615</v>
      </c>
      <c r="J13" s="1706"/>
      <c r="K13" s="1706"/>
      <c r="L13" s="1707"/>
      <c r="M13" s="1708" t="s">
        <v>616</v>
      </c>
      <c r="N13" s="1709"/>
      <c r="O13" s="1709"/>
      <c r="P13" s="1710"/>
      <c r="Q13" s="603"/>
      <c r="R13" s="604"/>
      <c r="S13" s="1704" t="s">
        <v>841</v>
      </c>
    </row>
    <row r="14" spans="1:23" ht="28.5" customHeight="1">
      <c r="A14" s="259"/>
      <c r="B14" s="1724"/>
      <c r="C14" s="1643"/>
      <c r="D14" s="1671"/>
      <c r="E14" s="622" t="s">
        <v>537</v>
      </c>
      <c r="F14" s="623"/>
      <c r="G14" s="623"/>
      <c r="H14" s="623"/>
      <c r="I14" s="455">
        <v>150000</v>
      </c>
      <c r="J14" s="456" t="s">
        <v>614</v>
      </c>
      <c r="K14" s="457">
        <f>SUMIFS('4.住戸情報入力'!Q:Q,'4.住戸情報入力'!P:P,E14,'4.住戸情報入力'!R:R,$G$4)+SUMIFS('4.住戸情報入力'!T:T,'4.住戸情報入力'!S:S,E14,'4.住戸情報入力'!U:U,$G$4)</f>
        <v>0</v>
      </c>
      <c r="L14" s="460" t="s">
        <v>175</v>
      </c>
      <c r="M14" s="663">
        <v>120000</v>
      </c>
      <c r="N14" s="664" t="s">
        <v>614</v>
      </c>
      <c r="O14" s="457">
        <f>SUMIFS('4.住戸情報入力'!W:W,'4.住戸情報入力'!V:V,E14,'4.住戸情報入力'!X:X,$G$4)+SUMIFS('4.住戸情報入力'!Z:Z,'4.住戸情報入力'!Y:Y,E14,'4.住戸情報入力'!AA:AA,$G$4)</f>
        <v>0</v>
      </c>
      <c r="P14" s="460" t="s">
        <v>175</v>
      </c>
      <c r="Q14" s="462">
        <f>I14*K14+M14*O14</f>
        <v>0</v>
      </c>
      <c r="R14" s="460" t="s">
        <v>127</v>
      </c>
      <c r="S14" s="1686"/>
    </row>
    <row r="15" spans="1:23" ht="28.5">
      <c r="A15" s="259"/>
      <c r="B15" s="1724"/>
      <c r="C15" s="1643"/>
      <c r="D15" s="1672"/>
      <c r="E15" s="1676" t="s">
        <v>399</v>
      </c>
      <c r="F15" s="1677"/>
      <c r="G15" s="1677"/>
      <c r="H15" s="1677"/>
      <c r="I15" s="459">
        <v>160000</v>
      </c>
      <c r="J15" s="460" t="s">
        <v>127</v>
      </c>
      <c r="K15" s="461">
        <f>SUMIFS('4.住戸情報入力'!Q:Q,'4.住戸情報入力'!P:P,E15,'4.住戸情報入力'!R:R,$G$4)+SUMIFS('4.住戸情報入力'!T:T,'4.住戸情報入力'!S:S,E15,'4.住戸情報入力'!U:U,$G$4)</f>
        <v>0</v>
      </c>
      <c r="L15" s="460" t="s">
        <v>175</v>
      </c>
      <c r="M15" s="665">
        <v>130000</v>
      </c>
      <c r="N15" s="666" t="s">
        <v>127</v>
      </c>
      <c r="O15" s="461">
        <f>SUMIFS('4.住戸情報入力'!W:W,'4.住戸情報入力'!V:V,E15,'4.住戸情報入力'!X:X,$G$4)+SUMIFS('4.住戸情報入力'!Z:Z,'4.住戸情報入力'!Y:Y,E15,'4.住戸情報入力'!AA:AA,$G$4)</f>
        <v>0</v>
      </c>
      <c r="P15" s="460" t="s">
        <v>175</v>
      </c>
      <c r="Q15" s="462">
        <f t="shared" ref="Q15:Q20" si="0">I15*K15+M15*O15</f>
        <v>0</v>
      </c>
      <c r="R15" s="460" t="s">
        <v>127</v>
      </c>
      <c r="S15" s="1686"/>
    </row>
    <row r="16" spans="1:23" ht="28.5">
      <c r="A16" s="259"/>
      <c r="B16" s="1724"/>
      <c r="C16" s="1643"/>
      <c r="D16" s="1672"/>
      <c r="E16" s="1676" t="s">
        <v>400</v>
      </c>
      <c r="F16" s="1677"/>
      <c r="G16" s="1677"/>
      <c r="H16" s="1677"/>
      <c r="I16" s="459">
        <v>170000</v>
      </c>
      <c r="J16" s="460" t="s">
        <v>127</v>
      </c>
      <c r="K16" s="461">
        <f>SUMIFS('4.住戸情報入力'!Q:Q,'4.住戸情報入力'!P:P,E16,'4.住戸情報入力'!R:R,$G$4)+SUMIFS('4.住戸情報入力'!T:T,'4.住戸情報入力'!S:S,E16,'4.住戸情報入力'!U:U,$G$4)</f>
        <v>0</v>
      </c>
      <c r="L16" s="460" t="s">
        <v>175</v>
      </c>
      <c r="M16" s="665">
        <v>140000</v>
      </c>
      <c r="N16" s="666" t="s">
        <v>127</v>
      </c>
      <c r="O16" s="461">
        <f>SUMIFS('4.住戸情報入力'!W:W,'4.住戸情報入力'!V:V,E16,'4.住戸情報入力'!X:X,$G$4)+SUMIFS('4.住戸情報入力'!Z:Z,'4.住戸情報入力'!Y:Y,E16,'4.住戸情報入力'!AA:AA,$G$4)</f>
        <v>0</v>
      </c>
      <c r="P16" s="460" t="s">
        <v>175</v>
      </c>
      <c r="Q16" s="462">
        <f t="shared" si="0"/>
        <v>0</v>
      </c>
      <c r="R16" s="460" t="s">
        <v>127</v>
      </c>
      <c r="S16" s="1686"/>
    </row>
    <row r="17" spans="1:23" ht="28.5">
      <c r="A17" s="259"/>
      <c r="B17" s="1724"/>
      <c r="C17" s="1643"/>
      <c r="D17" s="1672"/>
      <c r="E17" s="1676" t="s">
        <v>401</v>
      </c>
      <c r="F17" s="1677"/>
      <c r="G17" s="1677"/>
      <c r="H17" s="1677"/>
      <c r="I17" s="459">
        <v>180000</v>
      </c>
      <c r="J17" s="460" t="s">
        <v>127</v>
      </c>
      <c r="K17" s="461">
        <f>SUMIFS('4.住戸情報入力'!Q:Q,'4.住戸情報入力'!P:P,E17,'4.住戸情報入力'!R:R,$G$4)+SUMIFS('4.住戸情報入力'!T:T,'4.住戸情報入力'!S:S,E17,'4.住戸情報入力'!U:U,$G$4)</f>
        <v>0</v>
      </c>
      <c r="L17" s="460" t="s">
        <v>175</v>
      </c>
      <c r="M17" s="665">
        <v>150000</v>
      </c>
      <c r="N17" s="666" t="s">
        <v>127</v>
      </c>
      <c r="O17" s="461">
        <f>SUMIFS('4.住戸情報入力'!W:W,'4.住戸情報入力'!V:V,E17,'4.住戸情報入力'!X:X,$G$4)+SUMIFS('4.住戸情報入力'!Z:Z,'4.住戸情報入力'!Y:Y,E17,'4.住戸情報入力'!AA:AA,$G$4)</f>
        <v>0</v>
      </c>
      <c r="P17" s="460" t="s">
        <v>175</v>
      </c>
      <c r="Q17" s="462">
        <f t="shared" si="0"/>
        <v>0</v>
      </c>
      <c r="R17" s="460" t="s">
        <v>127</v>
      </c>
      <c r="S17" s="1686"/>
    </row>
    <row r="18" spans="1:23" ht="28.5">
      <c r="A18" s="259"/>
      <c r="B18" s="1724"/>
      <c r="C18" s="1643"/>
      <c r="D18" s="1672"/>
      <c r="E18" s="1676" t="s">
        <v>402</v>
      </c>
      <c r="F18" s="1677"/>
      <c r="G18" s="1677"/>
      <c r="H18" s="1677"/>
      <c r="I18" s="459">
        <v>190000</v>
      </c>
      <c r="J18" s="460" t="s">
        <v>127</v>
      </c>
      <c r="K18" s="461">
        <f>SUMIFS('4.住戸情報入力'!Q:Q,'4.住戸情報入力'!P:P,E18,'4.住戸情報入力'!R:R,$G$4)+SUMIFS('4.住戸情報入力'!T:T,'4.住戸情報入力'!S:S,E18,'4.住戸情報入力'!U:U,$G$4)</f>
        <v>0</v>
      </c>
      <c r="L18" s="460" t="s">
        <v>175</v>
      </c>
      <c r="M18" s="665">
        <v>160000</v>
      </c>
      <c r="N18" s="666" t="s">
        <v>127</v>
      </c>
      <c r="O18" s="461">
        <f>SUMIFS('4.住戸情報入力'!W:W,'4.住戸情報入力'!V:V,E18,'4.住戸情報入力'!X:X,$G$4)+SUMIFS('4.住戸情報入力'!Z:Z,'4.住戸情報入力'!Y:Y,E18,'4.住戸情報入力'!AA:AA,$G$4)</f>
        <v>0</v>
      </c>
      <c r="P18" s="460" t="s">
        <v>175</v>
      </c>
      <c r="Q18" s="462">
        <f t="shared" si="0"/>
        <v>0</v>
      </c>
      <c r="R18" s="460" t="s">
        <v>127</v>
      </c>
      <c r="S18" s="1686"/>
    </row>
    <row r="19" spans="1:23" ht="28.5">
      <c r="A19" s="259"/>
      <c r="B19" s="1724"/>
      <c r="C19" s="1643"/>
      <c r="D19" s="1672"/>
      <c r="E19" s="1676" t="s">
        <v>403</v>
      </c>
      <c r="F19" s="1677"/>
      <c r="G19" s="1677"/>
      <c r="H19" s="1677"/>
      <c r="I19" s="459">
        <v>200000</v>
      </c>
      <c r="J19" s="460" t="s">
        <v>127</v>
      </c>
      <c r="K19" s="461">
        <f>SUMIFS('4.住戸情報入力'!Q:Q,'4.住戸情報入力'!P:P,E19,'4.住戸情報入力'!R:R,$G$4)+SUMIFS('4.住戸情報入力'!T:T,'4.住戸情報入力'!S:S,E19,'4.住戸情報入力'!U:U,$G$4)</f>
        <v>0</v>
      </c>
      <c r="L19" s="460" t="s">
        <v>175</v>
      </c>
      <c r="M19" s="665">
        <v>170000</v>
      </c>
      <c r="N19" s="666" t="s">
        <v>127</v>
      </c>
      <c r="O19" s="461">
        <f>SUMIFS('4.住戸情報入力'!W:W,'4.住戸情報入力'!V:V,E19,'4.住戸情報入力'!X:X,$G$4)+SUMIFS('4.住戸情報入力'!Z:Z,'4.住戸情報入力'!Y:Y,E19,'4.住戸情報入力'!AA:AA,$G$4)</f>
        <v>0</v>
      </c>
      <c r="P19" s="460" t="s">
        <v>175</v>
      </c>
      <c r="Q19" s="462">
        <f t="shared" si="0"/>
        <v>0</v>
      </c>
      <c r="R19" s="460" t="s">
        <v>127</v>
      </c>
      <c r="S19" s="1686"/>
    </row>
    <row r="20" spans="1:23" ht="28.5">
      <c r="A20" s="259"/>
      <c r="B20" s="1724"/>
      <c r="C20" s="1643"/>
      <c r="D20" s="1672"/>
      <c r="E20" s="1676" t="s">
        <v>404</v>
      </c>
      <c r="F20" s="1677"/>
      <c r="G20" s="1677"/>
      <c r="H20" s="1677"/>
      <c r="I20" s="459">
        <v>220000</v>
      </c>
      <c r="J20" s="460" t="s">
        <v>127</v>
      </c>
      <c r="K20" s="461">
        <f>SUMIFS('4.住戸情報入力'!Q:Q,'4.住戸情報入力'!P:P,E20,'4.住戸情報入力'!R:R,$G$4)+SUMIFS('4.住戸情報入力'!T:T,'4.住戸情報入力'!S:S,E20,'4.住戸情報入力'!U:U,$G$4)</f>
        <v>0</v>
      </c>
      <c r="L20" s="460" t="s">
        <v>175</v>
      </c>
      <c r="M20" s="665">
        <v>190000</v>
      </c>
      <c r="N20" s="666" t="s">
        <v>127</v>
      </c>
      <c r="O20" s="461">
        <f>SUMIFS('4.住戸情報入力'!W:W,'4.住戸情報入力'!V:V,E20,'4.住戸情報入力'!X:X,$G$4)+SUMIFS('4.住戸情報入力'!Z:Z,'4.住戸情報入力'!Y:Y,E20,'4.住戸情報入力'!AA:AA,$G$4)</f>
        <v>0</v>
      </c>
      <c r="P20" s="460" t="s">
        <v>175</v>
      </c>
      <c r="Q20" s="462">
        <f t="shared" si="0"/>
        <v>0</v>
      </c>
      <c r="R20" s="460" t="s">
        <v>127</v>
      </c>
      <c r="S20" s="1686"/>
    </row>
    <row r="21" spans="1:23" ht="29.25" thickBot="1">
      <c r="A21" s="259"/>
      <c r="B21" s="1724"/>
      <c r="C21" s="1643"/>
      <c r="D21" s="1673"/>
      <c r="E21" s="1678" t="s">
        <v>405</v>
      </c>
      <c r="F21" s="1679"/>
      <c r="G21" s="1679"/>
      <c r="H21" s="1679"/>
      <c r="I21" s="463">
        <v>240000</v>
      </c>
      <c r="J21" s="464" t="s">
        <v>127</v>
      </c>
      <c r="K21" s="465">
        <f>SUMIFS('4.住戸情報入力'!Q:Q,'4.住戸情報入力'!P:P,E21,'4.住戸情報入力'!R:R,$G$4)+SUMIFS('4.住戸情報入力'!T:T,'4.住戸情報入力'!S:S,E21,'4.住戸情報入力'!U:U,$G$4)</f>
        <v>0</v>
      </c>
      <c r="L21" s="464" t="s">
        <v>175</v>
      </c>
      <c r="M21" s="667">
        <v>200000</v>
      </c>
      <c r="N21" s="668" t="s">
        <v>127</v>
      </c>
      <c r="O21" s="465">
        <f>SUMIFS('4.住戸情報入力'!W:W,'4.住戸情報入力'!V:V,E21,'4.住戸情報入力'!X:X,$G$4)+SUMIFS('4.住戸情報入力'!Z:Z,'4.住戸情報入力'!Y:Y,E21,'4.住戸情報入力'!AA:AA,$G$4)</f>
        <v>0</v>
      </c>
      <c r="P21" s="464" t="s">
        <v>175</v>
      </c>
      <c r="Q21" s="466">
        <f>I21*K21+M21*O21</f>
        <v>0</v>
      </c>
      <c r="R21" s="464" t="s">
        <v>127</v>
      </c>
      <c r="S21" s="1687"/>
    </row>
    <row r="22" spans="1:23" s="208" customFormat="1" ht="29.25" thickTop="1">
      <c r="A22" s="259"/>
      <c r="B22" s="1724"/>
      <c r="C22" s="1643"/>
      <c r="D22" s="1615" t="s">
        <v>305</v>
      </c>
      <c r="E22" s="1616"/>
      <c r="F22" s="1616"/>
      <c r="G22" s="1616"/>
      <c r="H22" s="1616"/>
      <c r="I22" s="1616"/>
      <c r="J22" s="1616"/>
      <c r="K22" s="1616"/>
      <c r="L22" s="1616"/>
      <c r="M22" s="1616"/>
      <c r="N22" s="1616"/>
      <c r="O22" s="1616"/>
      <c r="P22" s="448" t="s">
        <v>296</v>
      </c>
      <c r="Q22" s="449">
        <f>SUM(Q14:Q21)</f>
        <v>0</v>
      </c>
      <c r="R22" s="450" t="s">
        <v>127</v>
      </c>
      <c r="S22" s="467"/>
      <c r="U22" s="4"/>
      <c r="V22" s="4"/>
      <c r="W22" s="4"/>
    </row>
    <row r="23" spans="1:23" s="214" customFormat="1" ht="27.75" customHeight="1">
      <c r="A23" s="260"/>
      <c r="B23" s="1724"/>
      <c r="C23" s="1643"/>
      <c r="D23" s="1696" t="s">
        <v>422</v>
      </c>
      <c r="E23" s="1660" t="s">
        <v>538</v>
      </c>
      <c r="F23" s="1661"/>
      <c r="G23" s="1661"/>
      <c r="H23" s="1661"/>
      <c r="I23" s="1661"/>
      <c r="J23" s="1661"/>
      <c r="K23" s="1661"/>
      <c r="L23" s="1662"/>
      <c r="M23" s="455">
        <v>340000</v>
      </c>
      <c r="N23" s="468" t="s">
        <v>127</v>
      </c>
      <c r="O23" s="469">
        <f>COUNTIFS('4.住戸情報入力'!AB:AB,E23,'4.住戸情報入力'!AC:AC,$G$4)</f>
        <v>0</v>
      </c>
      <c r="P23" s="470" t="s">
        <v>175</v>
      </c>
      <c r="Q23" s="471">
        <f>M23*O23</f>
        <v>0</v>
      </c>
      <c r="R23" s="470" t="s">
        <v>127</v>
      </c>
      <c r="S23" s="1685" t="s">
        <v>841</v>
      </c>
      <c r="U23" s="592"/>
      <c r="V23" s="592"/>
      <c r="W23" s="592"/>
    </row>
    <row r="24" spans="1:23" s="214" customFormat="1" ht="27.75" customHeight="1">
      <c r="A24" s="260"/>
      <c r="B24" s="1724"/>
      <c r="C24" s="1643"/>
      <c r="D24" s="1697"/>
      <c r="E24" s="1663" t="s">
        <v>539</v>
      </c>
      <c r="F24" s="1664"/>
      <c r="G24" s="1664"/>
      <c r="H24" s="1664"/>
      <c r="I24" s="1664"/>
      <c r="J24" s="1664"/>
      <c r="K24" s="1664"/>
      <c r="L24" s="1665"/>
      <c r="M24" s="459">
        <v>430000</v>
      </c>
      <c r="N24" s="470" t="s">
        <v>127</v>
      </c>
      <c r="O24" s="472">
        <f>COUNTIFS('4.住戸情報入力'!AB:AB,E24,'4.住戸情報入力'!AC:AC,$G$4)</f>
        <v>0</v>
      </c>
      <c r="P24" s="470" t="s">
        <v>175</v>
      </c>
      <c r="Q24" s="471">
        <f>M24*O24</f>
        <v>0</v>
      </c>
      <c r="R24" s="470" t="s">
        <v>127</v>
      </c>
      <c r="S24" s="1686"/>
      <c r="U24" s="592"/>
      <c r="V24" s="592"/>
      <c r="W24" s="592"/>
    </row>
    <row r="25" spans="1:23" s="214" customFormat="1" ht="27.75" customHeight="1">
      <c r="A25" s="260"/>
      <c r="B25" s="1724"/>
      <c r="C25" s="1643"/>
      <c r="D25" s="1697"/>
      <c r="E25" s="1663" t="s">
        <v>540</v>
      </c>
      <c r="F25" s="1664"/>
      <c r="G25" s="1664"/>
      <c r="H25" s="1664"/>
      <c r="I25" s="1664"/>
      <c r="J25" s="1664"/>
      <c r="K25" s="1664"/>
      <c r="L25" s="1665"/>
      <c r="M25" s="459">
        <v>480000</v>
      </c>
      <c r="N25" s="470" t="s">
        <v>127</v>
      </c>
      <c r="O25" s="461">
        <f>COUNTIFS('4.住戸情報入力'!AB:AB,E25,'4.住戸情報入力'!AC:AC,$G$4)</f>
        <v>0</v>
      </c>
      <c r="P25" s="470" t="s">
        <v>175</v>
      </c>
      <c r="Q25" s="471">
        <f>M25*O25</f>
        <v>0</v>
      </c>
      <c r="R25" s="470" t="s">
        <v>127</v>
      </c>
      <c r="S25" s="1686"/>
      <c r="U25" s="592"/>
      <c r="V25" s="592"/>
      <c r="W25" s="592"/>
    </row>
    <row r="26" spans="1:23" s="214" customFormat="1" ht="27.75" customHeight="1" thickBot="1">
      <c r="A26" s="260"/>
      <c r="B26" s="1724"/>
      <c r="C26" s="1643"/>
      <c r="D26" s="1697"/>
      <c r="E26" s="1666" t="s">
        <v>406</v>
      </c>
      <c r="F26" s="1667"/>
      <c r="G26" s="1667"/>
      <c r="H26" s="1667"/>
      <c r="I26" s="1667"/>
      <c r="J26" s="1667"/>
      <c r="K26" s="1667"/>
      <c r="L26" s="1668"/>
      <c r="M26" s="473">
        <v>670000</v>
      </c>
      <c r="N26" s="474" t="s">
        <v>127</v>
      </c>
      <c r="O26" s="475">
        <f>COUNTIFS('4.住戸情報入力'!AB:AB,E26,'4.住戸情報入力'!AC:AC,$G$4)</f>
        <v>0</v>
      </c>
      <c r="P26" s="476" t="s">
        <v>175</v>
      </c>
      <c r="Q26" s="477">
        <f>M26*O26</f>
        <v>0</v>
      </c>
      <c r="R26" s="476" t="s">
        <v>127</v>
      </c>
      <c r="S26" s="1687"/>
      <c r="U26" s="592"/>
      <c r="V26" s="592"/>
      <c r="W26" s="592"/>
    </row>
    <row r="27" spans="1:23" s="214" customFormat="1" ht="27.75" customHeight="1" thickTop="1">
      <c r="A27" s="260"/>
      <c r="B27" s="1724"/>
      <c r="C27" s="1643"/>
      <c r="D27" s="1711" t="s">
        <v>305</v>
      </c>
      <c r="E27" s="1712"/>
      <c r="F27" s="1712"/>
      <c r="G27" s="1712"/>
      <c r="H27" s="1712"/>
      <c r="I27" s="1712"/>
      <c r="J27" s="1712"/>
      <c r="K27" s="1712"/>
      <c r="L27" s="478" t="s">
        <v>297</v>
      </c>
      <c r="M27" s="637"/>
      <c r="N27" s="638"/>
      <c r="O27" s="638"/>
      <c r="P27" s="478" t="s">
        <v>297</v>
      </c>
      <c r="Q27" s="479">
        <f>SUM(Q23:Q26)</f>
        <v>0</v>
      </c>
      <c r="R27" s="480" t="s">
        <v>127</v>
      </c>
      <c r="S27" s="481"/>
      <c r="U27" s="592"/>
      <c r="V27" s="592"/>
      <c r="W27" s="592"/>
    </row>
    <row r="28" spans="1:23" s="208" customFormat="1" ht="28.5" customHeight="1">
      <c r="A28" s="259"/>
      <c r="B28" s="1724"/>
      <c r="C28" s="1643"/>
      <c r="D28" s="1672" t="s">
        <v>176</v>
      </c>
      <c r="E28" s="1617" t="s">
        <v>497</v>
      </c>
      <c r="F28" s="1618"/>
      <c r="G28" s="1618"/>
      <c r="H28" s="1618"/>
      <c r="I28" s="1618"/>
      <c r="J28" s="1618"/>
      <c r="K28" s="1618"/>
      <c r="L28" s="1619"/>
      <c r="M28" s="482">
        <v>100000</v>
      </c>
      <c r="N28" s="441" t="s">
        <v>127</v>
      </c>
      <c r="O28" s="483">
        <f>COUNTIFS('4.住戸情報入力'!AD:AD,E28,'4.住戸情報入力'!AE:AE,$G$4)+COUNTIFS('4.住戸情報入力'!AF:AF,E28,'4.住戸情報入力'!AG:AG,$G$4)</f>
        <v>0</v>
      </c>
      <c r="P28" s="441" t="s">
        <v>175</v>
      </c>
      <c r="Q28" s="442">
        <f>M28*O28</f>
        <v>0</v>
      </c>
      <c r="R28" s="441" t="s">
        <v>127</v>
      </c>
      <c r="S28" s="1685" t="s">
        <v>841</v>
      </c>
      <c r="U28" s="4"/>
      <c r="V28" s="4"/>
      <c r="W28" s="4"/>
    </row>
    <row r="29" spans="1:23" s="214" customFormat="1" ht="27.75" customHeight="1">
      <c r="A29" s="260"/>
      <c r="B29" s="1724"/>
      <c r="C29" s="1643"/>
      <c r="D29" s="1672"/>
      <c r="E29" s="1617" t="s">
        <v>942</v>
      </c>
      <c r="F29" s="1618"/>
      <c r="G29" s="1618"/>
      <c r="H29" s="1618"/>
      <c r="I29" s="1618"/>
      <c r="J29" s="1618"/>
      <c r="K29" s="1618"/>
      <c r="L29" s="1619"/>
      <c r="M29" s="484">
        <v>380000</v>
      </c>
      <c r="N29" s="480" t="s">
        <v>127</v>
      </c>
      <c r="O29" s="483">
        <f>COUNTIFS('4.住戸情報入力'!AD:AD,E29,'4.住戸情報入力'!AE:AE,$G$4)+COUNTIFS('4.住戸情報入力'!AF:AF,E29,'4.住戸情報入力'!AG:AG,$G$4)</f>
        <v>0</v>
      </c>
      <c r="P29" s="480" t="s">
        <v>175</v>
      </c>
      <c r="Q29" s="479">
        <f>M29*O29</f>
        <v>0</v>
      </c>
      <c r="R29" s="480" t="s">
        <v>127</v>
      </c>
      <c r="S29" s="1686"/>
      <c r="U29" s="592"/>
      <c r="V29" s="592"/>
      <c r="W29" s="592"/>
    </row>
    <row r="30" spans="1:23" s="214" customFormat="1" ht="27.75" customHeight="1">
      <c r="A30" s="260"/>
      <c r="B30" s="1724"/>
      <c r="C30" s="1643"/>
      <c r="D30" s="1672"/>
      <c r="E30" s="1626" t="s">
        <v>498</v>
      </c>
      <c r="F30" s="1627"/>
      <c r="G30" s="605"/>
      <c r="H30" s="605"/>
      <c r="I30" s="1752" t="s">
        <v>615</v>
      </c>
      <c r="J30" s="1753"/>
      <c r="K30" s="1753"/>
      <c r="L30" s="1754"/>
      <c r="M30" s="1738" t="s">
        <v>616</v>
      </c>
      <c r="N30" s="1739"/>
      <c r="O30" s="1739"/>
      <c r="P30" s="1740"/>
      <c r="Q30" s="606"/>
      <c r="R30" s="607"/>
      <c r="S30" s="1686"/>
      <c r="U30" s="592"/>
      <c r="V30" s="592"/>
      <c r="W30" s="592"/>
    </row>
    <row r="31" spans="1:23" s="208" customFormat="1" ht="27.95" customHeight="1">
      <c r="A31" s="259"/>
      <c r="B31" s="1724"/>
      <c r="C31" s="1643"/>
      <c r="D31" s="1672"/>
      <c r="E31" s="1628"/>
      <c r="F31" s="1629"/>
      <c r="G31" s="1676" t="s">
        <v>407</v>
      </c>
      <c r="H31" s="1688"/>
      <c r="I31" s="459">
        <v>460000</v>
      </c>
      <c r="J31" s="460" t="s">
        <v>127</v>
      </c>
      <c r="K31" s="461">
        <f>COUNTIFS('4.住戸情報入力'!AD:AD,"エアコン*"&amp;G31,'4.住戸情報入力'!AE:AE,$G$4)</f>
        <v>0</v>
      </c>
      <c r="L31" s="460" t="s">
        <v>175</v>
      </c>
      <c r="M31" s="665">
        <v>430000</v>
      </c>
      <c r="N31" s="460" t="s">
        <v>127</v>
      </c>
      <c r="O31" s="461">
        <f>COUNTIFS('4.住戸情報入力'!AF:AF,"エアコン*"&amp;G31,'4.住戸情報入力'!AG:AG,$G$4)</f>
        <v>0</v>
      </c>
      <c r="P31" s="460" t="s">
        <v>175</v>
      </c>
      <c r="Q31" s="639">
        <f>I31*K31+M31*O31</f>
        <v>0</v>
      </c>
      <c r="R31" s="460" t="s">
        <v>127</v>
      </c>
      <c r="S31" s="1686"/>
      <c r="U31" s="4"/>
      <c r="V31" s="4"/>
      <c r="W31" s="4"/>
    </row>
    <row r="32" spans="1:23" s="208" customFormat="1" ht="29.25" thickBot="1">
      <c r="A32" s="259"/>
      <c r="B32" s="1724"/>
      <c r="C32" s="1643"/>
      <c r="D32" s="1673"/>
      <c r="E32" s="1630"/>
      <c r="F32" s="1631"/>
      <c r="G32" s="1679" t="s">
        <v>406</v>
      </c>
      <c r="H32" s="1679"/>
      <c r="I32" s="463">
        <v>530000</v>
      </c>
      <c r="J32" s="464" t="s">
        <v>127</v>
      </c>
      <c r="K32" s="465">
        <f>COUNTIFS('4.住戸情報入力'!AD:AD,"エアコン*"&amp;G32,'4.住戸情報入力'!AE:AE,$G$4)</f>
        <v>0</v>
      </c>
      <c r="L32" s="464" t="s">
        <v>175</v>
      </c>
      <c r="M32" s="667">
        <v>500000</v>
      </c>
      <c r="N32" s="464" t="s">
        <v>127</v>
      </c>
      <c r="O32" s="465">
        <f>COUNTIFS('4.住戸情報入力'!AF:AF,"エアコン*"&amp;G32,'4.住戸情報入力'!AG:AG,$G$4)</f>
        <v>0</v>
      </c>
      <c r="P32" s="464" t="s">
        <v>175</v>
      </c>
      <c r="Q32" s="466">
        <f>I32*K32+M32*O32</f>
        <v>0</v>
      </c>
      <c r="R32" s="464" t="s">
        <v>127</v>
      </c>
      <c r="S32" s="1687"/>
      <c r="U32" s="4"/>
      <c r="V32" s="4"/>
      <c r="W32" s="4"/>
    </row>
    <row r="33" spans="1:23" s="208" customFormat="1" ht="30" thickTop="1" thickBot="1">
      <c r="A33" s="259"/>
      <c r="B33" s="1724"/>
      <c r="C33" s="1643"/>
      <c r="D33" s="1632" t="s">
        <v>305</v>
      </c>
      <c r="E33" s="1633"/>
      <c r="F33" s="1633"/>
      <c r="G33" s="1633"/>
      <c r="H33" s="1633"/>
      <c r="I33" s="1633"/>
      <c r="J33" s="1633"/>
      <c r="K33" s="1633"/>
      <c r="L33" s="1633"/>
      <c r="M33" s="1633"/>
      <c r="N33" s="1633"/>
      <c r="O33" s="1633"/>
      <c r="P33" s="487" t="s">
        <v>298</v>
      </c>
      <c r="Q33" s="488">
        <f>SUM(Q28:Q32)</f>
        <v>0</v>
      </c>
      <c r="R33" s="489" t="s">
        <v>127</v>
      </c>
      <c r="S33" s="490"/>
      <c r="U33" s="619"/>
      <c r="V33" s="4"/>
      <c r="W33" s="4"/>
    </row>
    <row r="34" spans="1:23" s="214" customFormat="1" ht="27.75" customHeight="1" thickTop="1" thickBot="1">
      <c r="A34" s="260"/>
      <c r="B34" s="1724"/>
      <c r="C34" s="1643"/>
      <c r="D34" s="1634" t="s">
        <v>495</v>
      </c>
      <c r="E34" s="1635"/>
      <c r="F34" s="1635"/>
      <c r="G34" s="1635"/>
      <c r="H34" s="1635"/>
      <c r="I34" s="1635"/>
      <c r="J34" s="1635"/>
      <c r="K34" s="1635"/>
      <c r="L34" s="1635"/>
      <c r="M34" s="1635"/>
      <c r="N34" s="1636"/>
      <c r="O34" s="491" t="s">
        <v>445</v>
      </c>
      <c r="P34" s="492" t="s">
        <v>446</v>
      </c>
      <c r="Q34" s="493">
        <f>65000*SUMIFS('4.住戸情報入力'!AU:AU,'4.住戸情報入力'!AT:AT,"2.6ｋＷ未満",'4.住戸情報入力'!AV:AV,$G$4)+80000*SUMIFS('4.住戸情報入力'!AU:AU,'4.住戸情報入力'!AT:AT,"2.6ｋＷ以上",'4.住戸情報入力'!AV:AV,$G$4)</f>
        <v>0</v>
      </c>
      <c r="R34" s="494" t="s">
        <v>127</v>
      </c>
      <c r="S34" s="454" t="s">
        <v>841</v>
      </c>
      <c r="U34" s="592"/>
      <c r="V34" s="592"/>
      <c r="W34" s="592"/>
    </row>
    <row r="35" spans="1:23" s="214" customFormat="1" ht="27.75" customHeight="1" thickTop="1" thickBot="1">
      <c r="A35" s="260"/>
      <c r="B35" s="1724"/>
      <c r="C35" s="1643"/>
      <c r="D35" s="1634" t="s">
        <v>496</v>
      </c>
      <c r="E35" s="1635"/>
      <c r="F35" s="1635"/>
      <c r="G35" s="1635"/>
      <c r="H35" s="1635"/>
      <c r="I35" s="1635"/>
      <c r="J35" s="1635"/>
      <c r="K35" s="1635"/>
      <c r="L35" s="1635"/>
      <c r="M35" s="1635"/>
      <c r="N35" s="1636"/>
      <c r="O35" s="495" t="s">
        <v>445</v>
      </c>
      <c r="P35" s="496" t="s">
        <v>494</v>
      </c>
      <c r="Q35" s="497">
        <f>SUMIFS('4.住戸情報入力'!AX:AX,'4.住戸情報入力'!AY:AY,$G$4)</f>
        <v>0</v>
      </c>
      <c r="R35" s="498" t="s">
        <v>127</v>
      </c>
      <c r="S35" s="454" t="s">
        <v>841</v>
      </c>
      <c r="U35" s="592"/>
      <c r="V35" s="592"/>
      <c r="W35" s="592"/>
    </row>
    <row r="36" spans="1:23" s="214" customFormat="1" ht="27.75" customHeight="1" thickTop="1">
      <c r="A36" s="260"/>
      <c r="B36" s="1724"/>
      <c r="C36" s="1643"/>
      <c r="D36" s="1642" t="s">
        <v>177</v>
      </c>
      <c r="E36" s="1692" t="s">
        <v>576</v>
      </c>
      <c r="F36" s="1693"/>
      <c r="G36" s="1693"/>
      <c r="H36" s="1693"/>
      <c r="I36" s="626"/>
      <c r="J36" s="631"/>
      <c r="K36" s="628"/>
      <c r="L36" s="635"/>
      <c r="M36" s="626">
        <v>300000</v>
      </c>
      <c r="N36" s="468" t="s">
        <v>127</v>
      </c>
      <c r="O36" s="457">
        <f>COUNTIFS('4.住戸情報入力'!AJ:AJ,E36,'4.住戸情報入力'!AK:AK,$G$4)</f>
        <v>0</v>
      </c>
      <c r="P36" s="468" t="s">
        <v>175</v>
      </c>
      <c r="Q36" s="499">
        <f>M36*O36</f>
        <v>0</v>
      </c>
      <c r="R36" s="468" t="s">
        <v>127</v>
      </c>
      <c r="S36" s="1691" t="s">
        <v>841</v>
      </c>
      <c r="U36" s="592"/>
    </row>
    <row r="37" spans="1:23" s="214" customFormat="1" ht="27.75" customHeight="1">
      <c r="A37" s="260"/>
      <c r="B37" s="1724"/>
      <c r="C37" s="1643"/>
      <c r="D37" s="1643"/>
      <c r="E37" s="1694" t="s">
        <v>577</v>
      </c>
      <c r="F37" s="1695"/>
      <c r="G37" s="1695"/>
      <c r="H37" s="627" t="s">
        <v>423</v>
      </c>
      <c r="I37" s="624"/>
      <c r="J37" s="632"/>
      <c r="K37" s="628"/>
      <c r="L37" s="470"/>
      <c r="M37" s="624">
        <v>140000</v>
      </c>
      <c r="N37" s="470" t="s">
        <v>127</v>
      </c>
      <c r="O37" s="457">
        <f>COUNTIFS('4.住戸情報入力'!AJ:AJ,"ガス潜熱回収型給湯機（エコジョーズ等）20号以下",'4.住戸情報入力'!AK:AK,$G$4)</f>
        <v>0</v>
      </c>
      <c r="P37" s="470" t="s">
        <v>175</v>
      </c>
      <c r="Q37" s="471">
        <f t="shared" ref="Q37:Q42" si="1">M37*O37</f>
        <v>0</v>
      </c>
      <c r="R37" s="470" t="s">
        <v>127</v>
      </c>
      <c r="S37" s="1691"/>
      <c r="U37" s="312"/>
    </row>
    <row r="38" spans="1:23" s="214" customFormat="1" ht="27.75" customHeight="1">
      <c r="A38" s="260"/>
      <c r="B38" s="1724"/>
      <c r="C38" s="1643"/>
      <c r="D38" s="1643"/>
      <c r="E38" s="1692"/>
      <c r="F38" s="1693"/>
      <c r="G38" s="1693"/>
      <c r="H38" s="627" t="s">
        <v>424</v>
      </c>
      <c r="I38" s="624"/>
      <c r="J38" s="632"/>
      <c r="K38" s="628"/>
      <c r="L38" s="470"/>
      <c r="M38" s="624">
        <v>160000</v>
      </c>
      <c r="N38" s="470" t="s">
        <v>127</v>
      </c>
      <c r="O38" s="457">
        <f>COUNTIFS('4.住戸情報入力'!AJ:AJ,"ガス潜熱回収型給湯機（エコジョーズ等）24号",'4.住戸情報入力'!AK:AK,$G$4)</f>
        <v>0</v>
      </c>
      <c r="P38" s="470" t="s">
        <v>175</v>
      </c>
      <c r="Q38" s="471">
        <f t="shared" si="1"/>
        <v>0</v>
      </c>
      <c r="R38" s="470" t="s">
        <v>127</v>
      </c>
      <c r="S38" s="1691"/>
      <c r="U38" s="592"/>
      <c r="V38" s="592"/>
      <c r="W38" s="592"/>
    </row>
    <row r="39" spans="1:23" s="208" customFormat="1" ht="28.5">
      <c r="A39" s="259"/>
      <c r="B39" s="1724"/>
      <c r="C39" s="1643"/>
      <c r="D39" s="1643"/>
      <c r="E39" s="1676" t="s">
        <v>178</v>
      </c>
      <c r="F39" s="1677"/>
      <c r="G39" s="1677"/>
      <c r="H39" s="1677"/>
      <c r="I39" s="624"/>
      <c r="J39" s="633"/>
      <c r="K39" s="629"/>
      <c r="L39" s="460"/>
      <c r="M39" s="624">
        <v>400000</v>
      </c>
      <c r="N39" s="460" t="s">
        <v>127</v>
      </c>
      <c r="O39" s="461">
        <f>COUNTIFS('4.住戸情報入力'!AJ:AJ,E39,'4.住戸情報入力'!AK:AK,$G$4)</f>
        <v>0</v>
      </c>
      <c r="P39" s="460" t="s">
        <v>175</v>
      </c>
      <c r="Q39" s="462">
        <f t="shared" si="1"/>
        <v>0</v>
      </c>
      <c r="R39" s="460" t="s">
        <v>127</v>
      </c>
      <c r="S39" s="1691"/>
      <c r="U39" s="4"/>
      <c r="V39" s="4"/>
      <c r="W39" s="4"/>
    </row>
    <row r="40" spans="1:23" s="208" customFormat="1" ht="28.5">
      <c r="A40" s="259"/>
      <c r="B40" s="1724"/>
      <c r="C40" s="1643"/>
      <c r="D40" s="1643"/>
      <c r="E40" s="1676" t="s">
        <v>533</v>
      </c>
      <c r="F40" s="1677"/>
      <c r="G40" s="1677"/>
      <c r="H40" s="1677"/>
      <c r="I40" s="624"/>
      <c r="J40" s="633"/>
      <c r="K40" s="629"/>
      <c r="L40" s="460"/>
      <c r="M40" s="624">
        <v>1000000</v>
      </c>
      <c r="N40" s="460" t="s">
        <v>127</v>
      </c>
      <c r="O40" s="461">
        <f>COUNTIFS('4.住戸情報入力'!AJ:AJ,E40,'4.住戸情報入力'!AK:AK,$G$4)</f>
        <v>0</v>
      </c>
      <c r="P40" s="460" t="s">
        <v>175</v>
      </c>
      <c r="Q40" s="462">
        <f t="shared" si="1"/>
        <v>0</v>
      </c>
      <c r="R40" s="460" t="s">
        <v>127</v>
      </c>
      <c r="S40" s="1691"/>
      <c r="U40" s="4"/>
      <c r="V40" s="4"/>
      <c r="W40" s="4"/>
    </row>
    <row r="41" spans="1:23" s="208" customFormat="1" ht="28.5">
      <c r="A41" s="259"/>
      <c r="B41" s="1724"/>
      <c r="C41" s="1643"/>
      <c r="D41" s="1643"/>
      <c r="E41" s="1676" t="s">
        <v>534</v>
      </c>
      <c r="F41" s="1677"/>
      <c r="G41" s="1677"/>
      <c r="H41" s="1677"/>
      <c r="I41" s="624"/>
      <c r="J41" s="633"/>
      <c r="K41" s="629"/>
      <c r="L41" s="460"/>
      <c r="M41" s="624">
        <v>1230000</v>
      </c>
      <c r="N41" s="460" t="s">
        <v>127</v>
      </c>
      <c r="O41" s="461">
        <f>COUNTIFS('4.住戸情報入力'!AJ:AJ,E41,'4.住戸情報入力'!AK:AK,$G$4)</f>
        <v>0</v>
      </c>
      <c r="P41" s="460" t="s">
        <v>175</v>
      </c>
      <c r="Q41" s="462">
        <f t="shared" si="1"/>
        <v>0</v>
      </c>
      <c r="R41" s="460" t="s">
        <v>127</v>
      </c>
      <c r="S41" s="1691"/>
      <c r="U41" s="4"/>
      <c r="V41" s="4"/>
      <c r="W41" s="4"/>
    </row>
    <row r="42" spans="1:23" s="208" customFormat="1" ht="28.5">
      <c r="A42" s="259"/>
      <c r="B42" s="1724"/>
      <c r="C42" s="1643"/>
      <c r="D42" s="1644"/>
      <c r="E42" s="1689" t="s">
        <v>535</v>
      </c>
      <c r="F42" s="1690"/>
      <c r="G42" s="1690"/>
      <c r="H42" s="1690"/>
      <c r="I42" s="625"/>
      <c r="J42" s="634"/>
      <c r="K42" s="630"/>
      <c r="L42" s="500"/>
      <c r="M42" s="625">
        <v>990000</v>
      </c>
      <c r="N42" s="500" t="s">
        <v>127</v>
      </c>
      <c r="O42" s="501">
        <f>COUNTIFS('4.住戸情報入力'!AJ:AJ,E42,'4.住戸情報入力'!AK:AK,$G$4)</f>
        <v>0</v>
      </c>
      <c r="P42" s="500" t="s">
        <v>175</v>
      </c>
      <c r="Q42" s="502">
        <f t="shared" si="1"/>
        <v>0</v>
      </c>
      <c r="R42" s="500" t="s">
        <v>127</v>
      </c>
      <c r="S42" s="1691"/>
      <c r="U42" s="4"/>
      <c r="V42" s="4"/>
      <c r="W42" s="4"/>
    </row>
    <row r="43" spans="1:23" s="214" customFormat="1" ht="27.75" customHeight="1">
      <c r="A43" s="260"/>
      <c r="B43" s="1724"/>
      <c r="C43" s="1643"/>
      <c r="D43" s="1640" t="s">
        <v>305</v>
      </c>
      <c r="E43" s="1641"/>
      <c r="F43" s="1641"/>
      <c r="G43" s="1641"/>
      <c r="H43" s="1641"/>
      <c r="I43" s="1641"/>
      <c r="J43" s="1641"/>
      <c r="K43" s="1641"/>
      <c r="L43" s="1641"/>
      <c r="M43" s="1641"/>
      <c r="N43" s="1641"/>
      <c r="O43" s="1641"/>
      <c r="P43" s="478" t="s">
        <v>304</v>
      </c>
      <c r="Q43" s="479">
        <f>SUM(Q36:Q42)</f>
        <v>0</v>
      </c>
      <c r="R43" s="480" t="s">
        <v>127</v>
      </c>
      <c r="S43" s="503"/>
      <c r="U43" s="592"/>
      <c r="V43" s="592"/>
      <c r="W43" s="592"/>
    </row>
    <row r="44" spans="1:23" s="214" customFormat="1" ht="27.75" customHeight="1">
      <c r="A44" s="260"/>
      <c r="B44" s="1724"/>
      <c r="C44" s="1643"/>
      <c r="D44" s="1637" t="s">
        <v>584</v>
      </c>
      <c r="E44" s="1638"/>
      <c r="F44" s="1638"/>
      <c r="G44" s="1638"/>
      <c r="H44" s="1638"/>
      <c r="I44" s="1638"/>
      <c r="J44" s="1638"/>
      <c r="K44" s="1638"/>
      <c r="L44" s="1638"/>
      <c r="M44" s="1638"/>
      <c r="N44" s="1638"/>
      <c r="O44" s="1638"/>
      <c r="P44" s="1639"/>
      <c r="Q44" s="50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505" t="s">
        <v>127</v>
      </c>
      <c r="S44" s="1654" t="s">
        <v>841</v>
      </c>
      <c r="U44" s="592"/>
      <c r="V44" s="592"/>
      <c r="W44" s="592"/>
    </row>
    <row r="45" spans="1:23" s="214" customFormat="1" ht="28.5">
      <c r="A45" s="260"/>
      <c r="B45" s="1724"/>
      <c r="C45" s="1643"/>
      <c r="D45" s="1731" t="s">
        <v>585</v>
      </c>
      <c r="E45" s="1732"/>
      <c r="F45" s="1732"/>
      <c r="G45" s="1732"/>
      <c r="H45" s="1732"/>
      <c r="I45" s="1732"/>
      <c r="J45" s="1732"/>
      <c r="K45" s="1732"/>
      <c r="L45" s="1732"/>
      <c r="M45" s="1732"/>
      <c r="N45" s="1732"/>
      <c r="O45" s="1732"/>
      <c r="P45" s="1733"/>
      <c r="Q45" s="504">
        <f>6000*SUMIFS('4.住戸情報入力'!AL:AL,'4.住戸情報入力'!AM:AM,$G$4)+8000*SUMIFS('4.住戸情報入力'!AN:AN,'4.住戸情報入力'!AO:AO,$G$4)+14000*SUMIFS('4.住戸情報入力'!AP:AP,'4.住戸情報入力'!AQ:AQ,$G$4)</f>
        <v>0</v>
      </c>
      <c r="R45" s="506" t="s">
        <v>127</v>
      </c>
      <c r="S45" s="1655"/>
      <c r="U45" s="592"/>
      <c r="V45" s="592"/>
      <c r="W45" s="592"/>
    </row>
    <row r="46" spans="1:23" s="214" customFormat="1" ht="27.75" customHeight="1">
      <c r="A46" s="260"/>
      <c r="B46" s="1724"/>
      <c r="C46" s="1643"/>
      <c r="D46" s="1660" t="s">
        <v>944</v>
      </c>
      <c r="E46" s="1661"/>
      <c r="F46" s="1661"/>
      <c r="G46" s="1661"/>
      <c r="H46" s="1661"/>
      <c r="I46" s="1661"/>
      <c r="J46" s="1661"/>
      <c r="K46" s="1661"/>
      <c r="L46" s="1662"/>
      <c r="M46" s="485">
        <v>100000</v>
      </c>
      <c r="N46" s="505" t="s">
        <v>127</v>
      </c>
      <c r="O46" s="486">
        <f>COUNTIFS('4.住戸情報入力'!AR:AR,"有り",'4.住戸情報入力'!AS:AS,$G$4)</f>
        <v>0</v>
      </c>
      <c r="P46" s="505" t="s">
        <v>175</v>
      </c>
      <c r="Q46" s="507">
        <f>M46*O46</f>
        <v>0</v>
      </c>
      <c r="R46" s="505" t="s">
        <v>127</v>
      </c>
      <c r="S46" s="1655"/>
      <c r="U46" s="592"/>
      <c r="V46" s="592"/>
      <c r="W46" s="592"/>
    </row>
    <row r="47" spans="1:23" s="214" customFormat="1" ht="27.75" customHeight="1">
      <c r="A47" s="260"/>
      <c r="B47" s="1724"/>
      <c r="C47" s="1643"/>
      <c r="D47" s="1749" t="s">
        <v>945</v>
      </c>
      <c r="E47" s="1750"/>
      <c r="F47" s="1750"/>
      <c r="G47" s="1750"/>
      <c r="H47" s="1750"/>
      <c r="I47" s="1750"/>
      <c r="J47" s="1750"/>
      <c r="K47" s="1750"/>
      <c r="L47" s="1751"/>
      <c r="M47" s="912">
        <v>115000</v>
      </c>
      <c r="N47" s="916" t="s">
        <v>127</v>
      </c>
      <c r="O47" s="501">
        <f>COUNTIFS('4.住戸情報入力'!AR:AR,"有り（ガス計測含む）",'4.住戸情報入力'!AS:AS,$G$4)</f>
        <v>0</v>
      </c>
      <c r="P47" s="480" t="s">
        <v>175</v>
      </c>
      <c r="Q47" s="479">
        <f>M47*O47</f>
        <v>0</v>
      </c>
      <c r="R47" s="480" t="s">
        <v>127</v>
      </c>
      <c r="S47" s="1656"/>
      <c r="U47" s="592"/>
      <c r="V47" s="592"/>
      <c r="W47" s="592"/>
    </row>
    <row r="48" spans="1:23" s="214" customFormat="1" ht="27.75" customHeight="1" thickBot="1">
      <c r="A48" s="260"/>
      <c r="B48" s="1724"/>
      <c r="C48" s="1722"/>
      <c r="D48" s="1747" t="s">
        <v>305</v>
      </c>
      <c r="E48" s="1748"/>
      <c r="F48" s="1748"/>
      <c r="G48" s="1748"/>
      <c r="H48" s="1748"/>
      <c r="I48" s="1748"/>
      <c r="J48" s="1748"/>
      <c r="K48" s="1748"/>
      <c r="L48" s="1748"/>
      <c r="M48" s="1748"/>
      <c r="N48" s="1748"/>
      <c r="O48" s="1748"/>
      <c r="P48" s="510" t="s">
        <v>316</v>
      </c>
      <c r="Q48" s="511">
        <f>SUM(Q44:Q47)</f>
        <v>0</v>
      </c>
      <c r="R48" s="512" t="s">
        <v>127</v>
      </c>
      <c r="S48" s="513"/>
      <c r="U48" s="592"/>
      <c r="V48" s="592"/>
      <c r="W48" s="592"/>
    </row>
    <row r="49" spans="1:23" s="214" customFormat="1" ht="27.75" customHeight="1" thickTop="1">
      <c r="A49" s="260"/>
      <c r="B49" s="1725"/>
      <c r="C49" s="1615" t="s">
        <v>315</v>
      </c>
      <c r="D49" s="1616"/>
      <c r="E49" s="1616"/>
      <c r="F49" s="1616"/>
      <c r="G49" s="1616"/>
      <c r="H49" s="1616"/>
      <c r="I49" s="1616"/>
      <c r="J49" s="1616"/>
      <c r="K49" s="1616"/>
      <c r="L49" s="1616"/>
      <c r="M49" s="1616"/>
      <c r="N49" s="1616"/>
      <c r="O49" s="1616"/>
      <c r="P49" s="478" t="s">
        <v>425</v>
      </c>
      <c r="Q49" s="479">
        <f>SUM(Q12,Q22,Q27,Q33,Q34,Q35,Q43,Q48)</f>
        <v>0</v>
      </c>
      <c r="R49" s="480" t="s">
        <v>127</v>
      </c>
      <c r="S49" s="503" t="s">
        <v>426</v>
      </c>
      <c r="U49" s="592"/>
      <c r="V49" s="592"/>
      <c r="W49" s="592"/>
    </row>
    <row r="50" spans="1:23" s="214" customFormat="1" ht="27.75" customHeight="1" thickBot="1">
      <c r="A50" s="260"/>
      <c r="B50" s="1645" t="s">
        <v>289</v>
      </c>
      <c r="C50" s="1647" t="s">
        <v>413</v>
      </c>
      <c r="D50" s="1649" t="s">
        <v>288</v>
      </c>
      <c r="E50" s="1650"/>
      <c r="F50" s="1650"/>
      <c r="G50" s="1650"/>
      <c r="H50" s="1650"/>
      <c r="I50" s="1650"/>
      <c r="J50" s="1650"/>
      <c r="K50" s="1650"/>
      <c r="L50" s="1650"/>
      <c r="M50" s="1650"/>
      <c r="N50" s="1650"/>
      <c r="O50" s="1650"/>
      <c r="P50" s="1651"/>
      <c r="Q50" s="514">
        <f>'7.共用部定額単価算出シート'!W49</f>
        <v>0</v>
      </c>
      <c r="R50" s="508" t="s">
        <v>127</v>
      </c>
      <c r="S50" s="509"/>
      <c r="U50" s="592"/>
      <c r="V50" s="592"/>
      <c r="W50" s="592"/>
    </row>
    <row r="51" spans="1:23" s="214" customFormat="1" ht="27.75" customHeight="1" thickTop="1" thickBot="1">
      <c r="A51" s="260"/>
      <c r="B51" s="1646"/>
      <c r="C51" s="1648"/>
      <c r="D51" s="1652" t="s">
        <v>305</v>
      </c>
      <c r="E51" s="1653"/>
      <c r="F51" s="1653"/>
      <c r="G51" s="1653"/>
      <c r="H51" s="1653"/>
      <c r="I51" s="1653"/>
      <c r="J51" s="1653"/>
      <c r="K51" s="1653"/>
      <c r="L51" s="1653"/>
      <c r="M51" s="1653"/>
      <c r="N51" s="1653"/>
      <c r="O51" s="1653"/>
      <c r="P51" s="515" t="s">
        <v>427</v>
      </c>
      <c r="Q51" s="511">
        <f>SUM(Q50:Q50)</f>
        <v>0</v>
      </c>
      <c r="R51" s="512" t="s">
        <v>127</v>
      </c>
      <c r="S51" s="513"/>
      <c r="U51" s="592"/>
      <c r="V51" s="592"/>
      <c r="W51" s="592"/>
    </row>
    <row r="52" spans="1:23" s="214" customFormat="1" ht="27.75" customHeight="1" thickTop="1">
      <c r="A52" s="261"/>
      <c r="B52" s="1615" t="s">
        <v>448</v>
      </c>
      <c r="C52" s="1616"/>
      <c r="D52" s="1616"/>
      <c r="E52" s="1616"/>
      <c r="F52" s="1616"/>
      <c r="G52" s="1616"/>
      <c r="H52" s="1616"/>
      <c r="I52" s="1616"/>
      <c r="J52" s="1616"/>
      <c r="K52" s="1616"/>
      <c r="L52" s="1616"/>
      <c r="M52" s="1616"/>
      <c r="N52" s="1616"/>
      <c r="O52" s="1616"/>
      <c r="P52" s="516" t="s">
        <v>449</v>
      </c>
      <c r="Q52" s="517">
        <f>Q49+Q51</f>
        <v>0</v>
      </c>
      <c r="R52" s="494" t="s">
        <v>127</v>
      </c>
      <c r="S52" s="518" t="s">
        <v>532</v>
      </c>
      <c r="U52" s="592"/>
      <c r="V52" s="592"/>
      <c r="W52" s="592"/>
    </row>
  </sheetData>
  <sheetProtection algorithmName="SHA-512" hashValue="9mBZFpVNgth7fXrWYRSJad2tlx2LP3vXERlSneFthRUk7Qoh+ZSvdVRbbcTKm+YvL151Z6SuhN2eOTHPxGRuyg==" saltValue="1MY+cRg+9KzDUuoj8RESEA==" spinCount="100000" sheet="1" formatCells="0" formatRows="0" insertRows="0" deleteRows="0" selectLockedCells="1" autoFilter="0" pivotTables="0"/>
  <mergeCells count="72">
    <mergeCell ref="B8:C11"/>
    <mergeCell ref="D8:P8"/>
    <mergeCell ref="B2:G2"/>
    <mergeCell ref="B4:F4"/>
    <mergeCell ref="G4:H4"/>
    <mergeCell ref="B6:F6"/>
    <mergeCell ref="G6:R6"/>
    <mergeCell ref="D12:G12"/>
    <mergeCell ref="I12:P12"/>
    <mergeCell ref="Q8:R8"/>
    <mergeCell ref="D9:M9"/>
    <mergeCell ref="D10:M10"/>
    <mergeCell ref="B13:B49"/>
    <mergeCell ref="D13:D21"/>
    <mergeCell ref="E13:H13"/>
    <mergeCell ref="I13:L13"/>
    <mergeCell ref="M13:P13"/>
    <mergeCell ref="D22:O22"/>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6:L46"/>
    <mergeCell ref="D47:L47"/>
    <mergeCell ref="D33:O33"/>
    <mergeCell ref="D34:N34"/>
    <mergeCell ref="D35:N35"/>
    <mergeCell ref="D36:D42"/>
    <mergeCell ref="E36:H36"/>
    <mergeCell ref="S36:S42"/>
    <mergeCell ref="E37:G38"/>
    <mergeCell ref="E39:H39"/>
    <mergeCell ref="E40:H40"/>
    <mergeCell ref="E41:H41"/>
    <mergeCell ref="D45:P45"/>
    <mergeCell ref="B52:O52"/>
    <mergeCell ref="O9:P9"/>
    <mergeCell ref="Q9:R9"/>
    <mergeCell ref="O10:P10"/>
    <mergeCell ref="Q10:R10"/>
    <mergeCell ref="D48:O48"/>
    <mergeCell ref="C49:O49"/>
    <mergeCell ref="B50:B51"/>
    <mergeCell ref="C50:C51"/>
    <mergeCell ref="D50:P50"/>
    <mergeCell ref="D51:O51"/>
    <mergeCell ref="E42:H42"/>
    <mergeCell ref="D43:O43"/>
    <mergeCell ref="D44:P44"/>
    <mergeCell ref="D11:O11"/>
    <mergeCell ref="C12:C48"/>
  </mergeCells>
  <phoneticPr fontId="18"/>
  <conditionalFormatting sqref="A8:B8 A4:G4 A12:I12 D8:D9 D11 A5:L7 I4:L4 A1:L3 A28 D36 S36 D28:E28 A15:A22 A13:B14 E39:L42 T34:XFD34 T36:XFD42 T45:XFD45 A31:A34 A36:A42 A53:L1048576 A9:A11 U9:XFD10 Q53:XFD1048576 Q39:R42 Q28:XFD28 Q31:XFD33 S9:S10 Q1:XFD8 D22 D14:L21 Q11:XFD22 D13:H13 E29:E30 D31:D33 G31:L32 A44:A51 D46:D48">
    <cfRule type="expression" dxfId="179" priority="58">
      <formula>_xlfn.ISFORMULA(A1)=TRUE</formula>
    </cfRule>
  </conditionalFormatting>
  <conditionalFormatting sqref="T9">
    <cfRule type="containsText" dxfId="178" priority="57" operator="containsText" text="(例)">
      <formula>NOT(ISERROR(SEARCH("(例)",T9)))</formula>
    </cfRule>
  </conditionalFormatting>
  <conditionalFormatting sqref="A23:A27 T23:XFD26 D27:L27 D23:E23 Q23:R26 Q27:XFD27 E24:E26">
    <cfRule type="expression" dxfId="177" priority="56">
      <formula>_xlfn.ISFORMULA(A23)=TRUE</formula>
    </cfRule>
  </conditionalFormatting>
  <conditionalFormatting sqref="A29:A30 D29:D30 Q29:XFD30">
    <cfRule type="expression" dxfId="176" priority="55">
      <formula>_xlfn.ISFORMULA(A29)=TRUE</formula>
    </cfRule>
  </conditionalFormatting>
  <conditionalFormatting sqref="Q34:R34 D34">
    <cfRule type="expression" dxfId="175" priority="54">
      <formula>_xlfn.ISFORMULA(D34)=TRUE</formula>
    </cfRule>
  </conditionalFormatting>
  <conditionalFormatting sqref="S24">
    <cfRule type="expression" dxfId="174" priority="52">
      <formula>_xlfn.ISFORMULA(S24)=TRUE</formula>
    </cfRule>
  </conditionalFormatting>
  <conditionalFormatting sqref="E36:L36 E37 H37:L38 Q36:R38">
    <cfRule type="expression" dxfId="173" priority="51">
      <formula>_xlfn.ISFORMULA(E36)=TRUE</formula>
    </cfRule>
  </conditionalFormatting>
  <conditionalFormatting sqref="S23 S25:S26">
    <cfRule type="expression" dxfId="172" priority="53">
      <formula>_xlfn.ISFORMULA(S23)=TRUE</formula>
    </cfRule>
  </conditionalFormatting>
  <conditionalFormatting sqref="S34">
    <cfRule type="expression" dxfId="171" priority="50">
      <formula>_xlfn.ISFORMULA(S34)=TRUE</formula>
    </cfRule>
  </conditionalFormatting>
  <conditionalFormatting sqref="A43 D43 Q43:XFD43">
    <cfRule type="expression" dxfId="170" priority="49">
      <formula>_xlfn.ISFORMULA(A43)=TRUE</formula>
    </cfRule>
  </conditionalFormatting>
  <conditionalFormatting sqref="D44:D45 Q44:XFD44 Q45:R45">
    <cfRule type="expression" dxfId="169" priority="48">
      <formula>_xlfn.ISFORMULA(D44)=TRUE</formula>
    </cfRule>
  </conditionalFormatting>
  <conditionalFormatting sqref="AC46:XFD46 T46:AA46 T47:XFD47 Q46:R47 Q48:XFD48">
    <cfRule type="expression" dxfId="168" priority="47">
      <formula>_xlfn.ISFORMULA(Q46)=TRUE</formula>
    </cfRule>
  </conditionalFormatting>
  <conditionalFormatting sqref="A52:B52 D50:D51 R50:XFD50 Q49:XFD49 Q51:XFD52">
    <cfRule type="expression" dxfId="167" priority="46">
      <formula>_xlfn.ISFORMULA(A49)=TRUE</formula>
    </cfRule>
  </conditionalFormatting>
  <conditionalFormatting sqref="B50:C50 B51">
    <cfRule type="expression" dxfId="166" priority="45">
      <formula>_xlfn.ISFORMULA(B50)=TRUE</formula>
    </cfRule>
  </conditionalFormatting>
  <conditionalFormatting sqref="C49">
    <cfRule type="expression" dxfId="165" priority="44">
      <formula>_xlfn.ISFORMULA(C49)=TRUE</formula>
    </cfRule>
  </conditionalFormatting>
  <conditionalFormatting sqref="Q50">
    <cfRule type="expression" dxfId="164" priority="41">
      <formula>_xlfn.ISFORMULA(Q50)=TRUE</formula>
    </cfRule>
  </conditionalFormatting>
  <conditionalFormatting sqref="T35:XFD35 A35">
    <cfRule type="expression" dxfId="163" priority="40">
      <formula>_xlfn.ISFORMULA(A35)=TRUE</formula>
    </cfRule>
  </conditionalFormatting>
  <conditionalFormatting sqref="Q35:R35 D35">
    <cfRule type="expression" dxfId="162" priority="39">
      <formula>_xlfn.ISFORMULA(D35)=TRUE</formula>
    </cfRule>
  </conditionalFormatting>
  <conditionalFormatting sqref="S35">
    <cfRule type="expression" dxfId="161" priority="38">
      <formula>_xlfn.ISFORMULA(S35)=TRUE</formula>
    </cfRule>
  </conditionalFormatting>
  <conditionalFormatting sqref="D10">
    <cfRule type="expression" dxfId="160" priority="37">
      <formula>_xlfn.ISFORMULA(D10)=TRUE</formula>
    </cfRule>
  </conditionalFormatting>
  <conditionalFormatting sqref="T10">
    <cfRule type="expression" dxfId="159" priority="36">
      <formula>_xlfn.ISFORMULA(T10)=TRUE</formula>
    </cfRule>
  </conditionalFormatting>
  <conditionalFormatting sqref="M1:P7 N31:P32 M28:P28 M39:P42 M53:P1048576 P22 O14:P21">
    <cfRule type="expression" dxfId="158" priority="35">
      <formula>_xlfn.ISFORMULA(M1)=TRUE</formula>
    </cfRule>
  </conditionalFormatting>
  <conditionalFormatting sqref="M27:P27 M23:N26 P23:P26">
    <cfRule type="expression" dxfId="157" priority="34">
      <formula>_xlfn.ISFORMULA(M23)=TRUE</formula>
    </cfRule>
  </conditionalFormatting>
  <conditionalFormatting sqref="M29:N29 P29">
    <cfRule type="expression" dxfId="156" priority="33">
      <formula>_xlfn.ISFORMULA(M29)=TRUE</formula>
    </cfRule>
  </conditionalFormatting>
  <conditionalFormatting sqref="P33">
    <cfRule type="expression" dxfId="155" priority="32">
      <formula>_xlfn.ISFORMULA(P33)=TRUE</formula>
    </cfRule>
  </conditionalFormatting>
  <conditionalFormatting sqref="M36:P38">
    <cfRule type="expression" dxfId="154" priority="31">
      <formula>_xlfn.ISFORMULA(M36)=TRUE</formula>
    </cfRule>
  </conditionalFormatting>
  <conditionalFormatting sqref="P43">
    <cfRule type="expression" dxfId="153" priority="30">
      <formula>_xlfn.ISFORMULA(P43)=TRUE</formula>
    </cfRule>
  </conditionalFormatting>
  <conditionalFormatting sqref="M46:P47 P48">
    <cfRule type="expression" dxfId="152" priority="29">
      <formula>_xlfn.ISFORMULA(M46)=TRUE</formula>
    </cfRule>
  </conditionalFormatting>
  <conditionalFormatting sqref="P51:P52 P49">
    <cfRule type="expression" dxfId="151" priority="28">
      <formula>_xlfn.ISFORMULA(P49)=TRUE</formula>
    </cfRule>
  </conditionalFormatting>
  <conditionalFormatting sqref="O34:P34">
    <cfRule type="expression" dxfId="150" priority="27">
      <formula>_xlfn.ISFORMULA(O34)=TRUE</formula>
    </cfRule>
  </conditionalFormatting>
  <conditionalFormatting sqref="O35:P35">
    <cfRule type="expression" dxfId="149" priority="26">
      <formula>_xlfn.ISFORMULA(O35)=TRUE</formula>
    </cfRule>
  </conditionalFormatting>
  <conditionalFormatting sqref="O23">
    <cfRule type="expression" dxfId="148" priority="25">
      <formula>_xlfn.ISFORMULA(O23)=TRUE</formula>
    </cfRule>
  </conditionalFormatting>
  <conditionalFormatting sqref="O24">
    <cfRule type="expression" dxfId="147" priority="24">
      <formula>_xlfn.ISFORMULA(O24)=TRUE</formula>
    </cfRule>
  </conditionalFormatting>
  <conditionalFormatting sqref="O25">
    <cfRule type="expression" dxfId="146" priority="23">
      <formula>_xlfn.ISFORMULA(O25)=TRUE</formula>
    </cfRule>
  </conditionalFormatting>
  <conditionalFormatting sqref="O26">
    <cfRule type="expression" dxfId="145" priority="22">
      <formula>_xlfn.ISFORMULA(O26)=TRUE</formula>
    </cfRule>
  </conditionalFormatting>
  <conditionalFormatting sqref="O29">
    <cfRule type="expression" dxfId="144" priority="21">
      <formula>_xlfn.ISFORMULA(O29)=TRUE</formula>
    </cfRule>
  </conditionalFormatting>
  <conditionalFormatting sqref="P11">
    <cfRule type="expression" dxfId="143" priority="19">
      <formula>_xlfn.ISFORMULA(P11)=TRUE</formula>
    </cfRule>
  </conditionalFormatting>
  <conditionalFormatting sqref="N9">
    <cfRule type="expression" dxfId="142" priority="18">
      <formula>_xlfn.ISFORMULA(N9)=TRUE</formula>
    </cfRule>
  </conditionalFormatting>
  <conditionalFormatting sqref="N10">
    <cfRule type="expression" dxfId="141" priority="17">
      <formula>_xlfn.ISFORMULA(N10)=TRUE</formula>
    </cfRule>
  </conditionalFormatting>
  <conditionalFormatting sqref="M15:N21">
    <cfRule type="expression" dxfId="140" priority="16">
      <formula>_xlfn.ISFORMULA(M15)=TRUE</formula>
    </cfRule>
  </conditionalFormatting>
  <conditionalFormatting sqref="M14:N14">
    <cfRule type="expression" dxfId="139" priority="15">
      <formula>_xlfn.ISFORMULA(M14)=TRUE</formula>
    </cfRule>
  </conditionalFormatting>
  <conditionalFormatting sqref="M31:M32">
    <cfRule type="expression" dxfId="138" priority="14">
      <formula>_xlfn.ISFORMULA(M31)=TRUE</formula>
    </cfRule>
  </conditionalFormatting>
  <conditionalFormatting sqref="M30">
    <cfRule type="expression" dxfId="137" priority="13">
      <formula>_xlfn.ISFORMULA(M30)=TRUE</formula>
    </cfRule>
  </conditionalFormatting>
  <conditionalFormatting sqref="I30">
    <cfRule type="expression" dxfId="136" priority="12">
      <formula>_xlfn.ISFORMULA(I30)=TRUE</formula>
    </cfRule>
  </conditionalFormatting>
  <conditionalFormatting sqref="M13">
    <cfRule type="expression" dxfId="135" priority="11">
      <formula>_xlfn.ISFORMULA(M13)=TRUE</formula>
    </cfRule>
  </conditionalFormatting>
  <conditionalFormatting sqref="I13">
    <cfRule type="expression" dxfId="134" priority="10">
      <formula>_xlfn.ISFORMULA(I13)=TRUE</formula>
    </cfRule>
  </conditionalFormatting>
  <conditionalFormatting sqref="O9:P9">
    <cfRule type="expression" dxfId="133" priority="9">
      <formula>_xlfn.ISFORMULA(O9)=TRUE</formula>
    </cfRule>
  </conditionalFormatting>
  <conditionalFormatting sqref="O10:P10">
    <cfRule type="expression" dxfId="132" priority="8">
      <formula>_xlfn.ISFORMULA(O10)=TRUE</formula>
    </cfRule>
  </conditionalFormatting>
  <conditionalFormatting sqref="Q9">
    <cfRule type="expression" dxfId="131" priority="7">
      <formula>_xlfn.ISFORMULA(Q9)=TRUE</formula>
    </cfRule>
  </conditionalFormatting>
  <conditionalFormatting sqref="Q10">
    <cfRule type="expression" dxfId="130" priority="6">
      <formula>_xlfn.ISFORMULA(Q10)=TRUE</formula>
    </cfRule>
  </conditionalFormatting>
  <conditionalFormatting sqref="S34">
    <cfRule type="expression" dxfId="129" priority="2">
      <formula>_xlfn.ISFORMULA(S34)=TRUE</formula>
    </cfRule>
  </conditionalFormatting>
  <conditionalFormatting sqref="S35">
    <cfRule type="expression" dxfId="128"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&amp;R&amp;K00-043R5超高層ZEH-M_ver.1</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A2:S44 A46:S53 A45:D45 Q45:S45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E3047-55CC-465D-8F36-F6D65CDBF512}">
  <sheetPr>
    <pageSetUpPr fitToPage="1"/>
  </sheetPr>
  <dimension ref="A1:W52"/>
  <sheetViews>
    <sheetView showGridLines="0" view="pageBreakPreview" zoomScale="70" zoomScaleNormal="60" zoomScaleSheetLayoutView="70" workbookViewId="0"/>
  </sheetViews>
  <sheetFormatPr defaultColWidth="9" defaultRowHeight="21"/>
  <cols>
    <col min="1" max="1" width="2.625" style="3" customWidth="1"/>
    <col min="2" max="4" width="4.625" style="4" customWidth="1"/>
    <col min="5" max="6" width="8.625" style="4" customWidth="1"/>
    <col min="7" max="7" width="15.625" style="4" customWidth="1"/>
    <col min="8" max="8" width="10.625" style="182" customWidth="1"/>
    <col min="9" max="9" width="15.625" style="175" customWidth="1"/>
    <col min="10" max="10" width="4.625" style="182" customWidth="1"/>
    <col min="11" max="11" width="10.625" style="4" customWidth="1"/>
    <col min="12" max="12" width="4.625" style="182" customWidth="1"/>
    <col min="13" max="13" width="15.625" style="175" customWidth="1"/>
    <col min="14" max="14" width="4.625" style="182" customWidth="1"/>
    <col min="15" max="15" width="10.625" style="4" customWidth="1"/>
    <col min="16" max="16" width="4.625" style="182" customWidth="1"/>
    <col min="17" max="17" width="15.625" style="175" customWidth="1"/>
    <col min="18" max="18" width="4.625" style="182" customWidth="1"/>
    <col min="19" max="19" width="48.625" style="186" customWidth="1"/>
    <col min="20" max="20" width="9.25" style="208" bestFit="1" customWidth="1"/>
    <col min="21" max="21" width="25.625" style="4" customWidth="1"/>
    <col min="22" max="16384" width="9" style="4"/>
  </cols>
  <sheetData>
    <row r="1" spans="1:23" s="208" customFormat="1" ht="21" customHeight="1">
      <c r="A1" s="229"/>
      <c r="B1" s="229"/>
      <c r="C1" s="229"/>
      <c r="D1" s="229"/>
      <c r="E1" s="229"/>
      <c r="F1" s="229"/>
      <c r="G1" s="229"/>
      <c r="H1" s="229"/>
      <c r="I1" s="229"/>
      <c r="J1" s="229"/>
      <c r="K1" s="229"/>
      <c r="L1" s="229"/>
      <c r="M1" s="229"/>
      <c r="N1" s="229"/>
      <c r="O1" s="229"/>
      <c r="P1" s="229"/>
      <c r="Q1" s="229"/>
      <c r="R1" s="229"/>
      <c r="S1" s="229"/>
    </row>
    <row r="2" spans="1:23">
      <c r="A2" s="251"/>
      <c r="B2" s="1713" t="s">
        <v>904</v>
      </c>
      <c r="C2" s="1713"/>
      <c r="D2" s="1713"/>
      <c r="E2" s="1713"/>
      <c r="F2" s="1713"/>
      <c r="G2" s="1713"/>
      <c r="H2" s="252"/>
      <c r="I2" s="253"/>
      <c r="J2" s="252"/>
      <c r="K2" s="186"/>
      <c r="L2" s="252"/>
      <c r="M2" s="253"/>
      <c r="N2" s="252"/>
      <c r="O2" s="186"/>
      <c r="P2" s="252"/>
      <c r="Q2" s="253"/>
      <c r="R2" s="252"/>
      <c r="S2" s="183"/>
    </row>
    <row r="3" spans="1:23" s="184" customFormat="1" ht="13.5">
      <c r="A3" s="185"/>
      <c r="B3" s="185"/>
      <c r="C3" s="185"/>
      <c r="D3" s="185"/>
      <c r="E3" s="185"/>
      <c r="F3" s="185"/>
      <c r="G3" s="185"/>
      <c r="H3" s="254"/>
      <c r="I3" s="255"/>
      <c r="J3" s="254"/>
      <c r="K3" s="185"/>
      <c r="L3" s="254"/>
      <c r="M3" s="255"/>
      <c r="N3" s="254"/>
      <c r="O3" s="185"/>
      <c r="P3" s="254"/>
      <c r="Q3" s="255"/>
      <c r="R3" s="254"/>
      <c r="S3" s="185"/>
      <c r="T3" s="228"/>
    </row>
    <row r="4" spans="1:23" ht="30.75">
      <c r="A4" s="256"/>
      <c r="B4" s="1714" t="s">
        <v>166</v>
      </c>
      <c r="C4" s="1715"/>
      <c r="D4" s="1715"/>
      <c r="E4" s="1715"/>
      <c r="F4" s="1716"/>
      <c r="G4" s="1717" t="s">
        <v>899</v>
      </c>
      <c r="H4" s="1718"/>
      <c r="I4" s="253"/>
      <c r="J4" s="252"/>
      <c r="K4" s="186"/>
      <c r="L4" s="252"/>
      <c r="M4" s="253"/>
      <c r="N4" s="252"/>
      <c r="O4" s="186"/>
      <c r="P4" s="252"/>
      <c r="Q4" s="253"/>
      <c r="R4" s="252"/>
    </row>
    <row r="5" spans="1:23" s="184" customFormat="1" ht="8.1" customHeight="1">
      <c r="A5" s="185"/>
      <c r="B5" s="257"/>
      <c r="C5" s="257"/>
      <c r="D5" s="257"/>
      <c r="E5" s="257"/>
      <c r="F5" s="185"/>
      <c r="G5" s="185"/>
      <c r="H5" s="254"/>
      <c r="I5" s="255"/>
      <c r="J5" s="254"/>
      <c r="K5" s="185"/>
      <c r="L5" s="254"/>
      <c r="M5" s="255"/>
      <c r="N5" s="254"/>
      <c r="O5" s="185"/>
      <c r="P5" s="254"/>
      <c r="Q5" s="255"/>
      <c r="R5" s="254"/>
      <c r="S5" s="185"/>
      <c r="T5" s="228"/>
    </row>
    <row r="6" spans="1:23" ht="45" customHeight="1">
      <c r="A6" s="256"/>
      <c r="B6" s="1714" t="s">
        <v>167</v>
      </c>
      <c r="C6" s="1715"/>
      <c r="D6" s="1715"/>
      <c r="E6" s="1715"/>
      <c r="F6" s="1716"/>
      <c r="G6" s="1719" t="str">
        <f>'2.全体概要'!C7</f>
        <v/>
      </c>
      <c r="H6" s="1720"/>
      <c r="I6" s="1720"/>
      <c r="J6" s="1720"/>
      <c r="K6" s="1720"/>
      <c r="L6" s="1720"/>
      <c r="M6" s="1720"/>
      <c r="N6" s="1720"/>
      <c r="O6" s="1720"/>
      <c r="P6" s="1720"/>
      <c r="Q6" s="1720"/>
      <c r="R6" s="1720"/>
      <c r="S6" s="876" t="s">
        <v>887</v>
      </c>
      <c r="T6" s="229"/>
      <c r="U6" s="875"/>
      <c r="V6" s="875"/>
      <c r="W6" s="875"/>
    </row>
    <row r="7" spans="1:23" s="184" customFormat="1" ht="13.5">
      <c r="A7" s="185"/>
      <c r="B7" s="185"/>
      <c r="C7" s="185"/>
      <c r="D7" s="185"/>
      <c r="E7" s="185"/>
      <c r="F7" s="185"/>
      <c r="G7" s="185"/>
      <c r="H7" s="254"/>
      <c r="I7" s="255"/>
      <c r="J7" s="254"/>
      <c r="K7" s="185"/>
      <c r="L7" s="254"/>
      <c r="M7" s="255"/>
      <c r="N7" s="254"/>
      <c r="O7" s="185"/>
      <c r="P7" s="254"/>
      <c r="Q7" s="255"/>
      <c r="R7" s="254"/>
      <c r="S7" s="185"/>
      <c r="T7" s="228"/>
    </row>
    <row r="8" spans="1:23" ht="21" customHeight="1">
      <c r="A8" s="251"/>
      <c r="B8" s="1698" t="s">
        <v>191</v>
      </c>
      <c r="C8" s="1699"/>
      <c r="D8" s="1657" t="s">
        <v>168</v>
      </c>
      <c r="E8" s="1658"/>
      <c r="F8" s="1658"/>
      <c r="G8" s="1658"/>
      <c r="H8" s="1658"/>
      <c r="I8" s="1658"/>
      <c r="J8" s="1658"/>
      <c r="K8" s="1658"/>
      <c r="L8" s="1658"/>
      <c r="M8" s="1658"/>
      <c r="N8" s="1658"/>
      <c r="O8" s="1658"/>
      <c r="P8" s="1659"/>
      <c r="Q8" s="1658" t="s">
        <v>169</v>
      </c>
      <c r="R8" s="1658"/>
      <c r="S8" s="438" t="s">
        <v>170</v>
      </c>
    </row>
    <row r="9" spans="1:23" ht="28.5" customHeight="1">
      <c r="A9" s="259"/>
      <c r="B9" s="1700"/>
      <c r="C9" s="1701"/>
      <c r="D9" s="1617" t="s">
        <v>819</v>
      </c>
      <c r="E9" s="1618"/>
      <c r="F9" s="1618"/>
      <c r="G9" s="1618"/>
      <c r="H9" s="1618"/>
      <c r="I9" s="1618"/>
      <c r="J9" s="1618"/>
      <c r="K9" s="1618"/>
      <c r="L9" s="1618"/>
      <c r="M9" s="1618"/>
      <c r="N9" s="439" t="s">
        <v>265</v>
      </c>
      <c r="O9" s="1734"/>
      <c r="P9" s="1744"/>
      <c r="Q9" s="1745"/>
      <c r="R9" s="1746"/>
      <c r="S9" s="443"/>
    </row>
    <row r="10" spans="1:23" ht="29.25" thickBot="1">
      <c r="A10" s="259"/>
      <c r="B10" s="1700"/>
      <c r="C10" s="1701"/>
      <c r="D10" s="1742" t="s">
        <v>536</v>
      </c>
      <c r="E10" s="1743"/>
      <c r="F10" s="1743"/>
      <c r="G10" s="1743"/>
      <c r="H10" s="1743"/>
      <c r="I10" s="1743"/>
      <c r="J10" s="1743"/>
      <c r="K10" s="1743"/>
      <c r="L10" s="1743"/>
      <c r="M10" s="1743"/>
      <c r="N10" s="444" t="s">
        <v>266</v>
      </c>
      <c r="O10" s="1734"/>
      <c r="P10" s="1735"/>
      <c r="Q10" s="1736"/>
      <c r="R10" s="1737"/>
      <c r="S10" s="447"/>
      <c r="T10" s="214"/>
    </row>
    <row r="11" spans="1:23" ht="29.25" thickTop="1">
      <c r="A11" s="259"/>
      <c r="B11" s="1702"/>
      <c r="C11" s="1703"/>
      <c r="D11" s="1615" t="s">
        <v>268</v>
      </c>
      <c r="E11" s="1616"/>
      <c r="F11" s="1616"/>
      <c r="G11" s="1616"/>
      <c r="H11" s="1616"/>
      <c r="I11" s="1616"/>
      <c r="J11" s="1616"/>
      <c r="K11" s="1616"/>
      <c r="L11" s="1616"/>
      <c r="M11" s="1616"/>
      <c r="N11" s="1616"/>
      <c r="O11" s="1616"/>
      <c r="P11" s="642" t="s">
        <v>303</v>
      </c>
      <c r="Q11" s="449">
        <f>Q9+Q10</f>
        <v>0</v>
      </c>
      <c r="R11" s="450" t="s">
        <v>127</v>
      </c>
      <c r="S11" s="451" t="s">
        <v>575</v>
      </c>
    </row>
    <row r="12" spans="1:23" ht="108" customHeight="1" thickBot="1">
      <c r="A12" s="259"/>
      <c r="B12" s="452" t="s">
        <v>314</v>
      </c>
      <c r="C12" s="1721" t="s">
        <v>171</v>
      </c>
      <c r="D12" s="1669" t="s">
        <v>172</v>
      </c>
      <c r="E12" s="1670"/>
      <c r="F12" s="1670"/>
      <c r="G12" s="1670"/>
      <c r="H12" s="453" t="s">
        <v>302</v>
      </c>
      <c r="I12" s="1682"/>
      <c r="J12" s="1683"/>
      <c r="K12" s="1683"/>
      <c r="L12" s="1683"/>
      <c r="M12" s="1683"/>
      <c r="N12" s="1683"/>
      <c r="O12" s="1683"/>
      <c r="P12" s="1684"/>
      <c r="Q12" s="446">
        <f>SUMIF('4.住戸情報入力'!O:O,G4,'4.住戸情報入力'!N:N)</f>
        <v>0</v>
      </c>
      <c r="R12" s="445" t="s">
        <v>127</v>
      </c>
      <c r="S12" s="454" t="s">
        <v>841</v>
      </c>
    </row>
    <row r="13" spans="1:23" ht="28.5" customHeight="1" thickTop="1">
      <c r="A13" s="259"/>
      <c r="B13" s="1723" t="s">
        <v>173</v>
      </c>
      <c r="C13" s="1643"/>
      <c r="D13" s="1671" t="s">
        <v>174</v>
      </c>
      <c r="E13" s="1674"/>
      <c r="F13" s="1675"/>
      <c r="G13" s="1675"/>
      <c r="H13" s="1675"/>
      <c r="I13" s="1705" t="s">
        <v>615</v>
      </c>
      <c r="J13" s="1706"/>
      <c r="K13" s="1706"/>
      <c r="L13" s="1707"/>
      <c r="M13" s="1708" t="s">
        <v>616</v>
      </c>
      <c r="N13" s="1709"/>
      <c r="O13" s="1709"/>
      <c r="P13" s="1710"/>
      <c r="Q13" s="603"/>
      <c r="R13" s="604"/>
      <c r="S13" s="1704" t="s">
        <v>841</v>
      </c>
    </row>
    <row r="14" spans="1:23" ht="28.5" customHeight="1">
      <c r="A14" s="259"/>
      <c r="B14" s="1724"/>
      <c r="C14" s="1643"/>
      <c r="D14" s="1671"/>
      <c r="E14" s="622" t="s">
        <v>537</v>
      </c>
      <c r="F14" s="877"/>
      <c r="G14" s="877"/>
      <c r="H14" s="877"/>
      <c r="I14" s="455">
        <v>150000</v>
      </c>
      <c r="J14" s="456" t="s">
        <v>614</v>
      </c>
      <c r="K14" s="457">
        <f>SUMIFS('4.住戸情報入力'!Q:Q,'4.住戸情報入力'!P:P,E14,'4.住戸情報入力'!R:R,$G$4)+SUMIFS('4.住戸情報入力'!T:T,'4.住戸情報入力'!S:S,E14,'4.住戸情報入力'!U:U,$G$4)</f>
        <v>0</v>
      </c>
      <c r="L14" s="460" t="s">
        <v>175</v>
      </c>
      <c r="M14" s="663">
        <v>120000</v>
      </c>
      <c r="N14" s="664" t="s">
        <v>614</v>
      </c>
      <c r="O14" s="457">
        <f>SUMIFS('4.住戸情報入力'!W:W,'4.住戸情報入力'!V:V,E14,'4.住戸情報入力'!X:X,$G$4)+SUMIFS('4.住戸情報入力'!Z:Z,'4.住戸情報入力'!Y:Y,E14,'4.住戸情報入力'!AA:AA,$G$4)</f>
        <v>0</v>
      </c>
      <c r="P14" s="460" t="s">
        <v>175</v>
      </c>
      <c r="Q14" s="462">
        <f>I14*K14+M14*O14</f>
        <v>0</v>
      </c>
      <c r="R14" s="460" t="s">
        <v>127</v>
      </c>
      <c r="S14" s="1686"/>
    </row>
    <row r="15" spans="1:23" ht="28.5">
      <c r="A15" s="259"/>
      <c r="B15" s="1724"/>
      <c r="C15" s="1643"/>
      <c r="D15" s="1672"/>
      <c r="E15" s="1676" t="s">
        <v>399</v>
      </c>
      <c r="F15" s="1677"/>
      <c r="G15" s="1677"/>
      <c r="H15" s="1677"/>
      <c r="I15" s="459">
        <v>160000</v>
      </c>
      <c r="J15" s="460" t="s">
        <v>127</v>
      </c>
      <c r="K15" s="461">
        <f>SUMIFS('4.住戸情報入力'!Q:Q,'4.住戸情報入力'!P:P,E15,'4.住戸情報入力'!R:R,$G$4)+SUMIFS('4.住戸情報入力'!T:T,'4.住戸情報入力'!S:S,E15,'4.住戸情報入力'!U:U,$G$4)</f>
        <v>0</v>
      </c>
      <c r="L15" s="460" t="s">
        <v>175</v>
      </c>
      <c r="M15" s="665">
        <v>130000</v>
      </c>
      <c r="N15" s="666" t="s">
        <v>127</v>
      </c>
      <c r="O15" s="461">
        <f>SUMIFS('4.住戸情報入力'!W:W,'4.住戸情報入力'!V:V,E15,'4.住戸情報入力'!X:X,$G$4)+SUMIFS('4.住戸情報入力'!Z:Z,'4.住戸情報入力'!Y:Y,E15,'4.住戸情報入力'!AA:AA,$G$4)</f>
        <v>0</v>
      </c>
      <c r="P15" s="460" t="s">
        <v>175</v>
      </c>
      <c r="Q15" s="462">
        <f t="shared" ref="Q15:Q20" si="0">I15*K15+M15*O15</f>
        <v>0</v>
      </c>
      <c r="R15" s="460" t="s">
        <v>127</v>
      </c>
      <c r="S15" s="1686"/>
    </row>
    <row r="16" spans="1:23" ht="28.5">
      <c r="A16" s="259"/>
      <c r="B16" s="1724"/>
      <c r="C16" s="1643"/>
      <c r="D16" s="1672"/>
      <c r="E16" s="1676" t="s">
        <v>400</v>
      </c>
      <c r="F16" s="1677"/>
      <c r="G16" s="1677"/>
      <c r="H16" s="1677"/>
      <c r="I16" s="459">
        <v>170000</v>
      </c>
      <c r="J16" s="460" t="s">
        <v>127</v>
      </c>
      <c r="K16" s="461">
        <f>SUMIFS('4.住戸情報入力'!Q:Q,'4.住戸情報入力'!P:P,E16,'4.住戸情報入力'!R:R,$G$4)+SUMIFS('4.住戸情報入力'!T:T,'4.住戸情報入力'!S:S,E16,'4.住戸情報入力'!U:U,$G$4)</f>
        <v>0</v>
      </c>
      <c r="L16" s="460" t="s">
        <v>175</v>
      </c>
      <c r="M16" s="665">
        <v>140000</v>
      </c>
      <c r="N16" s="666" t="s">
        <v>127</v>
      </c>
      <c r="O16" s="461">
        <f>SUMIFS('4.住戸情報入力'!W:W,'4.住戸情報入力'!V:V,E16,'4.住戸情報入力'!X:X,$G$4)+SUMIFS('4.住戸情報入力'!Z:Z,'4.住戸情報入力'!Y:Y,E16,'4.住戸情報入力'!AA:AA,$G$4)</f>
        <v>0</v>
      </c>
      <c r="P16" s="460" t="s">
        <v>175</v>
      </c>
      <c r="Q16" s="462">
        <f t="shared" si="0"/>
        <v>0</v>
      </c>
      <c r="R16" s="460" t="s">
        <v>127</v>
      </c>
      <c r="S16" s="1686"/>
    </row>
    <row r="17" spans="1:23" ht="28.5">
      <c r="A17" s="259"/>
      <c r="B17" s="1724"/>
      <c r="C17" s="1643"/>
      <c r="D17" s="1672"/>
      <c r="E17" s="1676" t="s">
        <v>401</v>
      </c>
      <c r="F17" s="1677"/>
      <c r="G17" s="1677"/>
      <c r="H17" s="1677"/>
      <c r="I17" s="459">
        <v>180000</v>
      </c>
      <c r="J17" s="460" t="s">
        <v>127</v>
      </c>
      <c r="K17" s="461">
        <f>SUMIFS('4.住戸情報入力'!Q:Q,'4.住戸情報入力'!P:P,E17,'4.住戸情報入力'!R:R,$G$4)+SUMIFS('4.住戸情報入力'!T:T,'4.住戸情報入力'!S:S,E17,'4.住戸情報入力'!U:U,$G$4)</f>
        <v>0</v>
      </c>
      <c r="L17" s="460" t="s">
        <v>175</v>
      </c>
      <c r="M17" s="665">
        <v>150000</v>
      </c>
      <c r="N17" s="666" t="s">
        <v>127</v>
      </c>
      <c r="O17" s="461">
        <f>SUMIFS('4.住戸情報入力'!W:W,'4.住戸情報入力'!V:V,E17,'4.住戸情報入力'!X:X,$G$4)+SUMIFS('4.住戸情報入力'!Z:Z,'4.住戸情報入力'!Y:Y,E17,'4.住戸情報入力'!AA:AA,$G$4)</f>
        <v>0</v>
      </c>
      <c r="P17" s="460" t="s">
        <v>175</v>
      </c>
      <c r="Q17" s="462">
        <f t="shared" si="0"/>
        <v>0</v>
      </c>
      <c r="R17" s="460" t="s">
        <v>127</v>
      </c>
      <c r="S17" s="1686"/>
    </row>
    <row r="18" spans="1:23" ht="28.5">
      <c r="A18" s="259"/>
      <c r="B18" s="1724"/>
      <c r="C18" s="1643"/>
      <c r="D18" s="1672"/>
      <c r="E18" s="1676" t="s">
        <v>402</v>
      </c>
      <c r="F18" s="1677"/>
      <c r="G18" s="1677"/>
      <c r="H18" s="1677"/>
      <c r="I18" s="459">
        <v>190000</v>
      </c>
      <c r="J18" s="460" t="s">
        <v>127</v>
      </c>
      <c r="K18" s="461">
        <f>SUMIFS('4.住戸情報入力'!Q:Q,'4.住戸情報入力'!P:P,E18,'4.住戸情報入力'!R:R,$G$4)+SUMIFS('4.住戸情報入力'!T:T,'4.住戸情報入力'!S:S,E18,'4.住戸情報入力'!U:U,$G$4)</f>
        <v>0</v>
      </c>
      <c r="L18" s="460" t="s">
        <v>175</v>
      </c>
      <c r="M18" s="665">
        <v>160000</v>
      </c>
      <c r="N18" s="666" t="s">
        <v>127</v>
      </c>
      <c r="O18" s="461">
        <f>SUMIFS('4.住戸情報入力'!W:W,'4.住戸情報入力'!V:V,E18,'4.住戸情報入力'!X:X,$G$4)+SUMIFS('4.住戸情報入力'!Z:Z,'4.住戸情報入力'!Y:Y,E18,'4.住戸情報入力'!AA:AA,$G$4)</f>
        <v>0</v>
      </c>
      <c r="P18" s="460" t="s">
        <v>175</v>
      </c>
      <c r="Q18" s="462">
        <f t="shared" si="0"/>
        <v>0</v>
      </c>
      <c r="R18" s="460" t="s">
        <v>127</v>
      </c>
      <c r="S18" s="1686"/>
    </row>
    <row r="19" spans="1:23" ht="28.5">
      <c r="A19" s="259"/>
      <c r="B19" s="1724"/>
      <c r="C19" s="1643"/>
      <c r="D19" s="1672"/>
      <c r="E19" s="1676" t="s">
        <v>403</v>
      </c>
      <c r="F19" s="1677"/>
      <c r="G19" s="1677"/>
      <c r="H19" s="1677"/>
      <c r="I19" s="459">
        <v>200000</v>
      </c>
      <c r="J19" s="460" t="s">
        <v>127</v>
      </c>
      <c r="K19" s="461">
        <f>SUMIFS('4.住戸情報入力'!Q:Q,'4.住戸情報入力'!P:P,E19,'4.住戸情報入力'!R:R,$G$4)+SUMIFS('4.住戸情報入力'!T:T,'4.住戸情報入力'!S:S,E19,'4.住戸情報入力'!U:U,$G$4)</f>
        <v>0</v>
      </c>
      <c r="L19" s="460" t="s">
        <v>175</v>
      </c>
      <c r="M19" s="665">
        <v>170000</v>
      </c>
      <c r="N19" s="666" t="s">
        <v>127</v>
      </c>
      <c r="O19" s="461">
        <f>SUMIFS('4.住戸情報入力'!W:W,'4.住戸情報入力'!V:V,E19,'4.住戸情報入力'!X:X,$G$4)+SUMIFS('4.住戸情報入力'!Z:Z,'4.住戸情報入力'!Y:Y,E19,'4.住戸情報入力'!AA:AA,$G$4)</f>
        <v>0</v>
      </c>
      <c r="P19" s="460" t="s">
        <v>175</v>
      </c>
      <c r="Q19" s="462">
        <f t="shared" si="0"/>
        <v>0</v>
      </c>
      <c r="R19" s="460" t="s">
        <v>127</v>
      </c>
      <c r="S19" s="1686"/>
    </row>
    <row r="20" spans="1:23" ht="28.5">
      <c r="A20" s="259"/>
      <c r="B20" s="1724"/>
      <c r="C20" s="1643"/>
      <c r="D20" s="1672"/>
      <c r="E20" s="1676" t="s">
        <v>404</v>
      </c>
      <c r="F20" s="1677"/>
      <c r="G20" s="1677"/>
      <c r="H20" s="1677"/>
      <c r="I20" s="459">
        <v>220000</v>
      </c>
      <c r="J20" s="460" t="s">
        <v>127</v>
      </c>
      <c r="K20" s="461">
        <f>SUMIFS('4.住戸情報入力'!Q:Q,'4.住戸情報入力'!P:P,E20,'4.住戸情報入力'!R:R,$G$4)+SUMIFS('4.住戸情報入力'!T:T,'4.住戸情報入力'!S:S,E20,'4.住戸情報入力'!U:U,$G$4)</f>
        <v>0</v>
      </c>
      <c r="L20" s="460" t="s">
        <v>175</v>
      </c>
      <c r="M20" s="665">
        <v>190000</v>
      </c>
      <c r="N20" s="666" t="s">
        <v>127</v>
      </c>
      <c r="O20" s="461">
        <f>SUMIFS('4.住戸情報入力'!W:W,'4.住戸情報入力'!V:V,E20,'4.住戸情報入力'!X:X,$G$4)+SUMIFS('4.住戸情報入力'!Z:Z,'4.住戸情報入力'!Y:Y,E20,'4.住戸情報入力'!AA:AA,$G$4)</f>
        <v>0</v>
      </c>
      <c r="P20" s="460" t="s">
        <v>175</v>
      </c>
      <c r="Q20" s="462">
        <f t="shared" si="0"/>
        <v>0</v>
      </c>
      <c r="R20" s="460" t="s">
        <v>127</v>
      </c>
      <c r="S20" s="1686"/>
    </row>
    <row r="21" spans="1:23" ht="29.25" thickBot="1">
      <c r="A21" s="259"/>
      <c r="B21" s="1724"/>
      <c r="C21" s="1643"/>
      <c r="D21" s="1673"/>
      <c r="E21" s="1678" t="s">
        <v>405</v>
      </c>
      <c r="F21" s="1679"/>
      <c r="G21" s="1679"/>
      <c r="H21" s="1679"/>
      <c r="I21" s="463">
        <v>240000</v>
      </c>
      <c r="J21" s="464" t="s">
        <v>127</v>
      </c>
      <c r="K21" s="465">
        <f>SUMIFS('4.住戸情報入力'!Q:Q,'4.住戸情報入力'!P:P,E21,'4.住戸情報入力'!R:R,$G$4)+SUMIFS('4.住戸情報入力'!T:T,'4.住戸情報入力'!S:S,E21,'4.住戸情報入力'!U:U,$G$4)</f>
        <v>0</v>
      </c>
      <c r="L21" s="464" t="s">
        <v>175</v>
      </c>
      <c r="M21" s="667">
        <v>200000</v>
      </c>
      <c r="N21" s="668" t="s">
        <v>127</v>
      </c>
      <c r="O21" s="465">
        <f>SUMIFS('4.住戸情報入力'!W:W,'4.住戸情報入力'!V:V,E21,'4.住戸情報入力'!X:X,$G$4)+SUMIFS('4.住戸情報入力'!Z:Z,'4.住戸情報入力'!Y:Y,E21,'4.住戸情報入力'!AA:AA,$G$4)</f>
        <v>0</v>
      </c>
      <c r="P21" s="464" t="s">
        <v>175</v>
      </c>
      <c r="Q21" s="466">
        <f>I21*K21+M21*O21</f>
        <v>0</v>
      </c>
      <c r="R21" s="464" t="s">
        <v>127</v>
      </c>
      <c r="S21" s="1687"/>
    </row>
    <row r="22" spans="1:23" s="208" customFormat="1" ht="29.25" thickTop="1">
      <c r="A22" s="259"/>
      <c r="B22" s="1724"/>
      <c r="C22" s="1643"/>
      <c r="D22" s="1615" t="s">
        <v>305</v>
      </c>
      <c r="E22" s="1616"/>
      <c r="F22" s="1616"/>
      <c r="G22" s="1616"/>
      <c r="H22" s="1616"/>
      <c r="I22" s="1616"/>
      <c r="J22" s="1616"/>
      <c r="K22" s="1616"/>
      <c r="L22" s="1616"/>
      <c r="M22" s="1616"/>
      <c r="N22" s="1616"/>
      <c r="O22" s="1616"/>
      <c r="P22" s="448" t="s">
        <v>296</v>
      </c>
      <c r="Q22" s="449">
        <f>SUM(Q14:Q21)</f>
        <v>0</v>
      </c>
      <c r="R22" s="450" t="s">
        <v>127</v>
      </c>
      <c r="S22" s="467"/>
      <c r="U22" s="4"/>
      <c r="V22" s="4"/>
      <c r="W22" s="4"/>
    </row>
    <row r="23" spans="1:23" s="214" customFormat="1" ht="27.75" customHeight="1">
      <c r="A23" s="260"/>
      <c r="B23" s="1724"/>
      <c r="C23" s="1643"/>
      <c r="D23" s="1696" t="s">
        <v>422</v>
      </c>
      <c r="E23" s="1660" t="s">
        <v>538</v>
      </c>
      <c r="F23" s="1661"/>
      <c r="G23" s="1661"/>
      <c r="H23" s="1661"/>
      <c r="I23" s="1661"/>
      <c r="J23" s="1661"/>
      <c r="K23" s="1661"/>
      <c r="L23" s="1662"/>
      <c r="M23" s="455">
        <v>340000</v>
      </c>
      <c r="N23" s="468" t="s">
        <v>127</v>
      </c>
      <c r="O23" s="469">
        <f>COUNTIFS('4.住戸情報入力'!AB:AB,E23,'4.住戸情報入力'!AC:AC,$G$4)</f>
        <v>0</v>
      </c>
      <c r="P23" s="470" t="s">
        <v>175</v>
      </c>
      <c r="Q23" s="471">
        <f>M23*O23</f>
        <v>0</v>
      </c>
      <c r="R23" s="470" t="s">
        <v>127</v>
      </c>
      <c r="S23" s="1685" t="s">
        <v>841</v>
      </c>
      <c r="U23" s="592"/>
      <c r="V23" s="592"/>
      <c r="W23" s="592"/>
    </row>
    <row r="24" spans="1:23" s="214" customFormat="1" ht="27.75" customHeight="1">
      <c r="A24" s="260"/>
      <c r="B24" s="1724"/>
      <c r="C24" s="1643"/>
      <c r="D24" s="1697"/>
      <c r="E24" s="1663" t="s">
        <v>539</v>
      </c>
      <c r="F24" s="1664"/>
      <c r="G24" s="1664"/>
      <c r="H24" s="1664"/>
      <c r="I24" s="1664"/>
      <c r="J24" s="1664"/>
      <c r="K24" s="1664"/>
      <c r="L24" s="1665"/>
      <c r="M24" s="459">
        <v>430000</v>
      </c>
      <c r="N24" s="470" t="s">
        <v>127</v>
      </c>
      <c r="O24" s="472">
        <f>COUNTIFS('4.住戸情報入力'!AB:AB,E24,'4.住戸情報入力'!AC:AC,$G$4)</f>
        <v>0</v>
      </c>
      <c r="P24" s="470" t="s">
        <v>175</v>
      </c>
      <c r="Q24" s="471">
        <f>M24*O24</f>
        <v>0</v>
      </c>
      <c r="R24" s="470" t="s">
        <v>127</v>
      </c>
      <c r="S24" s="1686"/>
      <c r="U24" s="592"/>
      <c r="V24" s="592"/>
      <c r="W24" s="592"/>
    </row>
    <row r="25" spans="1:23" s="214" customFormat="1" ht="27.75" customHeight="1">
      <c r="A25" s="260"/>
      <c r="B25" s="1724"/>
      <c r="C25" s="1643"/>
      <c r="D25" s="1697"/>
      <c r="E25" s="1663" t="s">
        <v>540</v>
      </c>
      <c r="F25" s="1664"/>
      <c r="G25" s="1664"/>
      <c r="H25" s="1664"/>
      <c r="I25" s="1664"/>
      <c r="J25" s="1664"/>
      <c r="K25" s="1664"/>
      <c r="L25" s="1665"/>
      <c r="M25" s="459">
        <v>480000</v>
      </c>
      <c r="N25" s="470" t="s">
        <v>127</v>
      </c>
      <c r="O25" s="461">
        <f>COUNTIFS('4.住戸情報入力'!AB:AB,E25,'4.住戸情報入力'!AC:AC,$G$4)</f>
        <v>0</v>
      </c>
      <c r="P25" s="470" t="s">
        <v>175</v>
      </c>
      <c r="Q25" s="471">
        <f>M25*O25</f>
        <v>0</v>
      </c>
      <c r="R25" s="470" t="s">
        <v>127</v>
      </c>
      <c r="S25" s="1686"/>
      <c r="U25" s="592"/>
      <c r="V25" s="592"/>
      <c r="W25" s="592"/>
    </row>
    <row r="26" spans="1:23" s="214" customFormat="1" ht="27.75" customHeight="1" thickBot="1">
      <c r="A26" s="260"/>
      <c r="B26" s="1724"/>
      <c r="C26" s="1643"/>
      <c r="D26" s="1697"/>
      <c r="E26" s="1666" t="s">
        <v>406</v>
      </c>
      <c r="F26" s="1667"/>
      <c r="G26" s="1667"/>
      <c r="H26" s="1667"/>
      <c r="I26" s="1667"/>
      <c r="J26" s="1667"/>
      <c r="K26" s="1667"/>
      <c r="L26" s="1668"/>
      <c r="M26" s="473">
        <v>670000</v>
      </c>
      <c r="N26" s="474" t="s">
        <v>127</v>
      </c>
      <c r="O26" s="475">
        <f>COUNTIFS('4.住戸情報入力'!AB:AB,E26,'4.住戸情報入力'!AC:AC,$G$4)</f>
        <v>0</v>
      </c>
      <c r="P26" s="476" t="s">
        <v>175</v>
      </c>
      <c r="Q26" s="477">
        <f>M26*O26</f>
        <v>0</v>
      </c>
      <c r="R26" s="476" t="s">
        <v>127</v>
      </c>
      <c r="S26" s="1687"/>
      <c r="U26" s="592"/>
      <c r="V26" s="592"/>
      <c r="W26" s="592"/>
    </row>
    <row r="27" spans="1:23" s="214" customFormat="1" ht="27.75" customHeight="1" thickTop="1">
      <c r="A27" s="260"/>
      <c r="B27" s="1724"/>
      <c r="C27" s="1643"/>
      <c r="D27" s="1711" t="s">
        <v>305</v>
      </c>
      <c r="E27" s="1712"/>
      <c r="F27" s="1712"/>
      <c r="G27" s="1712"/>
      <c r="H27" s="1712"/>
      <c r="I27" s="1712"/>
      <c r="J27" s="1712"/>
      <c r="K27" s="1712"/>
      <c r="L27" s="478" t="s">
        <v>297</v>
      </c>
      <c r="M27" s="637"/>
      <c r="N27" s="638"/>
      <c r="O27" s="638"/>
      <c r="P27" s="478" t="s">
        <v>297</v>
      </c>
      <c r="Q27" s="479">
        <f>SUM(Q23:Q26)</f>
        <v>0</v>
      </c>
      <c r="R27" s="480" t="s">
        <v>127</v>
      </c>
      <c r="S27" s="481"/>
      <c r="U27" s="592"/>
      <c r="V27" s="592"/>
      <c r="W27" s="592"/>
    </row>
    <row r="28" spans="1:23" s="208" customFormat="1" ht="28.5" customHeight="1">
      <c r="A28" s="259"/>
      <c r="B28" s="1724"/>
      <c r="C28" s="1643"/>
      <c r="D28" s="1672" t="s">
        <v>176</v>
      </c>
      <c r="E28" s="1617" t="s">
        <v>497</v>
      </c>
      <c r="F28" s="1618"/>
      <c r="G28" s="1618"/>
      <c r="H28" s="1618"/>
      <c r="I28" s="1618"/>
      <c r="J28" s="1618"/>
      <c r="K28" s="1618"/>
      <c r="L28" s="1619"/>
      <c r="M28" s="482">
        <v>100000</v>
      </c>
      <c r="N28" s="441" t="s">
        <v>127</v>
      </c>
      <c r="O28" s="483">
        <f>COUNTIFS('4.住戸情報入力'!AD:AD,E28,'4.住戸情報入力'!AE:AE,$G$4)+COUNTIFS('4.住戸情報入力'!AF:AF,E28,'4.住戸情報入力'!AG:AG,$G$4)</f>
        <v>0</v>
      </c>
      <c r="P28" s="441" t="s">
        <v>175</v>
      </c>
      <c r="Q28" s="442">
        <f>M28*O28</f>
        <v>0</v>
      </c>
      <c r="R28" s="441" t="s">
        <v>127</v>
      </c>
      <c r="S28" s="1685" t="s">
        <v>841</v>
      </c>
      <c r="U28" s="4"/>
      <c r="V28" s="4"/>
      <c r="W28" s="4"/>
    </row>
    <row r="29" spans="1:23" s="214" customFormat="1" ht="27.75" customHeight="1">
      <c r="A29" s="260"/>
      <c r="B29" s="1724"/>
      <c r="C29" s="1643"/>
      <c r="D29" s="1672"/>
      <c r="E29" s="1617" t="s">
        <v>942</v>
      </c>
      <c r="F29" s="1618"/>
      <c r="G29" s="1618"/>
      <c r="H29" s="1618"/>
      <c r="I29" s="1618"/>
      <c r="J29" s="1618"/>
      <c r="K29" s="1618"/>
      <c r="L29" s="1619"/>
      <c r="M29" s="484">
        <v>380000</v>
      </c>
      <c r="N29" s="480" t="s">
        <v>127</v>
      </c>
      <c r="O29" s="483">
        <f>COUNTIFS('4.住戸情報入力'!AD:AD,E29,'4.住戸情報入力'!AE:AE,$G$4)+COUNTIFS('4.住戸情報入力'!AF:AF,E29,'4.住戸情報入力'!AG:AG,$G$4)</f>
        <v>0</v>
      </c>
      <c r="P29" s="480" t="s">
        <v>175</v>
      </c>
      <c r="Q29" s="479">
        <f>M29*O29</f>
        <v>0</v>
      </c>
      <c r="R29" s="480" t="s">
        <v>127</v>
      </c>
      <c r="S29" s="1686"/>
      <c r="U29" s="592"/>
      <c r="V29" s="592"/>
      <c r="W29" s="592"/>
    </row>
    <row r="30" spans="1:23" s="214" customFormat="1" ht="27.75" customHeight="1">
      <c r="A30" s="260"/>
      <c r="B30" s="1724"/>
      <c r="C30" s="1643"/>
      <c r="D30" s="1672"/>
      <c r="E30" s="1626" t="s">
        <v>498</v>
      </c>
      <c r="F30" s="1627"/>
      <c r="G30" s="605"/>
      <c r="H30" s="605"/>
      <c r="I30" s="1752" t="s">
        <v>615</v>
      </c>
      <c r="J30" s="1753"/>
      <c r="K30" s="1753"/>
      <c r="L30" s="1754"/>
      <c r="M30" s="1738" t="s">
        <v>616</v>
      </c>
      <c r="N30" s="1739"/>
      <c r="O30" s="1739"/>
      <c r="P30" s="1740"/>
      <c r="Q30" s="606"/>
      <c r="R30" s="607"/>
      <c r="S30" s="1686"/>
      <c r="U30" s="592"/>
      <c r="V30" s="592"/>
      <c r="W30" s="592"/>
    </row>
    <row r="31" spans="1:23" s="208" customFormat="1" ht="27.95" customHeight="1">
      <c r="A31" s="259"/>
      <c r="B31" s="1724"/>
      <c r="C31" s="1643"/>
      <c r="D31" s="1672"/>
      <c r="E31" s="1628"/>
      <c r="F31" s="1629"/>
      <c r="G31" s="1676" t="s">
        <v>407</v>
      </c>
      <c r="H31" s="1688"/>
      <c r="I31" s="459">
        <v>460000</v>
      </c>
      <c r="J31" s="460" t="s">
        <v>127</v>
      </c>
      <c r="K31" s="461">
        <f>COUNTIFS('4.住戸情報入力'!AD:AD,"エアコン*"&amp;G31,'4.住戸情報入力'!AE:AE,$G$4)</f>
        <v>0</v>
      </c>
      <c r="L31" s="460" t="s">
        <v>175</v>
      </c>
      <c r="M31" s="665">
        <v>430000</v>
      </c>
      <c r="N31" s="460" t="s">
        <v>127</v>
      </c>
      <c r="O31" s="461">
        <f>COUNTIFS('4.住戸情報入力'!AF:AF,"エアコン*"&amp;G31,'4.住戸情報入力'!AG:AG,$G$4)</f>
        <v>0</v>
      </c>
      <c r="P31" s="460" t="s">
        <v>175</v>
      </c>
      <c r="Q31" s="639">
        <f>I31*K31+M31*O31</f>
        <v>0</v>
      </c>
      <c r="R31" s="460" t="s">
        <v>127</v>
      </c>
      <c r="S31" s="1686"/>
      <c r="U31" s="4"/>
      <c r="V31" s="4"/>
      <c r="W31" s="4"/>
    </row>
    <row r="32" spans="1:23" s="208" customFormat="1" ht="29.25" thickBot="1">
      <c r="A32" s="259"/>
      <c r="B32" s="1724"/>
      <c r="C32" s="1643"/>
      <c r="D32" s="1673"/>
      <c r="E32" s="1630"/>
      <c r="F32" s="1631"/>
      <c r="G32" s="1679" t="s">
        <v>406</v>
      </c>
      <c r="H32" s="1679"/>
      <c r="I32" s="463">
        <v>530000</v>
      </c>
      <c r="J32" s="464" t="s">
        <v>127</v>
      </c>
      <c r="K32" s="465">
        <f>COUNTIFS('4.住戸情報入力'!AD:AD,"エアコン*"&amp;G32,'4.住戸情報入力'!AE:AE,$G$4)</f>
        <v>0</v>
      </c>
      <c r="L32" s="464" t="s">
        <v>175</v>
      </c>
      <c r="M32" s="667">
        <v>500000</v>
      </c>
      <c r="N32" s="464" t="s">
        <v>127</v>
      </c>
      <c r="O32" s="465">
        <f>COUNTIFS('4.住戸情報入力'!AF:AF,"エアコン*"&amp;G32,'4.住戸情報入力'!AG:AG,$G$4)</f>
        <v>0</v>
      </c>
      <c r="P32" s="464" t="s">
        <v>175</v>
      </c>
      <c r="Q32" s="466">
        <f>I32*K32+M32*O32</f>
        <v>0</v>
      </c>
      <c r="R32" s="464" t="s">
        <v>127</v>
      </c>
      <c r="S32" s="1687"/>
      <c r="U32" s="4"/>
      <c r="V32" s="4"/>
      <c r="W32" s="4"/>
    </row>
    <row r="33" spans="1:23" s="208" customFormat="1" ht="30" thickTop="1" thickBot="1">
      <c r="A33" s="259"/>
      <c r="B33" s="1724"/>
      <c r="C33" s="1643"/>
      <c r="D33" s="1632" t="s">
        <v>305</v>
      </c>
      <c r="E33" s="1633"/>
      <c r="F33" s="1633"/>
      <c r="G33" s="1633"/>
      <c r="H33" s="1633"/>
      <c r="I33" s="1633"/>
      <c r="J33" s="1633"/>
      <c r="K33" s="1633"/>
      <c r="L33" s="1633"/>
      <c r="M33" s="1633"/>
      <c r="N33" s="1633"/>
      <c r="O33" s="1633"/>
      <c r="P33" s="487" t="s">
        <v>298</v>
      </c>
      <c r="Q33" s="488">
        <f>SUM(Q28:Q32)</f>
        <v>0</v>
      </c>
      <c r="R33" s="489" t="s">
        <v>127</v>
      </c>
      <c r="S33" s="490"/>
      <c r="U33" s="875"/>
      <c r="V33" s="4"/>
      <c r="W33" s="4"/>
    </row>
    <row r="34" spans="1:23" s="214" customFormat="1" ht="27.75" customHeight="1" thickTop="1" thickBot="1">
      <c r="A34" s="260"/>
      <c r="B34" s="1724"/>
      <c r="C34" s="1643"/>
      <c r="D34" s="1634" t="s">
        <v>495</v>
      </c>
      <c r="E34" s="1635"/>
      <c r="F34" s="1635"/>
      <c r="G34" s="1635"/>
      <c r="H34" s="1635"/>
      <c r="I34" s="1635"/>
      <c r="J34" s="1635"/>
      <c r="K34" s="1635"/>
      <c r="L34" s="1635"/>
      <c r="M34" s="1635"/>
      <c r="N34" s="1636"/>
      <c r="O34" s="491" t="s">
        <v>445</v>
      </c>
      <c r="P34" s="492" t="s">
        <v>446</v>
      </c>
      <c r="Q34" s="493">
        <f>65000*SUMIFS('4.住戸情報入力'!AU:AU,'4.住戸情報入力'!AT:AT,"2.6ｋＷ未満",'4.住戸情報入力'!AV:AV,$G$4)+80000*SUMIFS('4.住戸情報入力'!AU:AU,'4.住戸情報入力'!AT:AT,"2.6ｋＷ以上",'4.住戸情報入力'!AV:AV,$G$4)</f>
        <v>0</v>
      </c>
      <c r="R34" s="494" t="s">
        <v>127</v>
      </c>
      <c r="S34" s="454" t="s">
        <v>841</v>
      </c>
      <c r="U34" s="592"/>
      <c r="V34" s="592"/>
      <c r="W34" s="592"/>
    </row>
    <row r="35" spans="1:23" s="214" customFormat="1" ht="27.75" customHeight="1" thickTop="1" thickBot="1">
      <c r="A35" s="260"/>
      <c r="B35" s="1724"/>
      <c r="C35" s="1643"/>
      <c r="D35" s="1634" t="s">
        <v>496</v>
      </c>
      <c r="E35" s="1635"/>
      <c r="F35" s="1635"/>
      <c r="G35" s="1635"/>
      <c r="H35" s="1635"/>
      <c r="I35" s="1635"/>
      <c r="J35" s="1635"/>
      <c r="K35" s="1635"/>
      <c r="L35" s="1635"/>
      <c r="M35" s="1635"/>
      <c r="N35" s="1636"/>
      <c r="O35" s="495" t="s">
        <v>445</v>
      </c>
      <c r="P35" s="496" t="s">
        <v>494</v>
      </c>
      <c r="Q35" s="497">
        <f>SUMIFS('4.住戸情報入力'!AX:AX,'4.住戸情報入力'!AY:AY,$G$4)</f>
        <v>0</v>
      </c>
      <c r="R35" s="498" t="s">
        <v>127</v>
      </c>
      <c r="S35" s="454" t="s">
        <v>841</v>
      </c>
      <c r="U35" s="592"/>
      <c r="V35" s="592"/>
      <c r="W35" s="592"/>
    </row>
    <row r="36" spans="1:23" s="214" customFormat="1" ht="27.75" customHeight="1" thickTop="1">
      <c r="A36" s="260"/>
      <c r="B36" s="1724"/>
      <c r="C36" s="1643"/>
      <c r="D36" s="1642" t="s">
        <v>177</v>
      </c>
      <c r="E36" s="1692" t="s">
        <v>576</v>
      </c>
      <c r="F36" s="1693"/>
      <c r="G36" s="1693"/>
      <c r="H36" s="1693"/>
      <c r="I36" s="626"/>
      <c r="J36" s="631"/>
      <c r="K36" s="628"/>
      <c r="L36" s="635"/>
      <c r="M36" s="626">
        <v>300000</v>
      </c>
      <c r="N36" s="468" t="s">
        <v>127</v>
      </c>
      <c r="O36" s="457">
        <f>COUNTIFS('4.住戸情報入力'!AJ:AJ,E36,'4.住戸情報入力'!AK:AK,$G$4)</f>
        <v>0</v>
      </c>
      <c r="P36" s="468" t="s">
        <v>175</v>
      </c>
      <c r="Q36" s="499">
        <f>M36*O36</f>
        <v>0</v>
      </c>
      <c r="R36" s="468" t="s">
        <v>127</v>
      </c>
      <c r="S36" s="1691" t="s">
        <v>841</v>
      </c>
      <c r="U36" s="592"/>
    </row>
    <row r="37" spans="1:23" s="214" customFormat="1" ht="27.75" customHeight="1">
      <c r="A37" s="260"/>
      <c r="B37" s="1724"/>
      <c r="C37" s="1643"/>
      <c r="D37" s="1643"/>
      <c r="E37" s="1694" t="s">
        <v>577</v>
      </c>
      <c r="F37" s="1695"/>
      <c r="G37" s="1695"/>
      <c r="H37" s="627" t="s">
        <v>423</v>
      </c>
      <c r="I37" s="624"/>
      <c r="J37" s="632"/>
      <c r="K37" s="628"/>
      <c r="L37" s="470"/>
      <c r="M37" s="624">
        <v>140000</v>
      </c>
      <c r="N37" s="470" t="s">
        <v>127</v>
      </c>
      <c r="O37" s="457">
        <f>COUNTIFS('4.住戸情報入力'!AJ:AJ,"ガス潜熱回収型給湯機（エコジョーズ等）20号以下",'4.住戸情報入力'!AK:AK,$G$4)</f>
        <v>0</v>
      </c>
      <c r="P37" s="470" t="s">
        <v>175</v>
      </c>
      <c r="Q37" s="471">
        <f t="shared" ref="Q37:Q42" si="1">M37*O37</f>
        <v>0</v>
      </c>
      <c r="R37" s="470" t="s">
        <v>127</v>
      </c>
      <c r="S37" s="1691"/>
      <c r="U37" s="312"/>
    </row>
    <row r="38" spans="1:23" s="214" customFormat="1" ht="27.75" customHeight="1">
      <c r="A38" s="260"/>
      <c r="B38" s="1724"/>
      <c r="C38" s="1643"/>
      <c r="D38" s="1643"/>
      <c r="E38" s="1692"/>
      <c r="F38" s="1693"/>
      <c r="G38" s="1693"/>
      <c r="H38" s="627" t="s">
        <v>424</v>
      </c>
      <c r="I38" s="624"/>
      <c r="J38" s="632"/>
      <c r="K38" s="628"/>
      <c r="L38" s="470"/>
      <c r="M38" s="624">
        <v>160000</v>
      </c>
      <c r="N38" s="470" t="s">
        <v>127</v>
      </c>
      <c r="O38" s="457">
        <f>COUNTIFS('4.住戸情報入力'!AJ:AJ,"ガス潜熱回収型給湯機（エコジョーズ等）24号",'4.住戸情報入力'!AK:AK,$G$4)</f>
        <v>0</v>
      </c>
      <c r="P38" s="470" t="s">
        <v>175</v>
      </c>
      <c r="Q38" s="471">
        <f t="shared" si="1"/>
        <v>0</v>
      </c>
      <c r="R38" s="470" t="s">
        <v>127</v>
      </c>
      <c r="S38" s="1691"/>
      <c r="U38" s="592"/>
      <c r="V38" s="592"/>
      <c r="W38" s="592"/>
    </row>
    <row r="39" spans="1:23" s="208" customFormat="1" ht="28.5">
      <c r="A39" s="259"/>
      <c r="B39" s="1724"/>
      <c r="C39" s="1643"/>
      <c r="D39" s="1643"/>
      <c r="E39" s="1676" t="s">
        <v>178</v>
      </c>
      <c r="F39" s="1677"/>
      <c r="G39" s="1677"/>
      <c r="H39" s="1677"/>
      <c r="I39" s="624"/>
      <c r="J39" s="633"/>
      <c r="K39" s="629"/>
      <c r="L39" s="460"/>
      <c r="M39" s="624">
        <v>400000</v>
      </c>
      <c r="N39" s="460" t="s">
        <v>127</v>
      </c>
      <c r="O39" s="461">
        <f>COUNTIFS('4.住戸情報入力'!AJ:AJ,E39,'4.住戸情報入力'!AK:AK,$G$4)</f>
        <v>0</v>
      </c>
      <c r="P39" s="460" t="s">
        <v>175</v>
      </c>
      <c r="Q39" s="462">
        <f t="shared" si="1"/>
        <v>0</v>
      </c>
      <c r="R39" s="460" t="s">
        <v>127</v>
      </c>
      <c r="S39" s="1691"/>
      <c r="U39" s="4"/>
      <c r="V39" s="4"/>
      <c r="W39" s="4"/>
    </row>
    <row r="40" spans="1:23" s="208" customFormat="1" ht="28.5">
      <c r="A40" s="259"/>
      <c r="B40" s="1724"/>
      <c r="C40" s="1643"/>
      <c r="D40" s="1643"/>
      <c r="E40" s="1676" t="s">
        <v>533</v>
      </c>
      <c r="F40" s="1677"/>
      <c r="G40" s="1677"/>
      <c r="H40" s="1677"/>
      <c r="I40" s="624"/>
      <c r="J40" s="633"/>
      <c r="K40" s="629"/>
      <c r="L40" s="460"/>
      <c r="M40" s="624">
        <v>1000000</v>
      </c>
      <c r="N40" s="460" t="s">
        <v>127</v>
      </c>
      <c r="O40" s="461">
        <f>COUNTIFS('4.住戸情報入力'!AJ:AJ,E40,'4.住戸情報入力'!AK:AK,$G$4)</f>
        <v>0</v>
      </c>
      <c r="P40" s="460" t="s">
        <v>175</v>
      </c>
      <c r="Q40" s="462">
        <f t="shared" si="1"/>
        <v>0</v>
      </c>
      <c r="R40" s="460" t="s">
        <v>127</v>
      </c>
      <c r="S40" s="1691"/>
      <c r="U40" s="4"/>
      <c r="V40" s="4"/>
      <c r="W40" s="4"/>
    </row>
    <row r="41" spans="1:23" s="208" customFormat="1" ht="28.5">
      <c r="A41" s="259"/>
      <c r="B41" s="1724"/>
      <c r="C41" s="1643"/>
      <c r="D41" s="1643"/>
      <c r="E41" s="1676" t="s">
        <v>534</v>
      </c>
      <c r="F41" s="1677"/>
      <c r="G41" s="1677"/>
      <c r="H41" s="1677"/>
      <c r="I41" s="624"/>
      <c r="J41" s="633"/>
      <c r="K41" s="629"/>
      <c r="L41" s="460"/>
      <c r="M41" s="624">
        <v>1230000</v>
      </c>
      <c r="N41" s="460" t="s">
        <v>127</v>
      </c>
      <c r="O41" s="461">
        <f>COUNTIFS('4.住戸情報入力'!AJ:AJ,E41,'4.住戸情報入力'!AK:AK,$G$4)</f>
        <v>0</v>
      </c>
      <c r="P41" s="460" t="s">
        <v>175</v>
      </c>
      <c r="Q41" s="462">
        <f t="shared" si="1"/>
        <v>0</v>
      </c>
      <c r="R41" s="460" t="s">
        <v>127</v>
      </c>
      <c r="S41" s="1691"/>
      <c r="U41" s="4"/>
      <c r="V41" s="4"/>
      <c r="W41" s="4"/>
    </row>
    <row r="42" spans="1:23" s="208" customFormat="1" ht="28.5">
      <c r="A42" s="259"/>
      <c r="B42" s="1724"/>
      <c r="C42" s="1643"/>
      <c r="D42" s="1644"/>
      <c r="E42" s="1689" t="s">
        <v>535</v>
      </c>
      <c r="F42" s="1690"/>
      <c r="G42" s="1690"/>
      <c r="H42" s="1690"/>
      <c r="I42" s="625"/>
      <c r="J42" s="634"/>
      <c r="K42" s="630"/>
      <c r="L42" s="500"/>
      <c r="M42" s="625">
        <v>990000</v>
      </c>
      <c r="N42" s="500" t="s">
        <v>127</v>
      </c>
      <c r="O42" s="501">
        <f>COUNTIFS('4.住戸情報入力'!AJ:AJ,E42,'4.住戸情報入力'!AK:AK,$G$4)</f>
        <v>0</v>
      </c>
      <c r="P42" s="500" t="s">
        <v>175</v>
      </c>
      <c r="Q42" s="502">
        <f t="shared" si="1"/>
        <v>0</v>
      </c>
      <c r="R42" s="500" t="s">
        <v>127</v>
      </c>
      <c r="S42" s="1691"/>
      <c r="U42" s="4"/>
      <c r="V42" s="4"/>
      <c r="W42" s="4"/>
    </row>
    <row r="43" spans="1:23" s="214" customFormat="1" ht="27.75" customHeight="1">
      <c r="A43" s="260"/>
      <c r="B43" s="1724"/>
      <c r="C43" s="1643"/>
      <c r="D43" s="1640" t="s">
        <v>305</v>
      </c>
      <c r="E43" s="1641"/>
      <c r="F43" s="1641"/>
      <c r="G43" s="1641"/>
      <c r="H43" s="1641"/>
      <c r="I43" s="1641"/>
      <c r="J43" s="1641"/>
      <c r="K43" s="1641"/>
      <c r="L43" s="1641"/>
      <c r="M43" s="1641"/>
      <c r="N43" s="1641"/>
      <c r="O43" s="1641"/>
      <c r="P43" s="478" t="s">
        <v>304</v>
      </c>
      <c r="Q43" s="479">
        <f>SUM(Q36:Q42)</f>
        <v>0</v>
      </c>
      <c r="R43" s="480" t="s">
        <v>127</v>
      </c>
      <c r="S43" s="503"/>
      <c r="U43" s="592"/>
      <c r="V43" s="592"/>
      <c r="W43" s="592"/>
    </row>
    <row r="44" spans="1:23" s="214" customFormat="1" ht="27.75" customHeight="1">
      <c r="A44" s="260"/>
      <c r="B44" s="1724"/>
      <c r="C44" s="1643"/>
      <c r="D44" s="1637" t="s">
        <v>584</v>
      </c>
      <c r="E44" s="1638"/>
      <c r="F44" s="1638"/>
      <c r="G44" s="1638"/>
      <c r="H44" s="1638"/>
      <c r="I44" s="1638"/>
      <c r="J44" s="1638"/>
      <c r="K44" s="1638"/>
      <c r="L44" s="1638"/>
      <c r="M44" s="1638"/>
      <c r="N44" s="1638"/>
      <c r="O44" s="1638"/>
      <c r="P44" s="1639"/>
      <c r="Q44" s="504">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505" t="s">
        <v>127</v>
      </c>
      <c r="S44" s="1654" t="s">
        <v>841</v>
      </c>
      <c r="U44" s="592"/>
      <c r="V44" s="592"/>
      <c r="W44" s="592"/>
    </row>
    <row r="45" spans="1:23" s="214" customFormat="1" ht="28.5">
      <c r="A45" s="260"/>
      <c r="B45" s="1724"/>
      <c r="C45" s="1643"/>
      <c r="D45" s="1731" t="s">
        <v>585</v>
      </c>
      <c r="E45" s="1732"/>
      <c r="F45" s="1732"/>
      <c r="G45" s="1732"/>
      <c r="H45" s="1732"/>
      <c r="I45" s="1732"/>
      <c r="J45" s="1732"/>
      <c r="K45" s="1732"/>
      <c r="L45" s="1732"/>
      <c r="M45" s="1732"/>
      <c r="N45" s="1732"/>
      <c r="O45" s="1732"/>
      <c r="P45" s="1733"/>
      <c r="Q45" s="504">
        <f>6000*SUMIFS('4.住戸情報入力'!AL:AL,'4.住戸情報入力'!AM:AM,$G$4)+8000*SUMIFS('4.住戸情報入力'!AN:AN,'4.住戸情報入力'!AO:AO,$G$4)+14000*SUMIFS('4.住戸情報入力'!AP:AP,'4.住戸情報入力'!AQ:AQ,$G$4)</f>
        <v>0</v>
      </c>
      <c r="R45" s="506" t="s">
        <v>127</v>
      </c>
      <c r="S45" s="1655"/>
      <c r="U45" s="592"/>
      <c r="V45" s="592"/>
      <c r="W45" s="592"/>
    </row>
    <row r="46" spans="1:23" s="214" customFormat="1" ht="27.75" customHeight="1">
      <c r="A46" s="260"/>
      <c r="B46" s="1724"/>
      <c r="C46" s="1643"/>
      <c r="D46" s="1660" t="s">
        <v>944</v>
      </c>
      <c r="E46" s="1661"/>
      <c r="F46" s="1661"/>
      <c r="G46" s="1661"/>
      <c r="H46" s="1661"/>
      <c r="I46" s="1661"/>
      <c r="J46" s="1661"/>
      <c r="K46" s="1661"/>
      <c r="L46" s="1662"/>
      <c r="M46" s="485">
        <v>100000</v>
      </c>
      <c r="N46" s="505" t="s">
        <v>127</v>
      </c>
      <c r="O46" s="486">
        <f>COUNTIFS('4.住戸情報入力'!AR:AR,"有り",'4.住戸情報入力'!AS:AS,$G$4)</f>
        <v>0</v>
      </c>
      <c r="P46" s="505" t="s">
        <v>175</v>
      </c>
      <c r="Q46" s="507">
        <f>M46*O46</f>
        <v>0</v>
      </c>
      <c r="R46" s="505" t="s">
        <v>127</v>
      </c>
      <c r="S46" s="1655"/>
      <c r="U46" s="592"/>
      <c r="V46" s="592"/>
      <c r="W46" s="592"/>
    </row>
    <row r="47" spans="1:23" s="214" customFormat="1" ht="27.75" customHeight="1">
      <c r="A47" s="260"/>
      <c r="B47" s="1724"/>
      <c r="C47" s="1643"/>
      <c r="D47" s="1749" t="s">
        <v>945</v>
      </c>
      <c r="E47" s="1750"/>
      <c r="F47" s="1750"/>
      <c r="G47" s="1750"/>
      <c r="H47" s="1750"/>
      <c r="I47" s="1750"/>
      <c r="J47" s="1750"/>
      <c r="K47" s="1750"/>
      <c r="L47" s="1751"/>
      <c r="M47" s="912">
        <v>115000</v>
      </c>
      <c r="N47" s="916" t="s">
        <v>127</v>
      </c>
      <c r="O47" s="501">
        <f>COUNTIFS('4.住戸情報入力'!AR:AR,"有り（ガス計測含む）",'4.住戸情報入力'!AS:AS,$G$4)</f>
        <v>0</v>
      </c>
      <c r="P47" s="480" t="s">
        <v>175</v>
      </c>
      <c r="Q47" s="479">
        <f>M47*O47</f>
        <v>0</v>
      </c>
      <c r="R47" s="480" t="s">
        <v>127</v>
      </c>
      <c r="S47" s="1656"/>
      <c r="U47" s="592"/>
      <c r="V47" s="592"/>
      <c r="W47" s="592"/>
    </row>
    <row r="48" spans="1:23" s="214" customFormat="1" ht="27.75" customHeight="1" thickBot="1">
      <c r="A48" s="260"/>
      <c r="B48" s="1724"/>
      <c r="C48" s="1722"/>
      <c r="D48" s="1747" t="s">
        <v>305</v>
      </c>
      <c r="E48" s="1748"/>
      <c r="F48" s="1748"/>
      <c r="G48" s="1748"/>
      <c r="H48" s="1748"/>
      <c r="I48" s="1748"/>
      <c r="J48" s="1748"/>
      <c r="K48" s="1748"/>
      <c r="L48" s="1748"/>
      <c r="M48" s="1748"/>
      <c r="N48" s="1748"/>
      <c r="O48" s="1748"/>
      <c r="P48" s="510" t="s">
        <v>316</v>
      </c>
      <c r="Q48" s="511">
        <f>SUM(Q44:Q47)</f>
        <v>0</v>
      </c>
      <c r="R48" s="512" t="s">
        <v>127</v>
      </c>
      <c r="S48" s="513"/>
      <c r="U48" s="592"/>
      <c r="V48" s="592"/>
      <c r="W48" s="592"/>
    </row>
    <row r="49" spans="1:23" s="214" customFormat="1" ht="27.75" customHeight="1" thickTop="1">
      <c r="A49" s="260"/>
      <c r="B49" s="1725"/>
      <c r="C49" s="1615" t="s">
        <v>315</v>
      </c>
      <c r="D49" s="1616"/>
      <c r="E49" s="1616"/>
      <c r="F49" s="1616"/>
      <c r="G49" s="1616"/>
      <c r="H49" s="1616"/>
      <c r="I49" s="1616"/>
      <c r="J49" s="1616"/>
      <c r="K49" s="1616"/>
      <c r="L49" s="1616"/>
      <c r="M49" s="1616"/>
      <c r="N49" s="1616"/>
      <c r="O49" s="1616"/>
      <c r="P49" s="478" t="s">
        <v>425</v>
      </c>
      <c r="Q49" s="479">
        <f>SUM(Q12,Q22,Q27,Q33,Q34,Q35,Q43,Q48)</f>
        <v>0</v>
      </c>
      <c r="R49" s="480" t="s">
        <v>127</v>
      </c>
      <c r="S49" s="503" t="s">
        <v>426</v>
      </c>
      <c r="U49" s="592"/>
      <c r="V49" s="592"/>
      <c r="W49" s="592"/>
    </row>
    <row r="50" spans="1:23" s="214" customFormat="1" ht="27.75" customHeight="1" thickBot="1">
      <c r="A50" s="260"/>
      <c r="B50" s="1645" t="s">
        <v>289</v>
      </c>
      <c r="C50" s="1647" t="s">
        <v>413</v>
      </c>
      <c r="D50" s="1649" t="s">
        <v>288</v>
      </c>
      <c r="E50" s="1650"/>
      <c r="F50" s="1650"/>
      <c r="G50" s="1650"/>
      <c r="H50" s="1650"/>
      <c r="I50" s="1650"/>
      <c r="J50" s="1650"/>
      <c r="K50" s="1650"/>
      <c r="L50" s="1650"/>
      <c r="M50" s="1650"/>
      <c r="N50" s="1650"/>
      <c r="O50" s="1650"/>
      <c r="P50" s="1651"/>
      <c r="Q50" s="514">
        <f>'7.共用部定額単価算出シート'!AC49</f>
        <v>0</v>
      </c>
      <c r="R50" s="508" t="s">
        <v>127</v>
      </c>
      <c r="S50" s="509"/>
      <c r="U50" s="592"/>
      <c r="V50" s="592"/>
      <c r="W50" s="592"/>
    </row>
    <row r="51" spans="1:23" s="214" customFormat="1" ht="27.75" customHeight="1" thickTop="1" thickBot="1">
      <c r="A51" s="260"/>
      <c r="B51" s="1646"/>
      <c r="C51" s="1648"/>
      <c r="D51" s="1652" t="s">
        <v>305</v>
      </c>
      <c r="E51" s="1653"/>
      <c r="F51" s="1653"/>
      <c r="G51" s="1653"/>
      <c r="H51" s="1653"/>
      <c r="I51" s="1653"/>
      <c r="J51" s="1653"/>
      <c r="K51" s="1653"/>
      <c r="L51" s="1653"/>
      <c r="M51" s="1653"/>
      <c r="N51" s="1653"/>
      <c r="O51" s="1653"/>
      <c r="P51" s="515" t="s">
        <v>427</v>
      </c>
      <c r="Q51" s="511">
        <f>SUM(Q50:Q50)</f>
        <v>0</v>
      </c>
      <c r="R51" s="512" t="s">
        <v>127</v>
      </c>
      <c r="S51" s="513"/>
      <c r="U51" s="592"/>
      <c r="V51" s="592"/>
      <c r="W51" s="592"/>
    </row>
    <row r="52" spans="1:23" s="214" customFormat="1" ht="27.75" customHeight="1" thickTop="1">
      <c r="A52" s="261"/>
      <c r="B52" s="1615" t="s">
        <v>448</v>
      </c>
      <c r="C52" s="1616"/>
      <c r="D52" s="1616"/>
      <c r="E52" s="1616"/>
      <c r="F52" s="1616"/>
      <c r="G52" s="1616"/>
      <c r="H52" s="1616"/>
      <c r="I52" s="1616"/>
      <c r="J52" s="1616"/>
      <c r="K52" s="1616"/>
      <c r="L52" s="1616"/>
      <c r="M52" s="1616"/>
      <c r="N52" s="1616"/>
      <c r="O52" s="1616"/>
      <c r="P52" s="516" t="s">
        <v>449</v>
      </c>
      <c r="Q52" s="517">
        <f>Q49+Q51</f>
        <v>0</v>
      </c>
      <c r="R52" s="494" t="s">
        <v>127</v>
      </c>
      <c r="S52" s="518" t="s">
        <v>532</v>
      </c>
      <c r="U52" s="592"/>
      <c r="V52" s="592"/>
      <c r="W52" s="592"/>
    </row>
  </sheetData>
  <sheetProtection algorithmName="SHA-512" hashValue="92jr3VS3DHMGS7QNZSxfEPbjoR1WixXPT2NYrtuIQIzRHMWBc3Y6I6n8BuXlpuJXpzOLeBDXQ0bBLJzfgxaOZQ==" saltValue="Hy7FZnWQ2DINHlgGCxVk+w==" spinCount="100000" sheet="1" formatCells="0" formatRows="0" insertRows="0" deleteRows="0" selectLockedCells="1" autoFilter="0" pivotTables="0"/>
  <mergeCells count="72">
    <mergeCell ref="S36:S42"/>
    <mergeCell ref="B52:O52"/>
    <mergeCell ref="D48:O48"/>
    <mergeCell ref="C49:O49"/>
    <mergeCell ref="B50:B51"/>
    <mergeCell ref="C50:C51"/>
    <mergeCell ref="D50:P50"/>
    <mergeCell ref="D51:O51"/>
    <mergeCell ref="B13:B49"/>
    <mergeCell ref="E18:H18"/>
    <mergeCell ref="C12:C48"/>
    <mergeCell ref="D12:G12"/>
    <mergeCell ref="I12:P12"/>
    <mergeCell ref="E19:H19"/>
    <mergeCell ref="E20:H20"/>
    <mergeCell ref="D43:O43"/>
    <mergeCell ref="D44:P44"/>
    <mergeCell ref="S44:S47"/>
    <mergeCell ref="D45:P45"/>
    <mergeCell ref="D46:L46"/>
    <mergeCell ref="D47:L47"/>
    <mergeCell ref="D33:O33"/>
    <mergeCell ref="D34:N34"/>
    <mergeCell ref="D35:N35"/>
    <mergeCell ref="D36:D42"/>
    <mergeCell ref="E36:H36"/>
    <mergeCell ref="E37:G38"/>
    <mergeCell ref="E39:H39"/>
    <mergeCell ref="E40:H40"/>
    <mergeCell ref="E41:H41"/>
    <mergeCell ref="E42:H42"/>
    <mergeCell ref="D27:K27"/>
    <mergeCell ref="D28:D32"/>
    <mergeCell ref="E28:L28"/>
    <mergeCell ref="S28:S32"/>
    <mergeCell ref="E29:L29"/>
    <mergeCell ref="E30:F32"/>
    <mergeCell ref="I30:L30"/>
    <mergeCell ref="M30:P30"/>
    <mergeCell ref="G31:H31"/>
    <mergeCell ref="G32:H32"/>
    <mergeCell ref="E21:H21"/>
    <mergeCell ref="D22:O22"/>
    <mergeCell ref="D23:D26"/>
    <mergeCell ref="E23:L23"/>
    <mergeCell ref="S23:S26"/>
    <mergeCell ref="E24:L24"/>
    <mergeCell ref="E25:L25"/>
    <mergeCell ref="E26:L26"/>
    <mergeCell ref="D13:D21"/>
    <mergeCell ref="E13:H13"/>
    <mergeCell ref="I13:L13"/>
    <mergeCell ref="M13:P13"/>
    <mergeCell ref="S13:S21"/>
    <mergeCell ref="E15:H15"/>
    <mergeCell ref="E16:H16"/>
    <mergeCell ref="E17:H17"/>
    <mergeCell ref="B2:G2"/>
    <mergeCell ref="B4:F4"/>
    <mergeCell ref="G4:H4"/>
    <mergeCell ref="B6:F6"/>
    <mergeCell ref="G6:R6"/>
    <mergeCell ref="B8:C11"/>
    <mergeCell ref="D8:P8"/>
    <mergeCell ref="Q8:R8"/>
    <mergeCell ref="D9:M9"/>
    <mergeCell ref="O9:P9"/>
    <mergeCell ref="Q9:R9"/>
    <mergeCell ref="D10:M10"/>
    <mergeCell ref="O10:P10"/>
    <mergeCell ref="Q10:R10"/>
    <mergeCell ref="D11:O11"/>
  </mergeCells>
  <phoneticPr fontId="18"/>
  <conditionalFormatting sqref="A8:B8 A4:G4 A12:I12 D8:D9 D11 A5:L7 I4:L4 A1:L3 A28 D36 S36 D28:E28 A15:A22 A13:B14 E39:L42 T34:XFD34 T36:XFD42 T45:XFD45 A31:A34 A36:A42 A53:L1048576 A9:A11 U9:XFD10 Q53:XFD1048576 Q39:R42 Q28:XFD28 Q31:XFD33 S9:S10 Q1:XFD8 D22 D14:L21 Q11:XFD22 D13:H13 E29:E30 D31:D33 G31:L32 A44:A51 D46:D48">
    <cfRule type="expression" dxfId="124" priority="56">
      <formula>_xlfn.ISFORMULA(A1)=TRUE</formula>
    </cfRule>
  </conditionalFormatting>
  <conditionalFormatting sqref="T9">
    <cfRule type="containsText" dxfId="123" priority="55" operator="containsText" text="(例)">
      <formula>NOT(ISERROR(SEARCH("(例)",T9)))</formula>
    </cfRule>
  </conditionalFormatting>
  <conditionalFormatting sqref="A23:A27 T23:XFD26 D27:L27 D23:E23 Q23:R26 Q27:XFD27 E24:E26">
    <cfRule type="expression" dxfId="122" priority="54">
      <formula>_xlfn.ISFORMULA(A23)=TRUE</formula>
    </cfRule>
  </conditionalFormatting>
  <conditionalFormatting sqref="A29:A30 D29:D30 Q29:XFD30">
    <cfRule type="expression" dxfId="121" priority="53">
      <formula>_xlfn.ISFORMULA(A29)=TRUE</formula>
    </cfRule>
  </conditionalFormatting>
  <conditionalFormatting sqref="Q34:R34 D34">
    <cfRule type="expression" dxfId="120" priority="52">
      <formula>_xlfn.ISFORMULA(D34)=TRUE</formula>
    </cfRule>
  </conditionalFormatting>
  <conditionalFormatting sqref="S24">
    <cfRule type="expression" dxfId="119" priority="50">
      <formula>_xlfn.ISFORMULA(S24)=TRUE</formula>
    </cfRule>
  </conditionalFormatting>
  <conditionalFormatting sqref="E36:L36 E37 H37:L38 Q36:R38">
    <cfRule type="expression" dxfId="118" priority="49">
      <formula>_xlfn.ISFORMULA(E36)=TRUE</formula>
    </cfRule>
  </conditionalFormatting>
  <conditionalFormatting sqref="S23 S25:S26">
    <cfRule type="expression" dxfId="117" priority="51">
      <formula>_xlfn.ISFORMULA(S23)=TRUE</formula>
    </cfRule>
  </conditionalFormatting>
  <conditionalFormatting sqref="S34">
    <cfRule type="expression" dxfId="116" priority="48">
      <formula>_xlfn.ISFORMULA(S34)=TRUE</formula>
    </cfRule>
  </conditionalFormatting>
  <conditionalFormatting sqref="A43 D43 Q43:XFD43">
    <cfRule type="expression" dxfId="115" priority="47">
      <formula>_xlfn.ISFORMULA(A43)=TRUE</formula>
    </cfRule>
  </conditionalFormatting>
  <conditionalFormatting sqref="D44:D45 Q44:XFD44 Q45:R45">
    <cfRule type="expression" dxfId="114" priority="46">
      <formula>_xlfn.ISFORMULA(D44)=TRUE</formula>
    </cfRule>
  </conditionalFormatting>
  <conditionalFormatting sqref="AC46:XFD46 T46:AA46 T47:XFD47 Q46:R47 Q48:XFD48">
    <cfRule type="expression" dxfId="113" priority="45">
      <formula>_xlfn.ISFORMULA(Q46)=TRUE</formula>
    </cfRule>
  </conditionalFormatting>
  <conditionalFormatting sqref="A52:B52 D50:D51 R50:XFD50 Q49:XFD49 Q51:XFD52">
    <cfRule type="expression" dxfId="112" priority="44">
      <formula>_xlfn.ISFORMULA(A49)=TRUE</formula>
    </cfRule>
  </conditionalFormatting>
  <conditionalFormatting sqref="B50:C50 B51">
    <cfRule type="expression" dxfId="111" priority="43">
      <formula>_xlfn.ISFORMULA(B50)=TRUE</formula>
    </cfRule>
  </conditionalFormatting>
  <conditionalFormatting sqref="C49">
    <cfRule type="expression" dxfId="110" priority="42">
      <formula>_xlfn.ISFORMULA(C49)=TRUE</formula>
    </cfRule>
  </conditionalFormatting>
  <conditionalFormatting sqref="Q50">
    <cfRule type="expression" dxfId="109" priority="41">
      <formula>_xlfn.ISFORMULA(Q50)=TRUE</formula>
    </cfRule>
  </conditionalFormatting>
  <conditionalFormatting sqref="T35:XFD35 A35">
    <cfRule type="expression" dxfId="108" priority="40">
      <formula>_xlfn.ISFORMULA(A35)=TRUE</formula>
    </cfRule>
  </conditionalFormatting>
  <conditionalFormatting sqref="Q35:R35 D35">
    <cfRule type="expression" dxfId="107" priority="39">
      <formula>_xlfn.ISFORMULA(D35)=TRUE</formula>
    </cfRule>
  </conditionalFormatting>
  <conditionalFormatting sqref="S35">
    <cfRule type="expression" dxfId="106" priority="38">
      <formula>_xlfn.ISFORMULA(S35)=TRUE</formula>
    </cfRule>
  </conditionalFormatting>
  <conditionalFormatting sqref="D10">
    <cfRule type="expression" dxfId="105" priority="37">
      <formula>_xlfn.ISFORMULA(D10)=TRUE</formula>
    </cfRule>
  </conditionalFormatting>
  <conditionalFormatting sqref="T10">
    <cfRule type="expression" dxfId="104" priority="36">
      <formula>_xlfn.ISFORMULA(T10)=TRUE</formula>
    </cfRule>
  </conditionalFormatting>
  <conditionalFormatting sqref="M1:P7 N31:P32 M28:P28 M39:P42 M53:P1048576 P22 O14:P21">
    <cfRule type="expression" dxfId="103" priority="35">
      <formula>_xlfn.ISFORMULA(M1)=TRUE</formula>
    </cfRule>
  </conditionalFormatting>
  <conditionalFormatting sqref="M27:P27 M23:N26 P23:P26">
    <cfRule type="expression" dxfId="102" priority="34">
      <formula>_xlfn.ISFORMULA(M23)=TRUE</formula>
    </cfRule>
  </conditionalFormatting>
  <conditionalFormatting sqref="M29:N29 P29">
    <cfRule type="expression" dxfId="101" priority="33">
      <formula>_xlfn.ISFORMULA(M29)=TRUE</formula>
    </cfRule>
  </conditionalFormatting>
  <conditionalFormatting sqref="P33">
    <cfRule type="expression" dxfId="100" priority="32">
      <formula>_xlfn.ISFORMULA(P33)=TRUE</formula>
    </cfRule>
  </conditionalFormatting>
  <conditionalFormatting sqref="M36:P38">
    <cfRule type="expression" dxfId="99" priority="31">
      <formula>_xlfn.ISFORMULA(M36)=TRUE</formula>
    </cfRule>
  </conditionalFormatting>
  <conditionalFormatting sqref="P43">
    <cfRule type="expression" dxfId="98" priority="30">
      <formula>_xlfn.ISFORMULA(P43)=TRUE</formula>
    </cfRule>
  </conditionalFormatting>
  <conditionalFormatting sqref="M46:P47 P48">
    <cfRule type="expression" dxfId="97" priority="29">
      <formula>_xlfn.ISFORMULA(M46)=TRUE</formula>
    </cfRule>
  </conditionalFormatting>
  <conditionalFormatting sqref="P51:P52 P49">
    <cfRule type="expression" dxfId="96" priority="28">
      <formula>_xlfn.ISFORMULA(P49)=TRUE</formula>
    </cfRule>
  </conditionalFormatting>
  <conditionalFormatting sqref="O34:P34">
    <cfRule type="expression" dxfId="95" priority="27">
      <formula>_xlfn.ISFORMULA(O34)=TRUE</formula>
    </cfRule>
  </conditionalFormatting>
  <conditionalFormatting sqref="O35:P35">
    <cfRule type="expression" dxfId="94" priority="26">
      <formula>_xlfn.ISFORMULA(O35)=TRUE</formula>
    </cfRule>
  </conditionalFormatting>
  <conditionalFormatting sqref="O23">
    <cfRule type="expression" dxfId="93" priority="25">
      <formula>_xlfn.ISFORMULA(O23)=TRUE</formula>
    </cfRule>
  </conditionalFormatting>
  <conditionalFormatting sqref="O24">
    <cfRule type="expression" dxfId="92" priority="24">
      <formula>_xlfn.ISFORMULA(O24)=TRUE</formula>
    </cfRule>
  </conditionalFormatting>
  <conditionalFormatting sqref="O25">
    <cfRule type="expression" dxfId="91" priority="23">
      <formula>_xlfn.ISFORMULA(O25)=TRUE</formula>
    </cfRule>
  </conditionalFormatting>
  <conditionalFormatting sqref="O26">
    <cfRule type="expression" dxfId="90" priority="22">
      <formula>_xlfn.ISFORMULA(O26)=TRUE</formula>
    </cfRule>
  </conditionalFormatting>
  <conditionalFormatting sqref="O29">
    <cfRule type="expression" dxfId="89" priority="21">
      <formula>_xlfn.ISFORMULA(O29)=TRUE</formula>
    </cfRule>
  </conditionalFormatting>
  <conditionalFormatting sqref="P11">
    <cfRule type="expression" dxfId="88" priority="20">
      <formula>_xlfn.ISFORMULA(P11)=TRUE</formula>
    </cfRule>
  </conditionalFormatting>
  <conditionalFormatting sqref="N9">
    <cfRule type="expression" dxfId="87" priority="19">
      <formula>_xlfn.ISFORMULA(N9)=TRUE</formula>
    </cfRule>
  </conditionalFormatting>
  <conditionalFormatting sqref="N10">
    <cfRule type="expression" dxfId="86" priority="18">
      <formula>_xlfn.ISFORMULA(N10)=TRUE</formula>
    </cfRule>
  </conditionalFormatting>
  <conditionalFormatting sqref="M15:N21">
    <cfRule type="expression" dxfId="85" priority="17">
      <formula>_xlfn.ISFORMULA(M15)=TRUE</formula>
    </cfRule>
  </conditionalFormatting>
  <conditionalFormatting sqref="M14:N14">
    <cfRule type="expression" dxfId="84" priority="16">
      <formula>_xlfn.ISFORMULA(M14)=TRUE</formula>
    </cfRule>
  </conditionalFormatting>
  <conditionalFormatting sqref="M31:M32">
    <cfRule type="expression" dxfId="83" priority="15">
      <formula>_xlfn.ISFORMULA(M31)=TRUE</formula>
    </cfRule>
  </conditionalFormatting>
  <conditionalFormatting sqref="M30">
    <cfRule type="expression" dxfId="82" priority="14">
      <formula>_xlfn.ISFORMULA(M30)=TRUE</formula>
    </cfRule>
  </conditionalFormatting>
  <conditionalFormatting sqref="I30">
    <cfRule type="expression" dxfId="81" priority="13">
      <formula>_xlfn.ISFORMULA(I30)=TRUE</formula>
    </cfRule>
  </conditionalFormatting>
  <conditionalFormatting sqref="M13">
    <cfRule type="expression" dxfId="80" priority="12">
      <formula>_xlfn.ISFORMULA(M13)=TRUE</formula>
    </cfRule>
  </conditionalFormatting>
  <conditionalFormatting sqref="I13">
    <cfRule type="expression" dxfId="79" priority="11">
      <formula>_xlfn.ISFORMULA(I13)=TRUE</formula>
    </cfRule>
  </conditionalFormatting>
  <conditionalFormatting sqref="O9:P9">
    <cfRule type="expression" dxfId="78" priority="10">
      <formula>_xlfn.ISFORMULA(O9)=TRUE</formula>
    </cfRule>
  </conditionalFormatting>
  <conditionalFormatting sqref="O10:P10">
    <cfRule type="expression" dxfId="77" priority="9">
      <formula>_xlfn.ISFORMULA(O10)=TRUE</formula>
    </cfRule>
  </conditionalFormatting>
  <conditionalFormatting sqref="Q9">
    <cfRule type="expression" dxfId="76" priority="8">
      <formula>_xlfn.ISFORMULA(Q9)=TRUE</formula>
    </cfRule>
  </conditionalFormatting>
  <conditionalFormatting sqref="Q10">
    <cfRule type="expression" dxfId="75" priority="7">
      <formula>_xlfn.ISFORMULA(Q10)=TRUE</formula>
    </cfRule>
  </conditionalFormatting>
  <conditionalFormatting sqref="S34">
    <cfRule type="expression" dxfId="74" priority="3">
      <formula>_xlfn.ISFORMULA(S34)=TRUE</formula>
    </cfRule>
  </conditionalFormatting>
  <conditionalFormatting sqref="S35">
    <cfRule type="expression" dxfId="73" priority="2">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&amp;R&amp;K00-043R5超高層ZEH-M_ver.1</oddFooter>
  </headerFooter>
  <extLst>
    <ext xmlns:x14="http://schemas.microsoft.com/office/spreadsheetml/2009/9/main" uri="{78C0D931-6437-407d-A8EE-F0AAD7539E65}">
      <x14:conditionalFormattings>
        <x14:conditionalFormatting xmlns:xm="http://schemas.microsoft.com/office/excel/2006/main">
          <x14:cfRule type="expression" priority="4" id="{95370EE3-B894-4FF0-BED8-824A2A2A0BAB}">
            <xm:f>入力シート!$F$13="3年度事業（1年目）"</xm:f>
            <x14:dxf>
              <fill>
                <patternFill>
                  <bgColor theme="0" tint="-0.499984740745262"/>
                </patternFill>
              </fill>
            </x14:dxf>
          </x14:cfRule>
          <x14:cfRule type="expression" priority="5" id="{A8FFABE2-7DE8-4E36-BB6D-0E230DF827E2}">
            <xm:f>入力シート!$F$13="2年度事業（1年目）"</xm:f>
            <x14:dxf>
              <fill>
                <patternFill>
                  <bgColor theme="0" tint="-0.499984740745262"/>
                </patternFill>
              </fill>
            </x14:dxf>
          </x14:cfRule>
          <x14:cfRule type="expression" priority="6" id="{ECC0B4B3-3BC3-4A4F-9DC1-C5ECC0739A36}">
            <xm:f>入力シート!$F$13="単年度事業"</xm:f>
            <x14:dxf>
              <fill>
                <patternFill>
                  <bgColor theme="0" tint="-0.499984740745262"/>
                </patternFill>
              </fill>
            </x14:dxf>
          </x14:cfRule>
          <xm:sqref>A2:S44 A46:S53 A45:D45 Q45:S45</xm:sqref>
        </x14:conditionalFormatting>
        <x14:conditionalFormatting xmlns:xm="http://schemas.microsoft.com/office/excel/2006/main">
          <x14:cfRule type="expression" priority="1" id="{7C3114A0-84C5-4B50-BF9A-FA63668E6318}">
            <xm:f>入力シート!$F$13="4年度事業（1年目）"</xm:f>
            <x14:dxf>
              <fill>
                <patternFill>
                  <bgColor theme="0" tint="-0.499984740745262"/>
                </patternFill>
              </fill>
            </x14:dxf>
          </x14:cfRule>
          <xm:sqref>A2:S53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1C502-AA2E-4E59-A377-A7137639312D}">
  <sheetPr>
    <pageSetUpPr fitToPage="1"/>
  </sheetPr>
  <dimension ref="A1:AD50"/>
  <sheetViews>
    <sheetView showGridLines="0" view="pageBreakPreview" zoomScale="85" zoomScaleNormal="100" zoomScaleSheetLayoutView="85" workbookViewId="0">
      <selection activeCell="D10" sqref="D10"/>
    </sheetView>
  </sheetViews>
  <sheetFormatPr defaultColWidth="9" defaultRowHeight="13.5"/>
  <cols>
    <col min="1" max="1" width="3.875" style="917" customWidth="1"/>
    <col min="2" max="2" width="20.75" style="917" customWidth="1"/>
    <col min="3" max="3" width="16.75" style="917" customWidth="1"/>
    <col min="4" max="4" width="7.875" style="917" customWidth="1"/>
    <col min="5" max="5" width="25.25" style="917" customWidth="1"/>
    <col min="6" max="6" width="10" style="917" customWidth="1"/>
    <col min="7" max="7" width="3.875" style="917" customWidth="1"/>
    <col min="8" max="8" width="20.75" style="917" customWidth="1"/>
    <col min="9" max="9" width="16.75" style="917" customWidth="1"/>
    <col min="10" max="10" width="7.875" style="917" customWidth="1"/>
    <col min="11" max="11" width="25.25" style="917" customWidth="1"/>
    <col min="12" max="12" width="10" style="917" customWidth="1"/>
    <col min="13" max="13" width="3.875" style="917" customWidth="1"/>
    <col min="14" max="14" width="20.75" style="917" customWidth="1"/>
    <col min="15" max="15" width="16.75" style="917" customWidth="1"/>
    <col min="16" max="16" width="7.875" style="917" customWidth="1"/>
    <col min="17" max="17" width="25.25" style="917" customWidth="1"/>
    <col min="18" max="18" width="10" style="917" customWidth="1"/>
    <col min="19" max="19" width="3.75" style="917" customWidth="1"/>
    <col min="20" max="20" width="20.75" style="917" customWidth="1"/>
    <col min="21" max="21" width="16.75" style="917" customWidth="1"/>
    <col min="22" max="22" width="7.875" style="917" customWidth="1"/>
    <col min="23" max="23" width="25.25" style="917" customWidth="1"/>
    <col min="24" max="24" width="10" style="917" customWidth="1"/>
    <col min="25" max="25" width="3.75" style="917" customWidth="1"/>
    <col min="26" max="26" width="20.75" style="917" customWidth="1"/>
    <col min="27" max="27" width="16.75" style="917" customWidth="1"/>
    <col min="28" max="28" width="7.875" style="917" customWidth="1"/>
    <col min="29" max="29" width="25.25" style="917" customWidth="1"/>
    <col min="30" max="30" width="10" style="917" customWidth="1"/>
    <col min="31" max="16384" width="9" style="917"/>
  </cols>
  <sheetData>
    <row r="1" spans="1:30" s="935" customFormat="1" ht="24.75" customHeight="1">
      <c r="A1" s="214" t="s">
        <v>912</v>
      </c>
    </row>
    <row r="2" spans="1:30" s="935" customFormat="1" ht="6" customHeight="1">
      <c r="A2" s="936"/>
    </row>
    <row r="3" spans="1:30" ht="20.25" customHeight="1">
      <c r="B3" s="937" t="s">
        <v>954</v>
      </c>
      <c r="C3" s="937"/>
      <c r="D3" s="938"/>
      <c r="E3" s="938"/>
      <c r="F3" s="938"/>
      <c r="G3" s="938"/>
      <c r="H3" s="937" t="s">
        <v>955</v>
      </c>
      <c r="I3" s="937"/>
      <c r="J3" s="938"/>
      <c r="K3" s="938"/>
      <c r="L3" s="938"/>
      <c r="M3" s="938"/>
      <c r="N3" s="937" t="s">
        <v>956</v>
      </c>
      <c r="O3" s="937"/>
      <c r="P3" s="938"/>
      <c r="Q3" s="938"/>
      <c r="R3" s="938"/>
      <c r="S3" s="937"/>
      <c r="T3" s="937" t="s">
        <v>957</v>
      </c>
      <c r="U3" s="937"/>
      <c r="V3" s="938"/>
      <c r="W3" s="938"/>
      <c r="X3" s="938"/>
      <c r="Y3" s="937"/>
      <c r="Z3" s="937" t="s">
        <v>958</v>
      </c>
      <c r="AA3" s="937"/>
      <c r="AB3" s="938"/>
      <c r="AC3" s="938"/>
      <c r="AD3" s="938"/>
    </row>
    <row r="4" spans="1:30" ht="7.5" customHeight="1">
      <c r="B4" s="939"/>
      <c r="C4" s="939"/>
      <c r="D4" s="939"/>
      <c r="E4" s="939"/>
      <c r="F4" s="939"/>
      <c r="G4" s="940"/>
      <c r="H4" s="939"/>
      <c r="I4" s="939"/>
      <c r="J4" s="939"/>
      <c r="K4" s="939"/>
      <c r="L4" s="939"/>
      <c r="M4" s="939"/>
      <c r="N4" s="939"/>
      <c r="O4" s="939"/>
      <c r="P4" s="939"/>
      <c r="Q4" s="939"/>
      <c r="R4" s="939"/>
      <c r="T4" s="939"/>
      <c r="U4" s="939"/>
      <c r="V4" s="939"/>
      <c r="W4" s="939"/>
      <c r="X4" s="939"/>
      <c r="Z4" s="939"/>
      <c r="AA4" s="939"/>
      <c r="AB4" s="939"/>
      <c r="AC4" s="939"/>
      <c r="AD4" s="939"/>
    </row>
    <row r="5" spans="1:30" ht="9" customHeight="1">
      <c r="B5" s="941"/>
      <c r="C5" s="941"/>
      <c r="D5" s="942"/>
      <c r="E5" s="943"/>
      <c r="F5" s="942"/>
      <c r="G5" s="942"/>
      <c r="H5" s="941"/>
      <c r="I5" s="941"/>
      <c r="J5" s="942"/>
      <c r="K5" s="943"/>
      <c r="L5" s="942"/>
      <c r="M5" s="944"/>
      <c r="N5" s="941"/>
      <c r="O5" s="941"/>
      <c r="P5" s="942"/>
      <c r="Q5" s="943"/>
      <c r="R5" s="942"/>
      <c r="T5" s="941"/>
      <c r="U5" s="941"/>
      <c r="V5" s="942"/>
      <c r="W5" s="943"/>
      <c r="X5" s="942"/>
      <c r="Z5" s="941"/>
      <c r="AA5" s="941"/>
      <c r="AB5" s="942"/>
      <c r="AC5" s="943"/>
      <c r="AD5" s="942"/>
    </row>
    <row r="6" spans="1:30" ht="18.75" customHeight="1">
      <c r="B6" s="1755" t="s">
        <v>821</v>
      </c>
      <c r="C6" s="1756"/>
      <c r="D6" s="1756"/>
      <c r="E6" s="1757"/>
      <c r="F6" s="921"/>
      <c r="G6" s="945"/>
      <c r="H6" s="1755" t="s">
        <v>820</v>
      </c>
      <c r="I6" s="1756"/>
      <c r="J6" s="1756"/>
      <c r="K6" s="1757"/>
      <c r="L6" s="921"/>
      <c r="N6" s="1755" t="s">
        <v>822</v>
      </c>
      <c r="O6" s="1756"/>
      <c r="P6" s="1756"/>
      <c r="Q6" s="1757"/>
      <c r="R6" s="921"/>
      <c r="T6" s="1755" t="s">
        <v>823</v>
      </c>
      <c r="U6" s="1756"/>
      <c r="V6" s="1756"/>
      <c r="W6" s="1757"/>
      <c r="X6" s="921"/>
      <c r="Z6" s="1755" t="s">
        <v>913</v>
      </c>
      <c r="AA6" s="1756"/>
      <c r="AB6" s="1756"/>
      <c r="AC6" s="1757"/>
      <c r="AD6" s="921"/>
    </row>
    <row r="7" spans="1:30" ht="11.25" customHeight="1">
      <c r="B7" s="946"/>
      <c r="C7" s="946"/>
      <c r="D7" s="946"/>
      <c r="E7" s="947"/>
      <c r="F7" s="946"/>
      <c r="G7" s="946"/>
      <c r="H7" s="946"/>
      <c r="I7" s="946"/>
      <c r="J7" s="946"/>
      <c r="K7" s="947"/>
      <c r="L7" s="946"/>
      <c r="N7" s="946"/>
      <c r="O7" s="946"/>
      <c r="P7" s="946"/>
      <c r="Q7" s="947"/>
      <c r="R7" s="946"/>
      <c r="T7" s="946"/>
      <c r="U7" s="946"/>
      <c r="V7" s="946"/>
      <c r="W7" s="947"/>
      <c r="X7" s="946"/>
      <c r="Z7" s="946"/>
      <c r="AA7" s="946"/>
      <c r="AB7" s="946"/>
      <c r="AC7" s="947"/>
      <c r="AD7" s="946"/>
    </row>
    <row r="8" spans="1:30" ht="14.25">
      <c r="B8" s="918" t="s">
        <v>554</v>
      </c>
      <c r="C8" s="919"/>
      <c r="H8" s="918" t="s">
        <v>554</v>
      </c>
      <c r="I8" s="919"/>
      <c r="N8" s="918" t="s">
        <v>554</v>
      </c>
      <c r="O8" s="919"/>
      <c r="T8" s="918" t="s">
        <v>554</v>
      </c>
      <c r="U8" s="919"/>
      <c r="Z8" s="918" t="s">
        <v>554</v>
      </c>
      <c r="AA8" s="919"/>
    </row>
    <row r="9" spans="1:30">
      <c r="B9" s="1758" t="s">
        <v>500</v>
      </c>
      <c r="C9" s="1759"/>
      <c r="D9" s="920" t="s">
        <v>471</v>
      </c>
      <c r="E9" s="920" t="s">
        <v>472</v>
      </c>
      <c r="F9" s="921"/>
      <c r="H9" s="1758" t="s">
        <v>500</v>
      </c>
      <c r="I9" s="1759"/>
      <c r="J9" s="920" t="s">
        <v>471</v>
      </c>
      <c r="K9" s="920" t="s">
        <v>472</v>
      </c>
      <c r="L9" s="921"/>
      <c r="N9" s="1758" t="s">
        <v>500</v>
      </c>
      <c r="O9" s="1759"/>
      <c r="P9" s="920" t="s">
        <v>471</v>
      </c>
      <c r="Q9" s="920" t="s">
        <v>472</v>
      </c>
      <c r="R9" s="921"/>
      <c r="T9" s="1758" t="s">
        <v>500</v>
      </c>
      <c r="U9" s="1759"/>
      <c r="V9" s="920" t="s">
        <v>471</v>
      </c>
      <c r="W9" s="920" t="s">
        <v>472</v>
      </c>
      <c r="X9" s="921"/>
      <c r="Z9" s="1758" t="s">
        <v>500</v>
      </c>
      <c r="AA9" s="1759"/>
      <c r="AB9" s="920" t="s">
        <v>471</v>
      </c>
      <c r="AC9" s="920" t="s">
        <v>472</v>
      </c>
      <c r="AD9" s="921"/>
    </row>
    <row r="10" spans="1:30" ht="20.25" customHeight="1">
      <c r="B10" s="1760" t="s">
        <v>520</v>
      </c>
      <c r="C10" s="1761"/>
      <c r="D10" s="923"/>
      <c r="E10" s="924">
        <f>D10*'8.共用部空調設備費用算出シート'!$E$12</f>
        <v>0</v>
      </c>
      <c r="F10" s="925"/>
      <c r="H10" s="1760" t="s">
        <v>520</v>
      </c>
      <c r="I10" s="1761"/>
      <c r="J10" s="923"/>
      <c r="K10" s="924">
        <f>J10*'8.共用部空調設備費用算出シート'!$E$12</f>
        <v>0</v>
      </c>
      <c r="L10" s="925"/>
      <c r="M10" s="945"/>
      <c r="N10" s="1760" t="s">
        <v>520</v>
      </c>
      <c r="O10" s="1761"/>
      <c r="P10" s="923"/>
      <c r="Q10" s="924">
        <f>P10*'8.共用部空調設備費用算出シート'!$E$12</f>
        <v>0</v>
      </c>
      <c r="R10" s="925"/>
      <c r="T10" s="1760" t="s">
        <v>520</v>
      </c>
      <c r="U10" s="1761"/>
      <c r="V10" s="923"/>
      <c r="W10" s="924">
        <f>V10*'8.共用部空調設備費用算出シート'!$E$12</f>
        <v>0</v>
      </c>
      <c r="X10" s="925"/>
      <c r="Z10" s="1760" t="s">
        <v>520</v>
      </c>
      <c r="AA10" s="1761"/>
      <c r="AB10" s="923"/>
      <c r="AC10" s="926">
        <f>AB10*'8.共用部空調設備費用算出シート'!$E$12</f>
        <v>0</v>
      </c>
      <c r="AD10" s="925"/>
    </row>
    <row r="11" spans="1:30" ht="20.25" customHeight="1">
      <c r="B11" s="1760" t="s">
        <v>521</v>
      </c>
      <c r="C11" s="1761"/>
      <c r="D11" s="923"/>
      <c r="E11" s="924">
        <f>D11*'8.共用部空調設備費用算出シート'!$K$12</f>
        <v>0</v>
      </c>
      <c r="F11" s="925"/>
      <c r="H11" s="1760" t="s">
        <v>521</v>
      </c>
      <c r="I11" s="1761"/>
      <c r="J11" s="923"/>
      <c r="K11" s="924">
        <f>J11*'8.共用部空調設備費用算出シート'!$K$12</f>
        <v>0</v>
      </c>
      <c r="L11" s="925"/>
      <c r="M11" s="945"/>
      <c r="N11" s="1760" t="s">
        <v>521</v>
      </c>
      <c r="O11" s="1761"/>
      <c r="P11" s="923"/>
      <c r="Q11" s="924">
        <f>P11*'8.共用部空調設備費用算出シート'!$K$12</f>
        <v>0</v>
      </c>
      <c r="R11" s="925"/>
      <c r="T11" s="1760" t="s">
        <v>521</v>
      </c>
      <c r="U11" s="1761"/>
      <c r="V11" s="923"/>
      <c r="W11" s="924">
        <f>V11*'8.共用部空調設備費用算出シート'!$K$12</f>
        <v>0</v>
      </c>
      <c r="X11" s="925"/>
      <c r="Z11" s="1760" t="s">
        <v>521</v>
      </c>
      <c r="AA11" s="1761"/>
      <c r="AB11" s="923"/>
      <c r="AC11" s="926">
        <f>AB11*'8.共用部空調設備費用算出シート'!$K$12</f>
        <v>0</v>
      </c>
      <c r="AD11" s="925"/>
    </row>
    <row r="12" spans="1:30" ht="20.25" customHeight="1">
      <c r="B12" s="1760" t="s">
        <v>522</v>
      </c>
      <c r="C12" s="1761"/>
      <c r="D12" s="923"/>
      <c r="E12" s="924">
        <f>D12*'8.共用部空調設備費用算出シート'!$E$21</f>
        <v>0</v>
      </c>
      <c r="F12" s="925"/>
      <c r="H12" s="1760" t="s">
        <v>522</v>
      </c>
      <c r="I12" s="1761"/>
      <c r="J12" s="923"/>
      <c r="K12" s="924">
        <f>J12*'8.共用部空調設備費用算出シート'!$E$21</f>
        <v>0</v>
      </c>
      <c r="L12" s="925"/>
      <c r="N12" s="1760" t="s">
        <v>522</v>
      </c>
      <c r="O12" s="1761"/>
      <c r="P12" s="923"/>
      <c r="Q12" s="924">
        <f>P12*'8.共用部空調設備費用算出シート'!$E$21</f>
        <v>0</v>
      </c>
      <c r="R12" s="925"/>
      <c r="T12" s="1760" t="s">
        <v>522</v>
      </c>
      <c r="U12" s="1761"/>
      <c r="V12" s="923"/>
      <c r="W12" s="924">
        <f>V12*'8.共用部空調設備費用算出シート'!$E$21</f>
        <v>0</v>
      </c>
      <c r="X12" s="925"/>
      <c r="Z12" s="1760" t="s">
        <v>522</v>
      </c>
      <c r="AA12" s="1761"/>
      <c r="AB12" s="923"/>
      <c r="AC12" s="926">
        <f>AB12*'8.共用部空調設備費用算出シート'!$E$21</f>
        <v>0</v>
      </c>
      <c r="AD12" s="925"/>
    </row>
    <row r="13" spans="1:30" ht="20.25" customHeight="1">
      <c r="B13" s="1760" t="s">
        <v>523</v>
      </c>
      <c r="C13" s="1761"/>
      <c r="D13" s="923"/>
      <c r="E13" s="924">
        <f>D13*'8.共用部空調設備費用算出シート'!$K$21</f>
        <v>0</v>
      </c>
      <c r="F13" s="925"/>
      <c r="H13" s="1760" t="s">
        <v>523</v>
      </c>
      <c r="I13" s="1761"/>
      <c r="J13" s="923"/>
      <c r="K13" s="924">
        <f>J13*'8.共用部空調設備費用算出シート'!$K$21</f>
        <v>0</v>
      </c>
      <c r="L13" s="925"/>
      <c r="N13" s="1760" t="s">
        <v>523</v>
      </c>
      <c r="O13" s="1761"/>
      <c r="P13" s="923"/>
      <c r="Q13" s="924">
        <f>P13*'8.共用部空調設備費用算出シート'!$K$21</f>
        <v>0</v>
      </c>
      <c r="R13" s="925"/>
      <c r="T13" s="1760" t="s">
        <v>523</v>
      </c>
      <c r="U13" s="1761"/>
      <c r="V13" s="923"/>
      <c r="W13" s="924">
        <f>V13*'8.共用部空調設備費用算出シート'!$K$21</f>
        <v>0</v>
      </c>
      <c r="X13" s="925"/>
      <c r="Z13" s="1760" t="s">
        <v>523</v>
      </c>
      <c r="AA13" s="1761"/>
      <c r="AB13" s="923"/>
      <c r="AC13" s="926">
        <f>AB13*'8.共用部空調設備費用算出シート'!$K$21</f>
        <v>0</v>
      </c>
      <c r="AD13" s="925"/>
    </row>
    <row r="14" spans="1:30" ht="20.25" customHeight="1">
      <c r="B14" s="1760" t="s">
        <v>524</v>
      </c>
      <c r="C14" s="1761"/>
      <c r="D14" s="923"/>
      <c r="E14" s="924">
        <f>D14*'8.共用部空調設備費用算出シート'!$E$30</f>
        <v>0</v>
      </c>
      <c r="F14" s="925"/>
      <c r="H14" s="1760" t="s">
        <v>524</v>
      </c>
      <c r="I14" s="1761"/>
      <c r="J14" s="923"/>
      <c r="K14" s="924">
        <f>J14*'8.共用部空調設備費用算出シート'!$E$30</f>
        <v>0</v>
      </c>
      <c r="L14" s="925"/>
      <c r="N14" s="1760" t="s">
        <v>524</v>
      </c>
      <c r="O14" s="1761"/>
      <c r="P14" s="923"/>
      <c r="Q14" s="924">
        <f>P14*'8.共用部空調設備費用算出シート'!$E$30</f>
        <v>0</v>
      </c>
      <c r="R14" s="925"/>
      <c r="T14" s="1760" t="s">
        <v>524</v>
      </c>
      <c r="U14" s="1761"/>
      <c r="V14" s="923"/>
      <c r="W14" s="924">
        <f>V14*'8.共用部空調設備費用算出シート'!$E$30</f>
        <v>0</v>
      </c>
      <c r="X14" s="925"/>
      <c r="Z14" s="1760" t="s">
        <v>524</v>
      </c>
      <c r="AA14" s="1761"/>
      <c r="AB14" s="923"/>
      <c r="AC14" s="926">
        <f>AB14*'8.共用部空調設備費用算出シート'!$E$30</f>
        <v>0</v>
      </c>
      <c r="AD14" s="925"/>
    </row>
    <row r="15" spans="1:30" ht="20.25" customHeight="1">
      <c r="B15" s="1760" t="s">
        <v>525</v>
      </c>
      <c r="C15" s="1761"/>
      <c r="D15" s="923"/>
      <c r="E15" s="924">
        <f>D15*'8.共用部空調設備費用算出シート'!$K$30</f>
        <v>0</v>
      </c>
      <c r="F15" s="925"/>
      <c r="H15" s="1760" t="s">
        <v>525</v>
      </c>
      <c r="I15" s="1761"/>
      <c r="J15" s="923"/>
      <c r="K15" s="924">
        <f>J15*'8.共用部空調設備費用算出シート'!$K$30</f>
        <v>0</v>
      </c>
      <c r="L15" s="925"/>
      <c r="N15" s="1760" t="s">
        <v>525</v>
      </c>
      <c r="O15" s="1761"/>
      <c r="P15" s="923"/>
      <c r="Q15" s="924">
        <f>P15*'8.共用部空調設備費用算出シート'!$K$30</f>
        <v>0</v>
      </c>
      <c r="R15" s="925"/>
      <c r="T15" s="1760" t="s">
        <v>525</v>
      </c>
      <c r="U15" s="1761"/>
      <c r="V15" s="923"/>
      <c r="W15" s="924">
        <f>V15*'8.共用部空調設備費用算出シート'!$K$30</f>
        <v>0</v>
      </c>
      <c r="X15" s="925"/>
      <c r="Z15" s="1760" t="s">
        <v>525</v>
      </c>
      <c r="AA15" s="1761"/>
      <c r="AB15" s="923"/>
      <c r="AC15" s="926">
        <f>AB15*'8.共用部空調設備費用算出シート'!$K$30</f>
        <v>0</v>
      </c>
      <c r="AD15" s="925"/>
    </row>
    <row r="16" spans="1:30" ht="20.25" customHeight="1">
      <c r="B16" s="1760" t="s">
        <v>526</v>
      </c>
      <c r="C16" s="1761"/>
      <c r="D16" s="923"/>
      <c r="E16" s="924">
        <f>D16*'8.共用部空調設備費用算出シート'!$E$39</f>
        <v>0</v>
      </c>
      <c r="F16" s="925"/>
      <c r="H16" s="1760" t="s">
        <v>526</v>
      </c>
      <c r="I16" s="1761"/>
      <c r="J16" s="923"/>
      <c r="K16" s="924">
        <f>J16*'8.共用部空調設備費用算出シート'!$E$39</f>
        <v>0</v>
      </c>
      <c r="L16" s="925"/>
      <c r="N16" s="1760" t="s">
        <v>526</v>
      </c>
      <c r="O16" s="1761"/>
      <c r="P16" s="923"/>
      <c r="Q16" s="924">
        <f>P16*'8.共用部空調設備費用算出シート'!$E$39</f>
        <v>0</v>
      </c>
      <c r="R16" s="925"/>
      <c r="T16" s="1760" t="s">
        <v>526</v>
      </c>
      <c r="U16" s="1761"/>
      <c r="V16" s="923"/>
      <c r="W16" s="924">
        <f>V16*'8.共用部空調設備費用算出シート'!$E$39</f>
        <v>0</v>
      </c>
      <c r="X16" s="925"/>
      <c r="Z16" s="1760" t="s">
        <v>526</v>
      </c>
      <c r="AA16" s="1761"/>
      <c r="AB16" s="923"/>
      <c r="AC16" s="926">
        <f>AB16*'8.共用部空調設備費用算出シート'!$E$39</f>
        <v>0</v>
      </c>
      <c r="AD16" s="925"/>
    </row>
    <row r="17" spans="2:30" ht="20.25" customHeight="1">
      <c r="B17" s="1760" t="s">
        <v>527</v>
      </c>
      <c r="C17" s="1761"/>
      <c r="D17" s="923"/>
      <c r="E17" s="924">
        <f>D17*'8.共用部空調設備費用算出シート'!$K$39</f>
        <v>0</v>
      </c>
      <c r="F17" s="925"/>
      <c r="H17" s="1760" t="s">
        <v>527</v>
      </c>
      <c r="I17" s="1761"/>
      <c r="J17" s="923"/>
      <c r="K17" s="924">
        <f>J17*'8.共用部空調設備費用算出シート'!$K$39</f>
        <v>0</v>
      </c>
      <c r="L17" s="925"/>
      <c r="N17" s="1760" t="s">
        <v>527</v>
      </c>
      <c r="O17" s="1761"/>
      <c r="P17" s="923"/>
      <c r="Q17" s="924">
        <f>P17*'8.共用部空調設備費用算出シート'!$K$39</f>
        <v>0</v>
      </c>
      <c r="R17" s="925"/>
      <c r="T17" s="1760" t="s">
        <v>527</v>
      </c>
      <c r="U17" s="1761"/>
      <c r="V17" s="923"/>
      <c r="W17" s="924">
        <f>V17*'8.共用部空調設備費用算出シート'!$K$39</f>
        <v>0</v>
      </c>
      <c r="X17" s="925"/>
      <c r="Z17" s="1760" t="s">
        <v>527</v>
      </c>
      <c r="AA17" s="1761"/>
      <c r="AB17" s="923"/>
      <c r="AC17" s="926">
        <f>AB17*'8.共用部空調設備費用算出シート'!$K$39</f>
        <v>0</v>
      </c>
      <c r="AD17" s="925"/>
    </row>
    <row r="18" spans="2:30" ht="20.25" customHeight="1">
      <c r="B18" s="1760" t="s">
        <v>566</v>
      </c>
      <c r="C18" s="1761"/>
      <c r="D18" s="923"/>
      <c r="E18" s="924">
        <f>D18*'8.共用部空調設備費用算出シート'!$E$48</f>
        <v>0</v>
      </c>
      <c r="F18" s="925"/>
      <c r="H18" s="1760" t="s">
        <v>566</v>
      </c>
      <c r="I18" s="1761"/>
      <c r="J18" s="923"/>
      <c r="K18" s="924">
        <f>J18*'8.共用部空調設備費用算出シート'!$E$48</f>
        <v>0</v>
      </c>
      <c r="L18" s="925"/>
      <c r="N18" s="1760" t="s">
        <v>566</v>
      </c>
      <c r="O18" s="1761"/>
      <c r="P18" s="923"/>
      <c r="Q18" s="924">
        <f>P18*'8.共用部空調設備費用算出シート'!$E$48</f>
        <v>0</v>
      </c>
      <c r="R18" s="925"/>
      <c r="T18" s="1760" t="s">
        <v>566</v>
      </c>
      <c r="U18" s="1761"/>
      <c r="V18" s="923"/>
      <c r="W18" s="924">
        <f>V18*'8.共用部空調設備費用算出シート'!$E$48</f>
        <v>0</v>
      </c>
      <c r="X18" s="925"/>
      <c r="Z18" s="1760" t="s">
        <v>566</v>
      </c>
      <c r="AA18" s="1761"/>
      <c r="AB18" s="923"/>
      <c r="AC18" s="924">
        <f>AB18*'8.共用部空調設備費用算出シート'!$E$48</f>
        <v>0</v>
      </c>
      <c r="AD18" s="925"/>
    </row>
    <row r="19" spans="2:30" ht="20.25" customHeight="1" thickBot="1">
      <c r="B19" s="1762" t="s">
        <v>567</v>
      </c>
      <c r="C19" s="1763"/>
      <c r="D19" s="948"/>
      <c r="E19" s="949">
        <f>D19*'8.共用部空調設備費用算出シート'!$K$48</f>
        <v>0</v>
      </c>
      <c r="F19" s="925"/>
      <c r="H19" s="1762" t="s">
        <v>567</v>
      </c>
      <c r="I19" s="1763"/>
      <c r="J19" s="948"/>
      <c r="K19" s="949">
        <f>J19*'8.共用部空調設備費用算出シート'!$K$48</f>
        <v>0</v>
      </c>
      <c r="L19" s="925"/>
      <c r="N19" s="1762" t="s">
        <v>567</v>
      </c>
      <c r="O19" s="1763"/>
      <c r="P19" s="948"/>
      <c r="Q19" s="949">
        <f>P19*'8.共用部空調設備費用算出シート'!$K$48</f>
        <v>0</v>
      </c>
      <c r="R19" s="925"/>
      <c r="T19" s="1762" t="s">
        <v>567</v>
      </c>
      <c r="U19" s="1763"/>
      <c r="V19" s="948"/>
      <c r="W19" s="949">
        <f>V19*'8.共用部空調設備費用算出シート'!$K$48</f>
        <v>0</v>
      </c>
      <c r="X19" s="925"/>
      <c r="Z19" s="1762" t="s">
        <v>567</v>
      </c>
      <c r="AA19" s="1763"/>
      <c r="AB19" s="948"/>
      <c r="AC19" s="949">
        <f>AB19*'8.共用部空調設備費用算出シート'!$K$48</f>
        <v>0</v>
      </c>
      <c r="AD19" s="925"/>
    </row>
    <row r="20" spans="2:30" ht="22.5" customHeight="1" thickTop="1">
      <c r="B20" s="1764" t="s">
        <v>477</v>
      </c>
      <c r="C20" s="1764"/>
      <c r="D20" s="1764"/>
      <c r="E20" s="950">
        <f>SUM(E10:E19)</f>
        <v>0</v>
      </c>
      <c r="F20" s="925"/>
      <c r="H20" s="1764" t="s">
        <v>477</v>
      </c>
      <c r="I20" s="1764"/>
      <c r="J20" s="1764"/>
      <c r="K20" s="950">
        <f>SUM(K10:K19)</f>
        <v>0</v>
      </c>
      <c r="L20" s="925"/>
      <c r="N20" s="1764" t="s">
        <v>477</v>
      </c>
      <c r="O20" s="1764"/>
      <c r="P20" s="1764"/>
      <c r="Q20" s="950">
        <f>SUM(Q10:Q19)</f>
        <v>0</v>
      </c>
      <c r="R20" s="925"/>
      <c r="T20" s="1764" t="s">
        <v>477</v>
      </c>
      <c r="U20" s="1764"/>
      <c r="V20" s="1764"/>
      <c r="W20" s="950">
        <f>SUM(W10:W19)</f>
        <v>0</v>
      </c>
      <c r="X20" s="925"/>
      <c r="Z20" s="1764" t="s">
        <v>477</v>
      </c>
      <c r="AA20" s="1764"/>
      <c r="AB20" s="1764"/>
      <c r="AC20" s="951">
        <f>SUM(AC10:AC19)</f>
        <v>0</v>
      </c>
      <c r="AD20" s="925"/>
    </row>
    <row r="22" spans="2:30" ht="14.25">
      <c r="B22" s="918" t="s">
        <v>555</v>
      </c>
      <c r="C22" s="919"/>
      <c r="H22" s="918" t="s">
        <v>555</v>
      </c>
      <c r="I22" s="919"/>
      <c r="N22" s="918" t="s">
        <v>555</v>
      </c>
      <c r="O22" s="919"/>
      <c r="T22" s="918" t="s">
        <v>555</v>
      </c>
      <c r="U22" s="919"/>
      <c r="Y22" s="918"/>
      <c r="Z22" s="918" t="s">
        <v>555</v>
      </c>
      <c r="AA22" s="919"/>
    </row>
    <row r="23" spans="2:30">
      <c r="B23" s="1758" t="s">
        <v>473</v>
      </c>
      <c r="C23" s="1759"/>
      <c r="D23" s="920" t="s">
        <v>544</v>
      </c>
      <c r="E23" s="920" t="s">
        <v>474</v>
      </c>
      <c r="F23" s="921"/>
      <c r="H23" s="1758" t="s">
        <v>473</v>
      </c>
      <c r="I23" s="1759"/>
      <c r="J23" s="920" t="s">
        <v>544</v>
      </c>
      <c r="K23" s="920" t="s">
        <v>474</v>
      </c>
      <c r="L23" s="921"/>
      <c r="N23" s="1758" t="s">
        <v>473</v>
      </c>
      <c r="O23" s="1759"/>
      <c r="P23" s="920" t="s">
        <v>544</v>
      </c>
      <c r="Q23" s="920" t="s">
        <v>474</v>
      </c>
      <c r="R23" s="921"/>
      <c r="T23" s="1758" t="s">
        <v>473</v>
      </c>
      <c r="U23" s="1759"/>
      <c r="V23" s="920" t="s">
        <v>544</v>
      </c>
      <c r="W23" s="920" t="s">
        <v>474</v>
      </c>
      <c r="X23" s="921"/>
      <c r="Z23" s="1758" t="s">
        <v>473</v>
      </c>
      <c r="AA23" s="1759"/>
      <c r="AB23" s="920" t="s">
        <v>544</v>
      </c>
      <c r="AC23" s="920" t="s">
        <v>474</v>
      </c>
      <c r="AD23" s="921"/>
    </row>
    <row r="24" spans="2:30" ht="20.25" customHeight="1">
      <c r="B24" s="1760" t="s">
        <v>515</v>
      </c>
      <c r="C24" s="1761"/>
      <c r="D24" s="923"/>
      <c r="E24" s="924">
        <f>D24*60000</f>
        <v>0</v>
      </c>
      <c r="F24" s="925"/>
      <c r="H24" s="1760" t="s">
        <v>515</v>
      </c>
      <c r="I24" s="1761"/>
      <c r="J24" s="923"/>
      <c r="K24" s="924">
        <f>J24*60000</f>
        <v>0</v>
      </c>
      <c r="L24" s="925"/>
      <c r="N24" s="1760" t="s">
        <v>515</v>
      </c>
      <c r="O24" s="1761"/>
      <c r="P24" s="923"/>
      <c r="Q24" s="924">
        <f>P24*60000</f>
        <v>0</v>
      </c>
      <c r="R24" s="925"/>
      <c r="T24" s="1760" t="s">
        <v>515</v>
      </c>
      <c r="U24" s="1761"/>
      <c r="V24" s="923"/>
      <c r="W24" s="924">
        <f>V24*60000</f>
        <v>0</v>
      </c>
      <c r="X24" s="925"/>
      <c r="Z24" s="1760" t="s">
        <v>515</v>
      </c>
      <c r="AA24" s="1761"/>
      <c r="AB24" s="923"/>
      <c r="AC24" s="926">
        <f>AB24*60000</f>
        <v>0</v>
      </c>
      <c r="AD24" s="925"/>
    </row>
    <row r="25" spans="2:30" ht="20.25" customHeight="1">
      <c r="B25" s="1760" t="s">
        <v>516</v>
      </c>
      <c r="C25" s="1761"/>
      <c r="D25" s="923"/>
      <c r="E25" s="924">
        <f>D25*90000</f>
        <v>0</v>
      </c>
      <c r="F25" s="925"/>
      <c r="H25" s="1760" t="s">
        <v>516</v>
      </c>
      <c r="I25" s="1761"/>
      <c r="J25" s="923"/>
      <c r="K25" s="924">
        <f>J25*90000</f>
        <v>0</v>
      </c>
      <c r="L25" s="925"/>
      <c r="N25" s="1760" t="s">
        <v>516</v>
      </c>
      <c r="O25" s="1761"/>
      <c r="P25" s="923"/>
      <c r="Q25" s="924">
        <f>P25*90000</f>
        <v>0</v>
      </c>
      <c r="R25" s="925"/>
      <c r="T25" s="1760" t="s">
        <v>516</v>
      </c>
      <c r="U25" s="1761"/>
      <c r="V25" s="923"/>
      <c r="W25" s="924">
        <f>V25*90000</f>
        <v>0</v>
      </c>
      <c r="X25" s="925"/>
      <c r="Z25" s="1760" t="s">
        <v>516</v>
      </c>
      <c r="AA25" s="1761"/>
      <c r="AB25" s="923"/>
      <c r="AC25" s="926">
        <f>AB25*90000</f>
        <v>0</v>
      </c>
      <c r="AD25" s="925"/>
    </row>
    <row r="26" spans="2:30" ht="20.25" customHeight="1">
      <c r="B26" s="1760" t="s">
        <v>517</v>
      </c>
      <c r="C26" s="1761"/>
      <c r="D26" s="923"/>
      <c r="E26" s="924">
        <f>D26*60000</f>
        <v>0</v>
      </c>
      <c r="F26" s="925"/>
      <c r="H26" s="1760" t="s">
        <v>517</v>
      </c>
      <c r="I26" s="1761"/>
      <c r="J26" s="923"/>
      <c r="K26" s="924">
        <f>J26*60000</f>
        <v>0</v>
      </c>
      <c r="L26" s="925"/>
      <c r="N26" s="1760" t="s">
        <v>517</v>
      </c>
      <c r="O26" s="1761"/>
      <c r="P26" s="923"/>
      <c r="Q26" s="924">
        <f>P26*60000</f>
        <v>0</v>
      </c>
      <c r="R26" s="925"/>
      <c r="T26" s="1760" t="s">
        <v>517</v>
      </c>
      <c r="U26" s="1761"/>
      <c r="V26" s="923"/>
      <c r="W26" s="924">
        <f>V26*60000</f>
        <v>0</v>
      </c>
      <c r="X26" s="925"/>
      <c r="Z26" s="1760" t="s">
        <v>517</v>
      </c>
      <c r="AA26" s="1761"/>
      <c r="AB26" s="923"/>
      <c r="AC26" s="926">
        <f>AB26*60000</f>
        <v>0</v>
      </c>
      <c r="AD26" s="925"/>
    </row>
    <row r="27" spans="2:30" ht="20.25" customHeight="1">
      <c r="B27" s="1760" t="s">
        <v>518</v>
      </c>
      <c r="C27" s="1761"/>
      <c r="D27" s="923"/>
      <c r="E27" s="924">
        <f>D27*210000</f>
        <v>0</v>
      </c>
      <c r="F27" s="925"/>
      <c r="H27" s="1760" t="s">
        <v>518</v>
      </c>
      <c r="I27" s="1761"/>
      <c r="J27" s="923"/>
      <c r="K27" s="924">
        <f>J27*210000</f>
        <v>0</v>
      </c>
      <c r="L27" s="925"/>
      <c r="N27" s="1760" t="s">
        <v>518</v>
      </c>
      <c r="O27" s="1761"/>
      <c r="P27" s="923"/>
      <c r="Q27" s="924">
        <f>P27*210000</f>
        <v>0</v>
      </c>
      <c r="R27" s="925"/>
      <c r="T27" s="1760" t="s">
        <v>518</v>
      </c>
      <c r="U27" s="1761"/>
      <c r="V27" s="923"/>
      <c r="W27" s="924">
        <f>V27*210000</f>
        <v>0</v>
      </c>
      <c r="X27" s="925"/>
      <c r="Z27" s="1760" t="s">
        <v>518</v>
      </c>
      <c r="AA27" s="1761"/>
      <c r="AB27" s="923"/>
      <c r="AC27" s="926">
        <f>AB27*210000</f>
        <v>0</v>
      </c>
      <c r="AD27" s="925"/>
    </row>
    <row r="28" spans="2:30" ht="20.25" customHeight="1" thickBot="1">
      <c r="B28" s="1762" t="s">
        <v>519</v>
      </c>
      <c r="C28" s="1763"/>
      <c r="D28" s="948"/>
      <c r="E28" s="949">
        <f>D28*240000</f>
        <v>0</v>
      </c>
      <c r="F28" s="925"/>
      <c r="H28" s="1762" t="s">
        <v>519</v>
      </c>
      <c r="I28" s="1763"/>
      <c r="J28" s="948"/>
      <c r="K28" s="949">
        <f>J28*240000</f>
        <v>0</v>
      </c>
      <c r="L28" s="925"/>
      <c r="N28" s="1762" t="s">
        <v>519</v>
      </c>
      <c r="O28" s="1763"/>
      <c r="P28" s="948"/>
      <c r="Q28" s="949">
        <f>P28*240000</f>
        <v>0</v>
      </c>
      <c r="R28" s="925"/>
      <c r="T28" s="1762" t="s">
        <v>519</v>
      </c>
      <c r="U28" s="1763"/>
      <c r="V28" s="948"/>
      <c r="W28" s="949">
        <f>V28*240000</f>
        <v>0</v>
      </c>
      <c r="X28" s="925"/>
      <c r="Z28" s="1762" t="s">
        <v>519</v>
      </c>
      <c r="AA28" s="1763"/>
      <c r="AB28" s="948"/>
      <c r="AC28" s="952">
        <f>AB28*240000</f>
        <v>0</v>
      </c>
      <c r="AD28" s="925"/>
    </row>
    <row r="29" spans="2:30" ht="22.5" customHeight="1" thickTop="1">
      <c r="B29" s="1764" t="s">
        <v>477</v>
      </c>
      <c r="C29" s="1764"/>
      <c r="D29" s="1764"/>
      <c r="E29" s="950">
        <f>SUM(E24:E28)</f>
        <v>0</v>
      </c>
      <c r="F29" s="925"/>
      <c r="H29" s="1764" t="s">
        <v>477</v>
      </c>
      <c r="I29" s="1764"/>
      <c r="J29" s="1764"/>
      <c r="K29" s="950">
        <f>SUM(K24:K28)</f>
        <v>0</v>
      </c>
      <c r="L29" s="925"/>
      <c r="N29" s="1764" t="s">
        <v>477</v>
      </c>
      <c r="O29" s="1764"/>
      <c r="P29" s="1764"/>
      <c r="Q29" s="950">
        <f>SUM(Q24:Q28)</f>
        <v>0</v>
      </c>
      <c r="R29" s="925"/>
      <c r="T29" s="1764" t="s">
        <v>477</v>
      </c>
      <c r="U29" s="1764"/>
      <c r="V29" s="1764"/>
      <c r="W29" s="950">
        <f>SUM(W24:W28)</f>
        <v>0</v>
      </c>
      <c r="X29" s="925"/>
      <c r="Z29" s="1764" t="s">
        <v>477</v>
      </c>
      <c r="AA29" s="1764"/>
      <c r="AB29" s="1764"/>
      <c r="AC29" s="951">
        <f>SUM(AC24:AC28)</f>
        <v>0</v>
      </c>
      <c r="AD29" s="925"/>
    </row>
    <row r="31" spans="2:30" ht="14.25">
      <c r="B31" s="918" t="s">
        <v>556</v>
      </c>
      <c r="C31" s="919"/>
      <c r="H31" s="918" t="s">
        <v>556</v>
      </c>
      <c r="I31" s="919"/>
      <c r="N31" s="918" t="s">
        <v>556</v>
      </c>
      <c r="O31" s="919"/>
      <c r="T31" s="918" t="s">
        <v>556</v>
      </c>
      <c r="U31" s="919"/>
      <c r="Z31" s="918" t="s">
        <v>556</v>
      </c>
      <c r="AA31" s="919"/>
    </row>
    <row r="32" spans="2:30">
      <c r="B32" s="920" t="s">
        <v>473</v>
      </c>
      <c r="C32" s="920"/>
      <c r="D32" s="920" t="s">
        <v>544</v>
      </c>
      <c r="E32" s="920" t="s">
        <v>474</v>
      </c>
      <c r="F32" s="921"/>
      <c r="H32" s="920" t="s">
        <v>473</v>
      </c>
      <c r="I32" s="920"/>
      <c r="J32" s="920" t="s">
        <v>544</v>
      </c>
      <c r="K32" s="920" t="s">
        <v>474</v>
      </c>
      <c r="L32" s="921"/>
      <c r="N32" s="920" t="s">
        <v>473</v>
      </c>
      <c r="O32" s="920"/>
      <c r="P32" s="920" t="s">
        <v>544</v>
      </c>
      <c r="Q32" s="920" t="s">
        <v>474</v>
      </c>
      <c r="R32" s="921"/>
      <c r="T32" s="920" t="s">
        <v>473</v>
      </c>
      <c r="U32" s="920"/>
      <c r="V32" s="920" t="s">
        <v>544</v>
      </c>
      <c r="W32" s="920" t="s">
        <v>474</v>
      </c>
      <c r="X32" s="921"/>
      <c r="Z32" s="920" t="s">
        <v>473</v>
      </c>
      <c r="AA32" s="920"/>
      <c r="AB32" s="920" t="s">
        <v>544</v>
      </c>
      <c r="AC32" s="920" t="s">
        <v>474</v>
      </c>
      <c r="AD32" s="921"/>
    </row>
    <row r="33" spans="2:30" ht="39" customHeight="1">
      <c r="B33" s="1765" t="s">
        <v>905</v>
      </c>
      <c r="C33" s="922" t="s">
        <v>906</v>
      </c>
      <c r="D33" s="923"/>
      <c r="E33" s="924">
        <f>D33*6000</f>
        <v>0</v>
      </c>
      <c r="F33" s="925"/>
      <c r="H33" s="1765" t="s">
        <v>905</v>
      </c>
      <c r="I33" s="922" t="s">
        <v>906</v>
      </c>
      <c r="J33" s="923"/>
      <c r="K33" s="924">
        <f>J33*6000</f>
        <v>0</v>
      </c>
      <c r="L33" s="925"/>
      <c r="N33" s="1765" t="s">
        <v>905</v>
      </c>
      <c r="O33" s="922" t="s">
        <v>906</v>
      </c>
      <c r="P33" s="923"/>
      <c r="Q33" s="924">
        <f>P33*6000</f>
        <v>0</v>
      </c>
      <c r="R33" s="925"/>
      <c r="T33" s="1765" t="s">
        <v>905</v>
      </c>
      <c r="U33" s="922" t="s">
        <v>906</v>
      </c>
      <c r="V33" s="923"/>
      <c r="W33" s="924">
        <f>V33*6000</f>
        <v>0</v>
      </c>
      <c r="X33" s="925"/>
      <c r="Z33" s="1765" t="s">
        <v>905</v>
      </c>
      <c r="AA33" s="922" t="s">
        <v>906</v>
      </c>
      <c r="AB33" s="923"/>
      <c r="AC33" s="926">
        <f>AB33*6000</f>
        <v>0</v>
      </c>
      <c r="AD33" s="925"/>
    </row>
    <row r="34" spans="2:30" ht="39" customHeight="1">
      <c r="B34" s="1766"/>
      <c r="C34" s="927" t="s">
        <v>907</v>
      </c>
      <c r="D34" s="928"/>
      <c r="E34" s="924">
        <f>D34*8000</f>
        <v>0</v>
      </c>
      <c r="F34" s="925"/>
      <c r="H34" s="1766"/>
      <c r="I34" s="927" t="s">
        <v>907</v>
      </c>
      <c r="J34" s="928"/>
      <c r="K34" s="924">
        <f>J34*8000</f>
        <v>0</v>
      </c>
      <c r="L34" s="925"/>
      <c r="N34" s="1766"/>
      <c r="O34" s="927" t="s">
        <v>907</v>
      </c>
      <c r="P34" s="928"/>
      <c r="Q34" s="924">
        <f>P34*8000</f>
        <v>0</v>
      </c>
      <c r="R34" s="925"/>
      <c r="T34" s="1766"/>
      <c r="U34" s="927" t="s">
        <v>907</v>
      </c>
      <c r="V34" s="928"/>
      <c r="W34" s="924">
        <f>V34*8000</f>
        <v>0</v>
      </c>
      <c r="X34" s="925"/>
      <c r="Z34" s="1766"/>
      <c r="AA34" s="927" t="s">
        <v>907</v>
      </c>
      <c r="AB34" s="928"/>
      <c r="AC34" s="926">
        <f>AB34*8000</f>
        <v>0</v>
      </c>
      <c r="AD34" s="925"/>
    </row>
    <row r="35" spans="2:30" ht="39" customHeight="1">
      <c r="B35" s="1767"/>
      <c r="C35" s="927" t="s">
        <v>908</v>
      </c>
      <c r="D35" s="928"/>
      <c r="E35" s="924">
        <f>D35*14000</f>
        <v>0</v>
      </c>
      <c r="F35" s="925"/>
      <c r="H35" s="1767"/>
      <c r="I35" s="927" t="s">
        <v>908</v>
      </c>
      <c r="J35" s="928"/>
      <c r="K35" s="924">
        <f>J35*14000</f>
        <v>0</v>
      </c>
      <c r="L35" s="925"/>
      <c r="N35" s="1767"/>
      <c r="O35" s="927" t="s">
        <v>908</v>
      </c>
      <c r="P35" s="928"/>
      <c r="Q35" s="924">
        <f>P35*14000</f>
        <v>0</v>
      </c>
      <c r="R35" s="925"/>
      <c r="T35" s="1767"/>
      <c r="U35" s="927" t="s">
        <v>908</v>
      </c>
      <c r="V35" s="928"/>
      <c r="W35" s="924">
        <f>V35*14000</f>
        <v>0</v>
      </c>
      <c r="X35" s="925"/>
      <c r="Z35" s="1767"/>
      <c r="AA35" s="927" t="s">
        <v>908</v>
      </c>
      <c r="AB35" s="928"/>
      <c r="AC35" s="926">
        <f>AB35*14000</f>
        <v>0</v>
      </c>
      <c r="AD35" s="925"/>
    </row>
    <row r="36" spans="2:30" ht="39" customHeight="1">
      <c r="B36" s="1765" t="s">
        <v>909</v>
      </c>
      <c r="C36" s="922" t="s">
        <v>906</v>
      </c>
      <c r="D36" s="928"/>
      <c r="E36" s="924">
        <f>D36*8000</f>
        <v>0</v>
      </c>
      <c r="F36" s="925"/>
      <c r="H36" s="1765" t="s">
        <v>909</v>
      </c>
      <c r="I36" s="922" t="s">
        <v>906</v>
      </c>
      <c r="J36" s="928"/>
      <c r="K36" s="924">
        <f>J36*8000</f>
        <v>0</v>
      </c>
      <c r="L36" s="925"/>
      <c r="N36" s="1765" t="s">
        <v>909</v>
      </c>
      <c r="O36" s="922" t="s">
        <v>906</v>
      </c>
      <c r="P36" s="928"/>
      <c r="Q36" s="924">
        <f>P36*8000</f>
        <v>0</v>
      </c>
      <c r="R36" s="925"/>
      <c r="T36" s="1765" t="s">
        <v>909</v>
      </c>
      <c r="U36" s="922" t="s">
        <v>906</v>
      </c>
      <c r="V36" s="928"/>
      <c r="W36" s="924">
        <f>V36*8000</f>
        <v>0</v>
      </c>
      <c r="X36" s="925"/>
      <c r="Z36" s="1765" t="s">
        <v>909</v>
      </c>
      <c r="AA36" s="922" t="s">
        <v>906</v>
      </c>
      <c r="AB36" s="928"/>
      <c r="AC36" s="926">
        <f>AB36*8000</f>
        <v>0</v>
      </c>
      <c r="AD36" s="925"/>
    </row>
    <row r="37" spans="2:30" ht="39" customHeight="1">
      <c r="B37" s="1766"/>
      <c r="C37" s="922" t="s">
        <v>907</v>
      </c>
      <c r="D37" s="923"/>
      <c r="E37" s="924">
        <f>D37*10000</f>
        <v>0</v>
      </c>
      <c r="F37" s="925"/>
      <c r="H37" s="1766"/>
      <c r="I37" s="922" t="s">
        <v>907</v>
      </c>
      <c r="J37" s="923"/>
      <c r="K37" s="924">
        <f>J37*10000</f>
        <v>0</v>
      </c>
      <c r="L37" s="925"/>
      <c r="N37" s="1766"/>
      <c r="O37" s="922" t="s">
        <v>907</v>
      </c>
      <c r="P37" s="923"/>
      <c r="Q37" s="924">
        <f>P37*10000</f>
        <v>0</v>
      </c>
      <c r="R37" s="925"/>
      <c r="T37" s="1766"/>
      <c r="U37" s="922" t="s">
        <v>907</v>
      </c>
      <c r="V37" s="923"/>
      <c r="W37" s="924">
        <f>V37*10000</f>
        <v>0</v>
      </c>
      <c r="X37" s="925"/>
      <c r="Z37" s="1766"/>
      <c r="AA37" s="922" t="s">
        <v>907</v>
      </c>
      <c r="AB37" s="923"/>
      <c r="AC37" s="926">
        <f>AB37*10000</f>
        <v>0</v>
      </c>
      <c r="AD37" s="925"/>
    </row>
    <row r="38" spans="2:30" ht="39" customHeight="1" thickBot="1">
      <c r="B38" s="1766"/>
      <c r="C38" s="929" t="s">
        <v>908</v>
      </c>
      <c r="D38" s="930"/>
      <c r="E38" s="931">
        <f>D38*18000</f>
        <v>0</v>
      </c>
      <c r="F38" s="925"/>
      <c r="H38" s="1766"/>
      <c r="I38" s="929" t="s">
        <v>908</v>
      </c>
      <c r="J38" s="930"/>
      <c r="K38" s="931">
        <f>J38*18000</f>
        <v>0</v>
      </c>
      <c r="L38" s="925"/>
      <c r="N38" s="1766"/>
      <c r="O38" s="929" t="s">
        <v>908</v>
      </c>
      <c r="P38" s="930"/>
      <c r="Q38" s="931">
        <f>P38*18000</f>
        <v>0</v>
      </c>
      <c r="R38" s="925"/>
      <c r="T38" s="1766"/>
      <c r="U38" s="929" t="s">
        <v>908</v>
      </c>
      <c r="V38" s="930"/>
      <c r="W38" s="931">
        <f>V38*18000</f>
        <v>0</v>
      </c>
      <c r="X38" s="925"/>
      <c r="Z38" s="1766"/>
      <c r="AA38" s="929" t="s">
        <v>908</v>
      </c>
      <c r="AB38" s="930"/>
      <c r="AC38" s="932">
        <f>AB38*18000</f>
        <v>0</v>
      </c>
      <c r="AD38" s="925"/>
    </row>
    <row r="39" spans="2:30" ht="23.25" customHeight="1" thickTop="1">
      <c r="B39" s="1768" t="s">
        <v>477</v>
      </c>
      <c r="C39" s="1768"/>
      <c r="D39" s="1768"/>
      <c r="E39" s="933">
        <f>SUM(E33:E38)</f>
        <v>0</v>
      </c>
      <c r="F39" s="925"/>
      <c r="H39" s="1768" t="s">
        <v>477</v>
      </c>
      <c r="I39" s="1768"/>
      <c r="J39" s="1768"/>
      <c r="K39" s="933">
        <f>SUM(K33:K38)</f>
        <v>0</v>
      </c>
      <c r="L39" s="925"/>
      <c r="N39" s="1768" t="s">
        <v>477</v>
      </c>
      <c r="O39" s="1768"/>
      <c r="P39" s="1768"/>
      <c r="Q39" s="933">
        <f>SUM(Q33:Q38)</f>
        <v>0</v>
      </c>
      <c r="R39" s="925"/>
      <c r="T39" s="1768" t="s">
        <v>477</v>
      </c>
      <c r="U39" s="1768"/>
      <c r="V39" s="1768"/>
      <c r="W39" s="933">
        <f>SUM(W33:W38)</f>
        <v>0</v>
      </c>
      <c r="X39" s="925"/>
      <c r="Z39" s="1768" t="s">
        <v>477</v>
      </c>
      <c r="AA39" s="1768"/>
      <c r="AB39" s="1768"/>
      <c r="AC39" s="934">
        <f>SUM(AC33:AC38)</f>
        <v>0</v>
      </c>
      <c r="AD39" s="925"/>
    </row>
    <row r="41" spans="2:30" ht="14.25">
      <c r="B41" s="918" t="s">
        <v>561</v>
      </c>
      <c r="H41" s="918" t="s">
        <v>561</v>
      </c>
      <c r="N41" s="918" t="s">
        <v>561</v>
      </c>
      <c r="T41" s="918" t="s">
        <v>561</v>
      </c>
      <c r="Z41" s="918" t="s">
        <v>561</v>
      </c>
    </row>
    <row r="42" spans="2:30" ht="20.25" customHeight="1">
      <c r="B42" s="1769" t="s">
        <v>557</v>
      </c>
      <c r="C42" s="1770"/>
      <c r="D42" s="1771"/>
      <c r="E42" s="953" t="s">
        <v>474</v>
      </c>
      <c r="H42" s="1769" t="s">
        <v>557</v>
      </c>
      <c r="I42" s="1770"/>
      <c r="J42" s="1771"/>
      <c r="K42" s="953" t="s">
        <v>474</v>
      </c>
      <c r="N42" s="1769" t="s">
        <v>557</v>
      </c>
      <c r="O42" s="1770"/>
      <c r="P42" s="1771"/>
      <c r="Q42" s="953" t="s">
        <v>474</v>
      </c>
      <c r="T42" s="1769" t="s">
        <v>557</v>
      </c>
      <c r="U42" s="1770"/>
      <c r="V42" s="1771"/>
      <c r="W42" s="953" t="s">
        <v>474</v>
      </c>
      <c r="Z42" s="1769" t="s">
        <v>557</v>
      </c>
      <c r="AA42" s="1770"/>
      <c r="AB42" s="1771"/>
      <c r="AC42" s="953" t="s">
        <v>474</v>
      </c>
    </row>
    <row r="43" spans="2:30" ht="20.25" customHeight="1">
      <c r="B43" s="1760" t="s">
        <v>558</v>
      </c>
      <c r="C43" s="1772"/>
      <c r="D43" s="1761"/>
      <c r="E43" s="924">
        <f>E20</f>
        <v>0</v>
      </c>
      <c r="H43" s="1760" t="s">
        <v>558</v>
      </c>
      <c r="I43" s="1772"/>
      <c r="J43" s="1761"/>
      <c r="K43" s="924">
        <f>K20</f>
        <v>0</v>
      </c>
      <c r="N43" s="1760" t="s">
        <v>558</v>
      </c>
      <c r="O43" s="1772"/>
      <c r="P43" s="1761"/>
      <c r="Q43" s="924">
        <f>Q20</f>
        <v>0</v>
      </c>
      <c r="T43" s="1760" t="s">
        <v>558</v>
      </c>
      <c r="U43" s="1772"/>
      <c r="V43" s="1761"/>
      <c r="W43" s="924">
        <f>W20</f>
        <v>0</v>
      </c>
      <c r="Z43" s="1760" t="s">
        <v>558</v>
      </c>
      <c r="AA43" s="1772"/>
      <c r="AB43" s="1761"/>
      <c r="AC43" s="924">
        <f>AC20</f>
        <v>0</v>
      </c>
    </row>
    <row r="44" spans="2:30" ht="20.25" customHeight="1">
      <c r="B44" s="1760" t="s">
        <v>559</v>
      </c>
      <c r="C44" s="1772"/>
      <c r="D44" s="1761"/>
      <c r="E44" s="924">
        <f>E29</f>
        <v>0</v>
      </c>
      <c r="H44" s="1760" t="s">
        <v>559</v>
      </c>
      <c r="I44" s="1772"/>
      <c r="J44" s="1761"/>
      <c r="K44" s="924">
        <f>K29</f>
        <v>0</v>
      </c>
      <c r="N44" s="1760" t="s">
        <v>559</v>
      </c>
      <c r="O44" s="1772"/>
      <c r="P44" s="1761"/>
      <c r="Q44" s="924">
        <f>Q29</f>
        <v>0</v>
      </c>
      <c r="T44" s="1760" t="s">
        <v>559</v>
      </c>
      <c r="U44" s="1772"/>
      <c r="V44" s="1761"/>
      <c r="W44" s="924">
        <f>W29</f>
        <v>0</v>
      </c>
      <c r="Z44" s="1760" t="s">
        <v>559</v>
      </c>
      <c r="AA44" s="1772"/>
      <c r="AB44" s="1761"/>
      <c r="AC44" s="924">
        <f>AC29</f>
        <v>0</v>
      </c>
    </row>
    <row r="45" spans="2:30" ht="20.25" customHeight="1">
      <c r="B45" s="1760" t="s">
        <v>560</v>
      </c>
      <c r="C45" s="1772"/>
      <c r="D45" s="1761"/>
      <c r="E45" s="924">
        <f>E39</f>
        <v>0</v>
      </c>
      <c r="H45" s="1760" t="s">
        <v>560</v>
      </c>
      <c r="I45" s="1772"/>
      <c r="J45" s="1761"/>
      <c r="K45" s="924">
        <f>K39</f>
        <v>0</v>
      </c>
      <c r="N45" s="1760" t="s">
        <v>560</v>
      </c>
      <c r="O45" s="1772"/>
      <c r="P45" s="1761"/>
      <c r="Q45" s="924">
        <f>Q39</f>
        <v>0</v>
      </c>
      <c r="T45" s="1760" t="s">
        <v>560</v>
      </c>
      <c r="U45" s="1772"/>
      <c r="V45" s="1761"/>
      <c r="W45" s="924">
        <f>W39</f>
        <v>0</v>
      </c>
      <c r="Z45" s="1760" t="s">
        <v>560</v>
      </c>
      <c r="AA45" s="1772"/>
      <c r="AB45" s="1761"/>
      <c r="AC45" s="924">
        <f>AC39</f>
        <v>0</v>
      </c>
    </row>
    <row r="46" spans="2:30" ht="20.25" customHeight="1">
      <c r="B46" s="1760" t="s">
        <v>610</v>
      </c>
      <c r="C46" s="1772"/>
      <c r="D46" s="1761"/>
      <c r="E46" s="979"/>
      <c r="H46" s="1760" t="s">
        <v>610</v>
      </c>
      <c r="I46" s="1772"/>
      <c r="J46" s="1761"/>
      <c r="K46" s="979"/>
      <c r="N46" s="1760" t="s">
        <v>610</v>
      </c>
      <c r="O46" s="1772"/>
      <c r="P46" s="1761"/>
      <c r="Q46" s="979"/>
      <c r="T46" s="1760" t="s">
        <v>610</v>
      </c>
      <c r="U46" s="1772"/>
      <c r="V46" s="1761"/>
      <c r="W46" s="979"/>
      <c r="Z46" s="1760" t="s">
        <v>610</v>
      </c>
      <c r="AA46" s="1772"/>
      <c r="AB46" s="1761"/>
      <c r="AC46" s="979"/>
    </row>
    <row r="47" spans="2:30" ht="20.25" customHeight="1">
      <c r="B47" s="1760" t="s">
        <v>611</v>
      </c>
      <c r="C47" s="1772"/>
      <c r="D47" s="1761"/>
      <c r="E47" s="979"/>
      <c r="H47" s="1760" t="s">
        <v>611</v>
      </c>
      <c r="I47" s="1772"/>
      <c r="J47" s="1761"/>
      <c r="K47" s="979"/>
      <c r="N47" s="1760" t="s">
        <v>611</v>
      </c>
      <c r="O47" s="1772"/>
      <c r="P47" s="1761"/>
      <c r="Q47" s="979"/>
      <c r="T47" s="1760" t="s">
        <v>611</v>
      </c>
      <c r="U47" s="1772"/>
      <c r="V47" s="1761"/>
      <c r="W47" s="979"/>
      <c r="Z47" s="1760" t="s">
        <v>611</v>
      </c>
      <c r="AA47" s="1772"/>
      <c r="AB47" s="1761"/>
      <c r="AC47" s="979"/>
    </row>
    <row r="48" spans="2:30" ht="20.25" customHeight="1" thickBot="1">
      <c r="B48" s="1776" t="s">
        <v>911</v>
      </c>
      <c r="C48" s="1777"/>
      <c r="D48" s="1778"/>
      <c r="E48" s="954">
        <f>'9.費用明細書（共用部）'!I75</f>
        <v>0</v>
      </c>
      <c r="H48" s="1776" t="s">
        <v>911</v>
      </c>
      <c r="I48" s="1777"/>
      <c r="J48" s="1778"/>
      <c r="K48" s="954">
        <f>'9.費用明細書（共用部）'!U75</f>
        <v>0</v>
      </c>
      <c r="N48" s="1776" t="s">
        <v>911</v>
      </c>
      <c r="O48" s="1777"/>
      <c r="P48" s="1778"/>
      <c r="Q48" s="954">
        <f>'9.費用明細書（共用部）'!AG75</f>
        <v>0</v>
      </c>
      <c r="T48" s="1776" t="s">
        <v>911</v>
      </c>
      <c r="U48" s="1777"/>
      <c r="V48" s="1778"/>
      <c r="W48" s="954">
        <f>'9.費用明細書（共用部）'!AS75</f>
        <v>0</v>
      </c>
      <c r="Z48" s="1776" t="s">
        <v>911</v>
      </c>
      <c r="AA48" s="1777"/>
      <c r="AB48" s="1778"/>
      <c r="AC48" s="954">
        <f>'9.費用明細書（共用部）'!BE75</f>
        <v>0</v>
      </c>
    </row>
    <row r="49" spans="2:29" ht="20.25" customHeight="1" thickTop="1">
      <c r="B49" s="1773" t="s">
        <v>477</v>
      </c>
      <c r="C49" s="1774"/>
      <c r="D49" s="1775"/>
      <c r="E49" s="950">
        <f>SUM(E43:E48)</f>
        <v>0</v>
      </c>
      <c r="H49" s="1773" t="s">
        <v>477</v>
      </c>
      <c r="I49" s="1774"/>
      <c r="J49" s="1775"/>
      <c r="K49" s="950">
        <f>SUM(K43:K48)</f>
        <v>0</v>
      </c>
      <c r="N49" s="1773" t="s">
        <v>477</v>
      </c>
      <c r="O49" s="1774"/>
      <c r="P49" s="1775"/>
      <c r="Q49" s="950">
        <f>SUM(Q43:Q48)</f>
        <v>0</v>
      </c>
      <c r="T49" s="1773" t="s">
        <v>477</v>
      </c>
      <c r="U49" s="1774"/>
      <c r="V49" s="1775"/>
      <c r="W49" s="950">
        <f>SUM(W43:W48)</f>
        <v>0</v>
      </c>
      <c r="Z49" s="1773" t="s">
        <v>477</v>
      </c>
      <c r="AA49" s="1774"/>
      <c r="AB49" s="1775"/>
      <c r="AC49" s="950">
        <f>SUM(AC43:AC48)</f>
        <v>0</v>
      </c>
    </row>
    <row r="50" spans="2:29" ht="9" customHeight="1"/>
  </sheetData>
  <sheetProtection algorithmName="SHA-512" hashValue="NkKvKWZhmJ68WY+iU4lGrm5jqZ54D3rtghzCsPkAw2eS/sMLi/nG6wMDj4BKiORp7DLxsdb3IMOfItUpiu0QFg==" saltValue="Kh4XCgUNJxqGpSK5DD8QGA==" spinCount="100000" sheet="1" selectLockedCells="1"/>
  <mergeCells count="155">
    <mergeCell ref="B49:D49"/>
    <mergeCell ref="H49:J49"/>
    <mergeCell ref="N49:P49"/>
    <mergeCell ref="T49:V49"/>
    <mergeCell ref="Z49:AB49"/>
    <mergeCell ref="B46:D46"/>
    <mergeCell ref="B47:D47"/>
    <mergeCell ref="H46:J46"/>
    <mergeCell ref="B45:D45"/>
    <mergeCell ref="H45:J45"/>
    <mergeCell ref="N45:P45"/>
    <mergeCell ref="T45:V45"/>
    <mergeCell ref="Z45:AB45"/>
    <mergeCell ref="B48:D48"/>
    <mergeCell ref="H48:J48"/>
    <mergeCell ref="N48:P48"/>
    <mergeCell ref="T48:V48"/>
    <mergeCell ref="Z48:AB48"/>
    <mergeCell ref="H47:J47"/>
    <mergeCell ref="N46:P46"/>
    <mergeCell ref="N47:P47"/>
    <mergeCell ref="T46:V46"/>
    <mergeCell ref="T47:V47"/>
    <mergeCell ref="Z46:AB46"/>
    <mergeCell ref="Z47:AB47"/>
    <mergeCell ref="B43:D43"/>
    <mergeCell ref="H43:J43"/>
    <mergeCell ref="N43:P43"/>
    <mergeCell ref="T43:V43"/>
    <mergeCell ref="Z43:AB43"/>
    <mergeCell ref="B44:D44"/>
    <mergeCell ref="H44:J44"/>
    <mergeCell ref="N44:P44"/>
    <mergeCell ref="T44:V44"/>
    <mergeCell ref="Z44:AB44"/>
    <mergeCell ref="B39:D39"/>
    <mergeCell ref="H39:J39"/>
    <mergeCell ref="N39:P39"/>
    <mergeCell ref="T39:V39"/>
    <mergeCell ref="Z39:AB39"/>
    <mergeCell ref="B42:D42"/>
    <mergeCell ref="H42:J42"/>
    <mergeCell ref="N42:P42"/>
    <mergeCell ref="T42:V42"/>
    <mergeCell ref="Z42:AB42"/>
    <mergeCell ref="B33:B35"/>
    <mergeCell ref="H33:H35"/>
    <mergeCell ref="N33:N35"/>
    <mergeCell ref="T33:T35"/>
    <mergeCell ref="Z33:Z35"/>
    <mergeCell ref="B36:B38"/>
    <mergeCell ref="H36:H38"/>
    <mergeCell ref="N36:N38"/>
    <mergeCell ref="T36:T38"/>
    <mergeCell ref="Z36:Z38"/>
    <mergeCell ref="B28:C28"/>
    <mergeCell ref="H28:I28"/>
    <mergeCell ref="N28:O28"/>
    <mergeCell ref="T28:U28"/>
    <mergeCell ref="Z28:AA28"/>
    <mergeCell ref="B29:D29"/>
    <mergeCell ref="H29:J29"/>
    <mergeCell ref="N29:P29"/>
    <mergeCell ref="T29:V29"/>
    <mergeCell ref="Z29:AB29"/>
    <mergeCell ref="B26:C26"/>
    <mergeCell ref="H26:I26"/>
    <mergeCell ref="N26:O26"/>
    <mergeCell ref="T26:U26"/>
    <mergeCell ref="Z26:AA26"/>
    <mergeCell ref="B27:C27"/>
    <mergeCell ref="H27:I27"/>
    <mergeCell ref="N27:O27"/>
    <mergeCell ref="T27:U27"/>
    <mergeCell ref="Z27:AA27"/>
    <mergeCell ref="B24:C24"/>
    <mergeCell ref="H24:I24"/>
    <mergeCell ref="N24:O24"/>
    <mergeCell ref="T24:U24"/>
    <mergeCell ref="Z24:AA24"/>
    <mergeCell ref="B25:C25"/>
    <mergeCell ref="H25:I25"/>
    <mergeCell ref="N25:O25"/>
    <mergeCell ref="T25:U25"/>
    <mergeCell ref="Z25:AA25"/>
    <mergeCell ref="B20:D20"/>
    <mergeCell ref="H20:J20"/>
    <mergeCell ref="N20:P20"/>
    <mergeCell ref="T20:V20"/>
    <mergeCell ref="Z20:AB20"/>
    <mergeCell ref="B23:C23"/>
    <mergeCell ref="H23:I23"/>
    <mergeCell ref="N23:O23"/>
    <mergeCell ref="T23:U23"/>
    <mergeCell ref="Z23:AA23"/>
    <mergeCell ref="B18:C18"/>
    <mergeCell ref="H18:I18"/>
    <mergeCell ref="N18:O18"/>
    <mergeCell ref="T18:U18"/>
    <mergeCell ref="Z18:AA18"/>
    <mergeCell ref="B19:C19"/>
    <mergeCell ref="H19:I19"/>
    <mergeCell ref="N19:O19"/>
    <mergeCell ref="T19:U19"/>
    <mergeCell ref="Z19:AA19"/>
    <mergeCell ref="B16:C16"/>
    <mergeCell ref="H16:I16"/>
    <mergeCell ref="N16:O16"/>
    <mergeCell ref="T16:U16"/>
    <mergeCell ref="Z16:AA16"/>
    <mergeCell ref="B17:C17"/>
    <mergeCell ref="H17:I17"/>
    <mergeCell ref="N17:O17"/>
    <mergeCell ref="T17:U17"/>
    <mergeCell ref="Z17:AA17"/>
    <mergeCell ref="B14:C14"/>
    <mergeCell ref="H14:I14"/>
    <mergeCell ref="N14:O14"/>
    <mergeCell ref="T14:U14"/>
    <mergeCell ref="Z14:AA14"/>
    <mergeCell ref="B15:C15"/>
    <mergeCell ref="H15:I15"/>
    <mergeCell ref="N15:O15"/>
    <mergeCell ref="T15:U15"/>
    <mergeCell ref="Z15:AA15"/>
    <mergeCell ref="B12:C12"/>
    <mergeCell ref="H12:I12"/>
    <mergeCell ref="N12:O12"/>
    <mergeCell ref="T12:U12"/>
    <mergeCell ref="Z12:AA12"/>
    <mergeCell ref="B13:C13"/>
    <mergeCell ref="H13:I13"/>
    <mergeCell ref="N13:O13"/>
    <mergeCell ref="T13:U13"/>
    <mergeCell ref="Z13:AA13"/>
    <mergeCell ref="B10:C10"/>
    <mergeCell ref="H10:I10"/>
    <mergeCell ref="N10:O10"/>
    <mergeCell ref="T10:U10"/>
    <mergeCell ref="Z10:AA10"/>
    <mergeCell ref="B11:C11"/>
    <mergeCell ref="H11:I11"/>
    <mergeCell ref="N11:O11"/>
    <mergeCell ref="T11:U11"/>
    <mergeCell ref="Z11:AA11"/>
    <mergeCell ref="B6:E6"/>
    <mergeCell ref="H6:K6"/>
    <mergeCell ref="N6:Q6"/>
    <mergeCell ref="T6:W6"/>
    <mergeCell ref="Z6:AC6"/>
    <mergeCell ref="B9:C9"/>
    <mergeCell ref="H9:I9"/>
    <mergeCell ref="N9:O9"/>
    <mergeCell ref="T9:U9"/>
    <mergeCell ref="Z9:AA9"/>
  </mergeCells>
  <phoneticPr fontId="18"/>
  <conditionalFormatting sqref="D10:D19 D33:D38">
    <cfRule type="containsBlanks" dxfId="68" priority="20">
      <formula>LEN(TRIM(D10))=0</formula>
    </cfRule>
  </conditionalFormatting>
  <conditionalFormatting sqref="D24:D28">
    <cfRule type="containsBlanks" dxfId="67" priority="19">
      <formula>LEN(TRIM(D24))=0</formula>
    </cfRule>
  </conditionalFormatting>
  <conditionalFormatting sqref="J10:J17 J33:J38">
    <cfRule type="containsBlanks" dxfId="66" priority="18">
      <formula>LEN(TRIM(J10))=0</formula>
    </cfRule>
  </conditionalFormatting>
  <conditionalFormatting sqref="J24:J28">
    <cfRule type="containsBlanks" dxfId="65" priority="17">
      <formula>LEN(TRIM(J24))=0</formula>
    </cfRule>
  </conditionalFormatting>
  <conditionalFormatting sqref="J18:J19">
    <cfRule type="containsBlanks" dxfId="64" priority="16">
      <formula>LEN(TRIM(J18))=0</formula>
    </cfRule>
  </conditionalFormatting>
  <conditionalFormatting sqref="P10:P19 P33:P38">
    <cfRule type="containsBlanks" dxfId="63" priority="15">
      <formula>LEN(TRIM(P10))=0</formula>
    </cfRule>
  </conditionalFormatting>
  <conditionalFormatting sqref="P24:P28">
    <cfRule type="containsBlanks" dxfId="62" priority="14">
      <formula>LEN(TRIM(P24))=0</formula>
    </cfRule>
  </conditionalFormatting>
  <conditionalFormatting sqref="V10:V19 V33:V38">
    <cfRule type="containsBlanks" dxfId="61" priority="13">
      <formula>LEN(TRIM(V10))=0</formula>
    </cfRule>
  </conditionalFormatting>
  <conditionalFormatting sqref="V24:V28">
    <cfRule type="containsBlanks" dxfId="60" priority="12">
      <formula>LEN(TRIM(V24))=0</formula>
    </cfRule>
  </conditionalFormatting>
  <conditionalFormatting sqref="AB10:AB19 AB33:AB38">
    <cfRule type="containsBlanks" dxfId="59" priority="11">
      <formula>LEN(TRIM(AB10))=0</formula>
    </cfRule>
  </conditionalFormatting>
  <conditionalFormatting sqref="AB24:AB28">
    <cfRule type="containsBlanks" dxfId="58" priority="10">
      <formula>LEN(TRIM(AB24))=0</formula>
    </cfRule>
  </conditionalFormatting>
  <conditionalFormatting sqref="E46:E47">
    <cfRule type="containsBlanks" dxfId="57" priority="9">
      <formula>LEN(TRIM(E46))=0</formula>
    </cfRule>
  </conditionalFormatting>
  <conditionalFormatting sqref="K46:K47">
    <cfRule type="containsBlanks" dxfId="56" priority="8">
      <formula>LEN(TRIM(K46))=0</formula>
    </cfRule>
  </conditionalFormatting>
  <conditionalFormatting sqref="Q46:Q47">
    <cfRule type="containsBlanks" dxfId="55" priority="7">
      <formula>LEN(TRIM(Q46))=0</formula>
    </cfRule>
  </conditionalFormatting>
  <conditionalFormatting sqref="W46:W47">
    <cfRule type="containsBlanks" dxfId="54" priority="6">
      <formula>LEN(TRIM(W46))=0</formula>
    </cfRule>
  </conditionalFormatting>
  <conditionalFormatting sqref="AC46:AC47">
    <cfRule type="containsBlanks" dxfId="53" priority="5">
      <formula>LEN(TRIM(AC46))=0</formula>
    </cfRule>
  </conditionalFormatting>
  <printOptions horizontalCentered="1"/>
  <pageMargins left="0.59055118110236227" right="0.39370078740157483" top="0.59055118110236227" bottom="0.35433070866141736" header="0.31496062992125984" footer="0.11811023622047245"/>
  <pageSetup paperSize="9" scale="78" fitToWidth="0" orientation="portrait" r:id="rId1"/>
  <headerFooter scaleWithDoc="0">
    <oddFooter>&amp;R&amp;8R5超高層ZEH-M_ver.1</oddFooter>
  </headerFooter>
  <colBreaks count="4" manualBreakCount="4">
    <brk id="6" min="1" max="45" man="1"/>
    <brk id="12" min="1" max="45" man="1"/>
    <brk id="18" min="1" max="45" man="1"/>
    <brk id="24" min="1" max="45" man="1"/>
  </colBreaks>
  <extLst>
    <ext xmlns:x14="http://schemas.microsoft.com/office/spreadsheetml/2009/9/main" uri="{78C0D931-6437-407d-A8EE-F0AAD7539E65}">
      <x14:conditionalFormattings>
        <x14:conditionalFormatting xmlns:xm="http://schemas.microsoft.com/office/excel/2006/main">
          <x14:cfRule type="expression" priority="4" id="{BBEF2A0A-461D-4837-BD9C-8BE0A5CA630D}">
            <xm:f>入力シート!$F$13="単年度事業"</xm:f>
            <x14:dxf>
              <fill>
                <patternFill>
                  <bgColor theme="0" tint="-0.499984740745262"/>
                </patternFill>
              </fill>
            </x14:dxf>
          </x14:cfRule>
          <xm:sqref>G2:AD50</xm:sqref>
        </x14:conditionalFormatting>
        <x14:conditionalFormatting xmlns:xm="http://schemas.microsoft.com/office/excel/2006/main">
          <x14:cfRule type="expression" priority="3" id="{8E8C29F5-D69F-4966-A48A-8630A15A4751}">
            <xm:f>入力シート!$F$13="2年度事業（1年目）"</xm:f>
            <x14:dxf>
              <fill>
                <patternFill>
                  <bgColor theme="0" tint="-0.499984740745262"/>
                </patternFill>
              </fill>
            </x14:dxf>
          </x14:cfRule>
          <xm:sqref>M2:AD50</xm:sqref>
        </x14:conditionalFormatting>
        <x14:conditionalFormatting xmlns:xm="http://schemas.microsoft.com/office/excel/2006/main">
          <x14:cfRule type="expression" priority="2" id="{49E5870B-3AFD-4F24-B7B4-687E7191355E}">
            <xm:f>入力シート!$F$13="3年度事業（1年目）"</xm:f>
            <x14:dxf>
              <fill>
                <patternFill>
                  <bgColor theme="0" tint="-0.499984740745262"/>
                </patternFill>
              </fill>
            </x14:dxf>
          </x14:cfRule>
          <xm:sqref>S2:AD50</xm:sqref>
        </x14:conditionalFormatting>
        <x14:conditionalFormatting xmlns:xm="http://schemas.microsoft.com/office/excel/2006/main">
          <x14:cfRule type="expression" priority="1" id="{180B316F-5080-45B5-8C7F-D6C0D8BF6FE9}">
            <xm:f>入力シート!$F$13="4年度事業（1年目）"</xm:f>
            <x14:dxf>
              <fill>
                <patternFill>
                  <bgColor theme="0" tint="-0.499984740745262"/>
                </patternFill>
              </fill>
            </x14:dxf>
          </x14:cfRule>
          <xm:sqref>Y2:AD50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5"/>
  <cols>
    <col min="1" max="1" width="8.75" style="337" customWidth="1"/>
    <col min="2" max="4" width="8.75" style="336" customWidth="1"/>
    <col min="5" max="5" width="12" style="336" customWidth="1"/>
    <col min="6" max="6" width="1.375" style="336" customWidth="1"/>
    <col min="7" max="7" width="8.75" style="337" customWidth="1"/>
    <col min="8" max="10" width="8.75" style="336" customWidth="1"/>
    <col min="11" max="11" width="12" style="336" customWidth="1"/>
    <col min="12" max="12" width="0.875" style="336" customWidth="1"/>
    <col min="13" max="13" width="9" style="336"/>
    <col min="14" max="14" width="19.125" style="336" hidden="1" customWidth="1"/>
    <col min="15" max="15" width="15.625" style="336" hidden="1" customWidth="1"/>
    <col min="16" max="16384" width="9" style="336"/>
  </cols>
  <sheetData>
    <row r="1" spans="1:15">
      <c r="A1" s="335"/>
    </row>
    <row r="2" spans="1:15" ht="19.5" customHeight="1">
      <c r="A2" s="335" t="s">
        <v>583</v>
      </c>
    </row>
    <row r="3" spans="1:15" ht="24" customHeight="1">
      <c r="A3" s="350" t="s">
        <v>834</v>
      </c>
      <c r="B3" s="351"/>
      <c r="C3" s="351"/>
      <c r="D3" s="351"/>
      <c r="E3" s="351"/>
      <c r="F3" s="351"/>
      <c r="G3" s="352"/>
      <c r="H3" s="351"/>
      <c r="I3" s="351"/>
      <c r="J3" s="351"/>
      <c r="K3" s="351"/>
    </row>
    <row r="4" spans="1:15" ht="5.25" customHeight="1" thickBot="1">
      <c r="A4" s="352"/>
      <c r="B4" s="1779"/>
      <c r="C4" s="1779"/>
      <c r="D4" s="1779"/>
      <c r="E4" s="1779"/>
      <c r="F4" s="1779"/>
      <c r="G4" s="1779"/>
      <c r="H4" s="1779"/>
      <c r="I4" s="1779"/>
      <c r="J4" s="1779"/>
      <c r="K4" s="1779"/>
    </row>
    <row r="5" spans="1:15" ht="18.75" customHeight="1" thickBot="1">
      <c r="A5" s="1780" t="s">
        <v>546</v>
      </c>
      <c r="B5" s="1782" t="s">
        <v>699</v>
      </c>
      <c r="C5" s="1783"/>
      <c r="D5" s="1784" t="s">
        <v>480</v>
      </c>
      <c r="E5" s="1786" t="s">
        <v>438</v>
      </c>
      <c r="F5" s="353"/>
      <c r="G5" s="1780" t="s">
        <v>546</v>
      </c>
      <c r="H5" s="1782" t="s">
        <v>699</v>
      </c>
      <c r="I5" s="1783"/>
      <c r="J5" s="1784" t="s">
        <v>480</v>
      </c>
      <c r="K5" s="1786" t="s">
        <v>438</v>
      </c>
      <c r="L5" s="338"/>
      <c r="N5" s="336" t="s">
        <v>501</v>
      </c>
    </row>
    <row r="6" spans="1:15" ht="18.75" customHeight="1" thickBot="1">
      <c r="A6" s="1781"/>
      <c r="B6" s="354" t="s">
        <v>502</v>
      </c>
      <c r="C6" s="355" t="s">
        <v>503</v>
      </c>
      <c r="D6" s="1785"/>
      <c r="E6" s="1787"/>
      <c r="F6" s="353"/>
      <c r="G6" s="1781"/>
      <c r="H6" s="354" t="s">
        <v>502</v>
      </c>
      <c r="I6" s="355" t="s">
        <v>503</v>
      </c>
      <c r="J6" s="1785"/>
      <c r="K6" s="1787"/>
      <c r="L6" s="339"/>
      <c r="N6" s="1788" t="s">
        <v>504</v>
      </c>
      <c r="O6" s="1789"/>
    </row>
    <row r="7" spans="1:15" ht="26.45" customHeight="1" thickTop="1">
      <c r="A7" s="1790" t="s">
        <v>505</v>
      </c>
      <c r="B7" s="1797"/>
      <c r="C7" s="557"/>
      <c r="D7" s="560"/>
      <c r="E7" s="356"/>
      <c r="F7" s="357"/>
      <c r="G7" s="1790" t="s">
        <v>506</v>
      </c>
      <c r="H7" s="1797"/>
      <c r="I7" s="557"/>
      <c r="J7" s="560"/>
      <c r="K7" s="356"/>
      <c r="L7" s="339"/>
      <c r="N7" s="1793" t="s">
        <v>502</v>
      </c>
      <c r="O7" s="340">
        <v>25000</v>
      </c>
    </row>
    <row r="8" spans="1:15" ht="26.45" customHeight="1">
      <c r="A8" s="1791"/>
      <c r="B8" s="1798"/>
      <c r="C8" s="558"/>
      <c r="D8" s="561"/>
      <c r="E8" s="358"/>
      <c r="F8" s="357"/>
      <c r="G8" s="1791"/>
      <c r="H8" s="1798"/>
      <c r="I8" s="558"/>
      <c r="J8" s="561"/>
      <c r="K8" s="358"/>
      <c r="L8" s="339"/>
      <c r="N8" s="1794"/>
      <c r="O8" s="341">
        <v>100000</v>
      </c>
    </row>
    <row r="9" spans="1:15" ht="26.45" customHeight="1">
      <c r="A9" s="1791"/>
      <c r="B9" s="1798"/>
      <c r="C9" s="558"/>
      <c r="D9" s="561"/>
      <c r="E9" s="358"/>
      <c r="F9" s="357"/>
      <c r="G9" s="1791"/>
      <c r="H9" s="1798"/>
      <c r="I9" s="558"/>
      <c r="J9" s="561"/>
      <c r="K9" s="358"/>
      <c r="L9" s="339"/>
      <c r="N9" s="342" t="s">
        <v>503</v>
      </c>
      <c r="O9" s="343">
        <v>180000</v>
      </c>
    </row>
    <row r="10" spans="1:15" ht="26.45" customHeight="1" thickBot="1">
      <c r="A10" s="1791"/>
      <c r="B10" s="1798"/>
      <c r="C10" s="558"/>
      <c r="D10" s="561"/>
      <c r="E10" s="358"/>
      <c r="F10" s="357"/>
      <c r="G10" s="1791"/>
      <c r="H10" s="1798"/>
      <c r="I10" s="558"/>
      <c r="J10" s="561"/>
      <c r="K10" s="358"/>
      <c r="L10" s="339"/>
      <c r="N10" s="344" t="s">
        <v>507</v>
      </c>
      <c r="O10" s="345">
        <v>100000</v>
      </c>
    </row>
    <row r="11" spans="1:15" ht="26.45" customHeight="1">
      <c r="A11" s="1791"/>
      <c r="B11" s="1799"/>
      <c r="C11" s="559"/>
      <c r="D11" s="562"/>
      <c r="E11" s="359"/>
      <c r="F11" s="360"/>
      <c r="G11" s="1791"/>
      <c r="H11" s="1799"/>
      <c r="I11" s="559"/>
      <c r="J11" s="562"/>
      <c r="K11" s="359"/>
      <c r="L11" s="339"/>
    </row>
    <row r="12" spans="1:15" ht="26.25" customHeight="1" thickBot="1">
      <c r="A12" s="1792"/>
      <c r="B12" s="1795" t="s">
        <v>582</v>
      </c>
      <c r="C12" s="1796"/>
      <c r="D12" s="563"/>
      <c r="E12" s="527">
        <f>(B7*$O$7+IF(B7=0,0,$O$8)+SUM(D7:D11)*$O$9+D12*$O$10)</f>
        <v>0</v>
      </c>
      <c r="F12" s="357"/>
      <c r="G12" s="1792"/>
      <c r="H12" s="1795" t="s">
        <v>582</v>
      </c>
      <c r="I12" s="1796"/>
      <c r="J12" s="563"/>
      <c r="K12" s="527">
        <f>(H7*$O$7+IF(H7=0,0,$O$8)+SUM(J7:J11)*$O$9+J12*$O$10)</f>
        <v>0</v>
      </c>
      <c r="L12" s="339"/>
    </row>
    <row r="13" spans="1:15" s="349" customFormat="1" ht="8.25" customHeight="1" thickBot="1">
      <c r="A13" s="362"/>
      <c r="B13" s="361"/>
      <c r="C13" s="361"/>
      <c r="D13" s="361"/>
      <c r="E13" s="361"/>
      <c r="F13" s="361"/>
      <c r="G13" s="361"/>
      <c r="H13" s="361"/>
      <c r="I13" s="361"/>
      <c r="J13" s="361"/>
      <c r="K13" s="361"/>
      <c r="L13" s="347"/>
    </row>
    <row r="14" spans="1:15" ht="18.75" customHeight="1">
      <c r="A14" s="1780" t="s">
        <v>546</v>
      </c>
      <c r="B14" s="1782" t="s">
        <v>699</v>
      </c>
      <c r="C14" s="1783"/>
      <c r="D14" s="1784" t="s">
        <v>480</v>
      </c>
      <c r="E14" s="1786" t="s">
        <v>438</v>
      </c>
      <c r="F14" s="353"/>
      <c r="G14" s="1780" t="s">
        <v>546</v>
      </c>
      <c r="H14" s="1782" t="s">
        <v>699</v>
      </c>
      <c r="I14" s="1783"/>
      <c r="J14" s="1784" t="s">
        <v>480</v>
      </c>
      <c r="K14" s="1786" t="s">
        <v>438</v>
      </c>
      <c r="L14" s="339"/>
      <c r="N14" s="348"/>
      <c r="O14" s="348"/>
    </row>
    <row r="15" spans="1:15" ht="18.75" customHeight="1" thickBot="1">
      <c r="A15" s="1781"/>
      <c r="B15" s="354" t="s">
        <v>502</v>
      </c>
      <c r="C15" s="355" t="s">
        <v>503</v>
      </c>
      <c r="D15" s="1785"/>
      <c r="E15" s="1787"/>
      <c r="F15" s="353"/>
      <c r="G15" s="1781"/>
      <c r="H15" s="354" t="s">
        <v>502</v>
      </c>
      <c r="I15" s="355" t="s">
        <v>503</v>
      </c>
      <c r="J15" s="1785"/>
      <c r="K15" s="1787"/>
      <c r="L15" s="339"/>
      <c r="N15" s="1800"/>
      <c r="O15" s="1800"/>
    </row>
    <row r="16" spans="1:15" ht="26.45" customHeight="1" thickTop="1">
      <c r="A16" s="1790" t="s">
        <v>508</v>
      </c>
      <c r="B16" s="1797"/>
      <c r="C16" s="557"/>
      <c r="D16" s="560"/>
      <c r="E16" s="356"/>
      <c r="F16" s="357"/>
      <c r="G16" s="1790" t="s">
        <v>509</v>
      </c>
      <c r="H16" s="1797"/>
      <c r="I16" s="557"/>
      <c r="J16" s="560"/>
      <c r="K16" s="356"/>
      <c r="L16" s="339"/>
      <c r="N16" s="426"/>
      <c r="O16" s="427"/>
    </row>
    <row r="17" spans="1:15" ht="26.45" customHeight="1">
      <c r="A17" s="1791"/>
      <c r="B17" s="1798"/>
      <c r="C17" s="558"/>
      <c r="D17" s="561"/>
      <c r="E17" s="358"/>
      <c r="F17" s="357"/>
      <c r="G17" s="1791"/>
      <c r="H17" s="1798"/>
      <c r="I17" s="558"/>
      <c r="J17" s="561"/>
      <c r="K17" s="358"/>
      <c r="L17" s="339"/>
      <c r="N17" s="426"/>
      <c r="O17" s="427"/>
    </row>
    <row r="18" spans="1:15" ht="26.45" customHeight="1">
      <c r="A18" s="1791"/>
      <c r="B18" s="1798"/>
      <c r="C18" s="558"/>
      <c r="D18" s="561"/>
      <c r="E18" s="358"/>
      <c r="F18" s="357"/>
      <c r="G18" s="1791"/>
      <c r="H18" s="1798"/>
      <c r="I18" s="558"/>
      <c r="J18" s="561"/>
      <c r="K18" s="358"/>
      <c r="L18" s="339"/>
      <c r="N18" s="426"/>
      <c r="O18" s="427"/>
    </row>
    <row r="19" spans="1:15" ht="26.45" customHeight="1">
      <c r="A19" s="1791"/>
      <c r="B19" s="1798"/>
      <c r="C19" s="558"/>
      <c r="D19" s="561"/>
      <c r="E19" s="358"/>
      <c r="F19" s="357"/>
      <c r="G19" s="1791"/>
      <c r="H19" s="1798"/>
      <c r="I19" s="558"/>
      <c r="J19" s="561"/>
      <c r="K19" s="358"/>
      <c r="L19" s="339"/>
      <c r="N19" s="426"/>
      <c r="O19" s="427"/>
    </row>
    <row r="20" spans="1:15" ht="26.45" customHeight="1">
      <c r="A20" s="1791"/>
      <c r="B20" s="1799"/>
      <c r="C20" s="559"/>
      <c r="D20" s="562"/>
      <c r="E20" s="359"/>
      <c r="F20" s="360"/>
      <c r="G20" s="1791"/>
      <c r="H20" s="1799"/>
      <c r="I20" s="559"/>
      <c r="J20" s="562"/>
      <c r="K20" s="359"/>
      <c r="L20" s="339"/>
      <c r="N20" s="348"/>
      <c r="O20" s="427"/>
    </row>
    <row r="21" spans="1:15" ht="26.45" customHeight="1" thickBot="1">
      <c r="A21" s="1792"/>
      <c r="B21" s="1795" t="s">
        <v>582</v>
      </c>
      <c r="C21" s="1796"/>
      <c r="D21" s="563"/>
      <c r="E21" s="527">
        <f>(B16*$O$7+IF(B16=0,0,$O$8)+SUM(D16:D20)*$O$9+D21*$O$10)</f>
        <v>0</v>
      </c>
      <c r="F21" s="357"/>
      <c r="G21" s="1792"/>
      <c r="H21" s="1795" t="s">
        <v>582</v>
      </c>
      <c r="I21" s="1796"/>
      <c r="J21" s="563"/>
      <c r="K21" s="527">
        <f>(H16*$O$7+IF(H16=0,0,$O$8)+SUM(J16:J20)*$O$9+J21*$O$10)</f>
        <v>0</v>
      </c>
      <c r="L21" s="339"/>
      <c r="N21" s="348"/>
      <c r="O21" s="427"/>
    </row>
    <row r="22" spans="1:15" s="349" customFormat="1" ht="8.25" customHeight="1" thickBot="1">
      <c r="A22" s="362"/>
      <c r="B22" s="361"/>
      <c r="C22" s="361"/>
      <c r="D22" s="361"/>
      <c r="E22" s="361"/>
      <c r="F22" s="361"/>
      <c r="G22" s="361"/>
      <c r="H22" s="361"/>
      <c r="I22" s="361"/>
      <c r="J22" s="361"/>
      <c r="K22" s="361"/>
      <c r="L22" s="347"/>
    </row>
    <row r="23" spans="1:15" ht="18.75" customHeight="1">
      <c r="A23" s="1780" t="s">
        <v>546</v>
      </c>
      <c r="B23" s="1782" t="s">
        <v>699</v>
      </c>
      <c r="C23" s="1783"/>
      <c r="D23" s="1784" t="s">
        <v>480</v>
      </c>
      <c r="E23" s="1786" t="s">
        <v>438</v>
      </c>
      <c r="F23" s="353"/>
      <c r="G23" s="1780" t="s">
        <v>546</v>
      </c>
      <c r="H23" s="1782" t="s">
        <v>699</v>
      </c>
      <c r="I23" s="1783"/>
      <c r="J23" s="1784" t="s">
        <v>480</v>
      </c>
      <c r="K23" s="1786" t="s">
        <v>438</v>
      </c>
      <c r="L23" s="339"/>
      <c r="N23" s="348"/>
      <c r="O23" s="427"/>
    </row>
    <row r="24" spans="1:15" ht="18.75" customHeight="1" thickBot="1">
      <c r="A24" s="1781"/>
      <c r="B24" s="354" t="s">
        <v>502</v>
      </c>
      <c r="C24" s="355" t="s">
        <v>503</v>
      </c>
      <c r="D24" s="1785"/>
      <c r="E24" s="1787"/>
      <c r="F24" s="353"/>
      <c r="G24" s="1781"/>
      <c r="H24" s="354" t="s">
        <v>502</v>
      </c>
      <c r="I24" s="355" t="s">
        <v>503</v>
      </c>
      <c r="J24" s="1785"/>
      <c r="K24" s="1787"/>
      <c r="L24" s="339"/>
      <c r="N24" s="428"/>
      <c r="O24" s="427"/>
    </row>
    <row r="25" spans="1:15" ht="26.45" customHeight="1" thickTop="1">
      <c r="A25" s="1790" t="s">
        <v>510</v>
      </c>
      <c r="B25" s="1797"/>
      <c r="C25" s="557"/>
      <c r="D25" s="560"/>
      <c r="E25" s="356"/>
      <c r="F25" s="357"/>
      <c r="G25" s="1790" t="s">
        <v>511</v>
      </c>
      <c r="H25" s="1797"/>
      <c r="I25" s="557"/>
      <c r="J25" s="560"/>
      <c r="K25" s="356"/>
      <c r="L25" s="339"/>
      <c r="N25" s="348"/>
      <c r="O25" s="348"/>
    </row>
    <row r="26" spans="1:15" ht="26.45" customHeight="1">
      <c r="A26" s="1791"/>
      <c r="B26" s="1798"/>
      <c r="C26" s="558"/>
      <c r="D26" s="561"/>
      <c r="E26" s="358"/>
      <c r="F26" s="357"/>
      <c r="G26" s="1791"/>
      <c r="H26" s="1798"/>
      <c r="I26" s="558"/>
      <c r="J26" s="561"/>
      <c r="K26" s="358"/>
      <c r="L26" s="339"/>
    </row>
    <row r="27" spans="1:15" ht="26.45" customHeight="1">
      <c r="A27" s="1791"/>
      <c r="B27" s="1798"/>
      <c r="C27" s="558"/>
      <c r="D27" s="561"/>
      <c r="E27" s="358"/>
      <c r="F27" s="357"/>
      <c r="G27" s="1791"/>
      <c r="H27" s="1798"/>
      <c r="I27" s="558"/>
      <c r="J27" s="561"/>
      <c r="K27" s="358"/>
      <c r="L27" s="339"/>
    </row>
    <row r="28" spans="1:15" ht="26.45" customHeight="1">
      <c r="A28" s="1791"/>
      <c r="B28" s="1798"/>
      <c r="C28" s="558"/>
      <c r="D28" s="561"/>
      <c r="E28" s="358"/>
      <c r="F28" s="357"/>
      <c r="G28" s="1791"/>
      <c r="H28" s="1798"/>
      <c r="I28" s="558"/>
      <c r="J28" s="561"/>
      <c r="K28" s="358"/>
      <c r="L28" s="339"/>
    </row>
    <row r="29" spans="1:15" ht="26.45" customHeight="1">
      <c r="A29" s="1791"/>
      <c r="B29" s="1799"/>
      <c r="C29" s="559"/>
      <c r="D29" s="562"/>
      <c r="E29" s="359"/>
      <c r="F29" s="360"/>
      <c r="G29" s="1791"/>
      <c r="H29" s="1799"/>
      <c r="I29" s="559"/>
      <c r="J29" s="562"/>
      <c r="K29" s="359"/>
      <c r="L29" s="339"/>
    </row>
    <row r="30" spans="1:15" ht="26.45" customHeight="1" thickBot="1">
      <c r="A30" s="1792"/>
      <c r="B30" s="1795" t="s">
        <v>582</v>
      </c>
      <c r="C30" s="1796"/>
      <c r="D30" s="563"/>
      <c r="E30" s="527">
        <f>(B25*$O$7+IF(B25=0,0,$O$8)+SUM(D25:D29)*$O$9+D30*$O$10)</f>
        <v>0</v>
      </c>
      <c r="F30" s="357"/>
      <c r="G30" s="1792"/>
      <c r="H30" s="1795" t="s">
        <v>582</v>
      </c>
      <c r="I30" s="1796"/>
      <c r="J30" s="563"/>
      <c r="K30" s="527">
        <f>(H25*$O$7+IF(H25=0,0,$O$8)+SUM(J25:J29)*$O$9+J30*$O$10)</f>
        <v>0</v>
      </c>
      <c r="L30" s="339"/>
    </row>
    <row r="31" spans="1:15" s="349" customFormat="1" ht="8.25" customHeight="1" thickBot="1">
      <c r="A31" s="362"/>
      <c r="B31" s="361"/>
      <c r="C31" s="361"/>
      <c r="D31" s="361"/>
      <c r="E31" s="361"/>
      <c r="F31" s="361"/>
      <c r="G31" s="361"/>
      <c r="H31" s="361"/>
      <c r="I31" s="361"/>
      <c r="J31" s="361"/>
      <c r="K31" s="362"/>
      <c r="L31" s="347"/>
    </row>
    <row r="32" spans="1:15" ht="18.75" customHeight="1">
      <c r="A32" s="1780" t="s">
        <v>546</v>
      </c>
      <c r="B32" s="1782" t="s">
        <v>699</v>
      </c>
      <c r="C32" s="1783"/>
      <c r="D32" s="1784" t="s">
        <v>480</v>
      </c>
      <c r="E32" s="1804" t="s">
        <v>438</v>
      </c>
      <c r="F32" s="353"/>
      <c r="G32" s="1780" t="s">
        <v>546</v>
      </c>
      <c r="H32" s="1782" t="s">
        <v>699</v>
      </c>
      <c r="I32" s="1783"/>
      <c r="J32" s="1784" t="s">
        <v>480</v>
      </c>
      <c r="K32" s="1786" t="s">
        <v>438</v>
      </c>
      <c r="L32" s="339"/>
    </row>
    <row r="33" spans="1:13" ht="18.75" customHeight="1" thickBot="1">
      <c r="A33" s="1781"/>
      <c r="B33" s="354" t="s">
        <v>502</v>
      </c>
      <c r="C33" s="355" t="s">
        <v>503</v>
      </c>
      <c r="D33" s="1785"/>
      <c r="E33" s="1805"/>
      <c r="F33" s="353"/>
      <c r="G33" s="1781"/>
      <c r="H33" s="354" t="s">
        <v>502</v>
      </c>
      <c r="I33" s="355" t="s">
        <v>503</v>
      </c>
      <c r="J33" s="1785"/>
      <c r="K33" s="1787"/>
      <c r="L33" s="339"/>
    </row>
    <row r="34" spans="1:13" ht="26.45" customHeight="1" thickTop="1">
      <c r="A34" s="1790" t="s">
        <v>512</v>
      </c>
      <c r="B34" s="1797"/>
      <c r="C34" s="557"/>
      <c r="D34" s="560"/>
      <c r="E34" s="356"/>
      <c r="F34" s="357"/>
      <c r="G34" s="1801" t="s">
        <v>513</v>
      </c>
      <c r="H34" s="1797"/>
      <c r="I34" s="557"/>
      <c r="J34" s="560"/>
      <c r="K34" s="356"/>
      <c r="L34" s="339"/>
    </row>
    <row r="35" spans="1:13" ht="26.45" customHeight="1">
      <c r="A35" s="1791"/>
      <c r="B35" s="1798"/>
      <c r="C35" s="558"/>
      <c r="D35" s="561"/>
      <c r="E35" s="358"/>
      <c r="F35" s="357"/>
      <c r="G35" s="1802"/>
      <c r="H35" s="1798"/>
      <c r="I35" s="558"/>
      <c r="J35" s="561"/>
      <c r="K35" s="358"/>
      <c r="L35" s="339"/>
      <c r="M35" s="348"/>
    </row>
    <row r="36" spans="1:13" ht="26.45" customHeight="1">
      <c r="A36" s="1791"/>
      <c r="B36" s="1798"/>
      <c r="C36" s="558"/>
      <c r="D36" s="561"/>
      <c r="E36" s="358"/>
      <c r="F36" s="357"/>
      <c r="G36" s="1802"/>
      <c r="H36" s="1798"/>
      <c r="I36" s="558"/>
      <c r="J36" s="561"/>
      <c r="K36" s="358"/>
      <c r="L36" s="339"/>
    </row>
    <row r="37" spans="1:13" ht="26.45" customHeight="1">
      <c r="A37" s="1791"/>
      <c r="B37" s="1798"/>
      <c r="C37" s="558"/>
      <c r="D37" s="561"/>
      <c r="E37" s="358"/>
      <c r="F37" s="357"/>
      <c r="G37" s="1802"/>
      <c r="H37" s="1798"/>
      <c r="I37" s="558"/>
      <c r="J37" s="561"/>
      <c r="K37" s="358"/>
    </row>
    <row r="38" spans="1:13" ht="26.45" customHeight="1">
      <c r="A38" s="1791"/>
      <c r="B38" s="1799"/>
      <c r="C38" s="559"/>
      <c r="D38" s="562"/>
      <c r="E38" s="359"/>
      <c r="F38" s="360"/>
      <c r="G38" s="1802"/>
      <c r="H38" s="1799"/>
      <c r="I38" s="559"/>
      <c r="J38" s="562"/>
      <c r="K38" s="359"/>
    </row>
    <row r="39" spans="1:13" ht="26.45" customHeight="1" thickBot="1">
      <c r="A39" s="1792"/>
      <c r="B39" s="1795" t="s">
        <v>582</v>
      </c>
      <c r="C39" s="1796"/>
      <c r="D39" s="563"/>
      <c r="E39" s="527">
        <f>(B34*$O$7+IF(B34=0,0,$O$8)+SUM(D34:D38)*$O$9+D39*$O$10)</f>
        <v>0</v>
      </c>
      <c r="F39" s="357"/>
      <c r="G39" s="1803"/>
      <c r="H39" s="1795" t="s">
        <v>582</v>
      </c>
      <c r="I39" s="1796"/>
      <c r="J39" s="563"/>
      <c r="K39" s="527">
        <f>(H34*$O$7+IF(H34=0,0,$O$8)+SUM(J34:J38)*$O$9+J39*$O$10)</f>
        <v>0</v>
      </c>
    </row>
    <row r="40" spans="1:13" ht="6" customHeight="1" thickBot="1">
      <c r="A40" s="424"/>
      <c r="F40" s="348"/>
    </row>
    <row r="41" spans="1:13" ht="18.75" customHeight="1">
      <c r="A41" s="1780" t="s">
        <v>546</v>
      </c>
      <c r="B41" s="1782" t="s">
        <v>699</v>
      </c>
      <c r="C41" s="1783"/>
      <c r="D41" s="1784" t="s">
        <v>480</v>
      </c>
      <c r="E41" s="1804" t="s">
        <v>438</v>
      </c>
      <c r="F41" s="353"/>
      <c r="G41" s="1780" t="s">
        <v>546</v>
      </c>
      <c r="H41" s="1782" t="s">
        <v>699</v>
      </c>
      <c r="I41" s="1783"/>
      <c r="J41" s="1784" t="s">
        <v>480</v>
      </c>
      <c r="K41" s="1786" t="s">
        <v>438</v>
      </c>
    </row>
    <row r="42" spans="1:13" ht="18.75" customHeight="1" thickBot="1">
      <c r="A42" s="1781"/>
      <c r="B42" s="354" t="s">
        <v>502</v>
      </c>
      <c r="C42" s="355" t="s">
        <v>503</v>
      </c>
      <c r="D42" s="1785"/>
      <c r="E42" s="1805"/>
      <c r="F42" s="353"/>
      <c r="G42" s="1781"/>
      <c r="H42" s="354" t="s">
        <v>502</v>
      </c>
      <c r="I42" s="355" t="s">
        <v>503</v>
      </c>
      <c r="J42" s="1785"/>
      <c r="K42" s="1787"/>
    </row>
    <row r="43" spans="1:13" ht="26.25" customHeight="1" thickTop="1">
      <c r="A43" s="1790" t="s">
        <v>564</v>
      </c>
      <c r="B43" s="1797"/>
      <c r="C43" s="557"/>
      <c r="D43" s="560"/>
      <c r="E43" s="356"/>
      <c r="F43" s="357"/>
      <c r="G43" s="1801" t="s">
        <v>565</v>
      </c>
      <c r="H43" s="1797"/>
      <c r="I43" s="557"/>
      <c r="J43" s="560"/>
      <c r="K43" s="356"/>
    </row>
    <row r="44" spans="1:13" ht="26.25" customHeight="1">
      <c r="A44" s="1791"/>
      <c r="B44" s="1798"/>
      <c r="C44" s="558"/>
      <c r="D44" s="561"/>
      <c r="E44" s="358"/>
      <c r="F44" s="357"/>
      <c r="G44" s="1802"/>
      <c r="H44" s="1798"/>
      <c r="I44" s="558"/>
      <c r="J44" s="561"/>
      <c r="K44" s="358"/>
    </row>
    <row r="45" spans="1:13" ht="26.25" customHeight="1">
      <c r="A45" s="1791"/>
      <c r="B45" s="1798"/>
      <c r="C45" s="558"/>
      <c r="D45" s="561"/>
      <c r="E45" s="358"/>
      <c r="F45" s="357"/>
      <c r="G45" s="1802"/>
      <c r="H45" s="1798"/>
      <c r="I45" s="558"/>
      <c r="J45" s="561"/>
      <c r="K45" s="358"/>
    </row>
    <row r="46" spans="1:13" ht="26.25" customHeight="1">
      <c r="A46" s="1791"/>
      <c r="B46" s="1798"/>
      <c r="C46" s="558"/>
      <c r="D46" s="561"/>
      <c r="E46" s="358"/>
      <c r="F46" s="357"/>
      <c r="G46" s="1802"/>
      <c r="H46" s="1798"/>
      <c r="I46" s="558"/>
      <c r="J46" s="561"/>
      <c r="K46" s="358"/>
    </row>
    <row r="47" spans="1:13" ht="26.25" customHeight="1">
      <c r="A47" s="1791"/>
      <c r="B47" s="1799"/>
      <c r="C47" s="559"/>
      <c r="D47" s="562"/>
      <c r="E47" s="359"/>
      <c r="F47" s="360"/>
      <c r="G47" s="1802"/>
      <c r="H47" s="1799"/>
      <c r="I47" s="559"/>
      <c r="J47" s="562"/>
      <c r="K47" s="359"/>
    </row>
    <row r="48" spans="1:13" ht="26.25" customHeight="1" thickBot="1">
      <c r="A48" s="1792"/>
      <c r="B48" s="1795" t="s">
        <v>582</v>
      </c>
      <c r="C48" s="1796"/>
      <c r="D48" s="563"/>
      <c r="E48" s="527">
        <f>(B43*$O$7+IF(B43=0,0,$O$8)+SUM(D43:D47)*$O$9+D48*$O$10)</f>
        <v>0</v>
      </c>
      <c r="F48" s="357"/>
      <c r="G48" s="1803"/>
      <c r="H48" s="1795" t="s">
        <v>582</v>
      </c>
      <c r="I48" s="1796"/>
      <c r="J48" s="563"/>
      <c r="K48" s="527">
        <f>(H43*$O$7+IF(H43=0,0,$O$8)+SUM(J43:J47)*$O$9+J48*$O$10)</f>
        <v>0</v>
      </c>
    </row>
    <row r="49" spans="1:1">
      <c r="A49" s="425"/>
    </row>
  </sheetData>
  <sheetProtection algorithmName="SHA-512" hashValue="sfjec/lYQTYi0MG4yPLJav39JgSjLmcEtVJRmJu89jLzxymm8Bs1WnwmQXhebzoo0PnOKvcheNf4e3UNc3C0tA==" saltValue="dalNWyBu2aSiw8WefFtpA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18"/>
  <conditionalFormatting sqref="B7 C8:D11 D12">
    <cfRule type="containsBlanks" dxfId="48" priority="27">
      <formula>LEN(TRIM(B7))=0</formula>
    </cfRule>
  </conditionalFormatting>
  <conditionalFormatting sqref="C7:D7">
    <cfRule type="containsBlanks" dxfId="47" priority="28">
      <formula>LEN(TRIM(C7))=0</formula>
    </cfRule>
  </conditionalFormatting>
  <conditionalFormatting sqref="H7 I8:J11 J12">
    <cfRule type="containsBlanks" dxfId="46" priority="3">
      <formula>LEN(TRIM(H7))=0</formula>
    </cfRule>
  </conditionalFormatting>
  <conditionalFormatting sqref="I7:J7">
    <cfRule type="containsBlanks" dxfId="45" priority="4">
      <formula>LEN(TRIM(I7))=0</formula>
    </cfRule>
  </conditionalFormatting>
  <conditionalFormatting sqref="H43 I44:J47 J48 B43 C44:D47 D48 H34 I35:J38 J39 B34 C35:D38 D39 H25 I26:J29 J30 B25 C26:D29 D30 H16 I17:J20 J21 B16 C17:D20 D21">
    <cfRule type="containsBlanks" dxfId="44" priority="1">
      <formula>LEN(TRIM(B16))=0</formula>
    </cfRule>
  </conditionalFormatting>
  <conditionalFormatting sqref="I43:J43 C43:D43 I34:J34 C34:D34 I25:J25 C25:D25 I16:J16 C16:D16">
    <cfRule type="containsBlanks" dxfId="43"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&amp;R&amp;K00-043R5超高層ZEH-M_ver.1</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2DED-46D9-42A9-BB8E-995A73D9F98E}">
  <sheetPr>
    <pageSetUpPr fitToPage="1"/>
  </sheetPr>
  <dimension ref="A1:BH75"/>
  <sheetViews>
    <sheetView showGridLines="0" view="pageBreakPreview" zoomScale="70" zoomScaleNormal="100" zoomScaleSheetLayoutView="70" workbookViewId="0">
      <selection activeCell="B15" sqref="B15"/>
    </sheetView>
  </sheetViews>
  <sheetFormatPr defaultColWidth="9" defaultRowHeight="24"/>
  <cols>
    <col min="1" max="1" width="2.625" style="966" customWidth="1"/>
    <col min="2" max="2" width="30.625" style="967" customWidth="1"/>
    <col min="3" max="3" width="20.625" style="967" customWidth="1"/>
    <col min="4" max="4" width="6.625" style="967" customWidth="1"/>
    <col min="5" max="5" width="10.625" style="969" customWidth="1"/>
    <col min="6" max="6" width="5.625" style="967" customWidth="1"/>
    <col min="7" max="7" width="13.625" style="967" customWidth="1"/>
    <col min="8" max="8" width="5.625" style="967" customWidth="1"/>
    <col min="9" max="9" width="13.625" style="967" customWidth="1"/>
    <col min="10" max="10" width="5.625" style="967" customWidth="1"/>
    <col min="11" max="11" width="13.625" style="967" customWidth="1"/>
    <col min="12" max="12" width="20.625" style="967" customWidth="1"/>
    <col min="13" max="13" width="1.625" style="51" customWidth="1"/>
    <col min="14" max="14" width="30.625" style="967" customWidth="1"/>
    <col min="15" max="15" width="20.625" style="967" customWidth="1"/>
    <col min="16" max="16" width="6.625" style="967" customWidth="1"/>
    <col min="17" max="17" width="10.625" style="969" customWidth="1"/>
    <col min="18" max="18" width="5.625" style="967" customWidth="1"/>
    <col min="19" max="19" width="13.625" style="967" customWidth="1"/>
    <col min="20" max="20" width="5.625" style="967" customWidth="1"/>
    <col min="21" max="21" width="13.625" style="967" customWidth="1"/>
    <col min="22" max="22" width="5.625" style="967" customWidth="1"/>
    <col min="23" max="23" width="13.625" style="967" customWidth="1"/>
    <col min="24" max="24" width="20.625" style="967" customWidth="1"/>
    <col min="25" max="25" width="1.625" style="51" customWidth="1"/>
    <col min="26" max="26" width="30.625" style="967" customWidth="1"/>
    <col min="27" max="27" width="20.625" style="967" customWidth="1"/>
    <col min="28" max="28" width="6.625" style="967" customWidth="1"/>
    <col min="29" max="29" width="10.625" style="969" customWidth="1"/>
    <col min="30" max="30" width="5.625" style="967" customWidth="1"/>
    <col min="31" max="31" width="13.625" style="967" customWidth="1"/>
    <col min="32" max="32" width="5.625" style="967" customWidth="1"/>
    <col min="33" max="33" width="13.625" style="967" customWidth="1"/>
    <col min="34" max="34" width="5.625" style="967" customWidth="1"/>
    <col min="35" max="35" width="13.625" style="967" customWidth="1"/>
    <col min="36" max="36" width="20.625" style="967" customWidth="1"/>
    <col min="37" max="37" width="1.625" style="51" customWidth="1"/>
    <col min="38" max="38" width="30.625" style="967" customWidth="1"/>
    <col min="39" max="39" width="20.625" style="967" customWidth="1"/>
    <col min="40" max="40" width="6.625" style="967" customWidth="1"/>
    <col min="41" max="41" width="10.625" style="969" customWidth="1"/>
    <col min="42" max="42" width="5.625" style="967" customWidth="1"/>
    <col min="43" max="43" width="13.625" style="967" customWidth="1"/>
    <col min="44" max="44" width="5.625" style="967" customWidth="1"/>
    <col min="45" max="45" width="13.625" style="967" customWidth="1"/>
    <col min="46" max="46" width="5.625" style="967" customWidth="1"/>
    <col min="47" max="47" width="13.625" style="967" customWidth="1"/>
    <col min="48" max="48" width="20.625" style="967" customWidth="1"/>
    <col min="49" max="49" width="1.625" style="51" customWidth="1"/>
    <col min="50" max="50" width="30.625" style="967" customWidth="1"/>
    <col min="51" max="51" width="20.625" style="967" customWidth="1"/>
    <col min="52" max="52" width="6.625" style="967" customWidth="1"/>
    <col min="53" max="53" width="10.625" style="969" customWidth="1"/>
    <col min="54" max="54" width="5.625" style="967" customWidth="1"/>
    <col min="55" max="55" width="13.625" style="967" customWidth="1"/>
    <col min="56" max="56" width="5.625" style="967" customWidth="1"/>
    <col min="57" max="57" width="13.625" style="967" customWidth="1"/>
    <col min="58" max="58" width="5.625" style="967" customWidth="1"/>
    <col min="59" max="59" width="13.625" style="967" customWidth="1"/>
    <col min="60" max="60" width="20.625" style="967" customWidth="1"/>
    <col min="61" max="66" width="9" style="967"/>
    <col min="67" max="67" width="9" style="967" customWidth="1"/>
    <col min="68" max="16384" width="9" style="967"/>
  </cols>
  <sheetData>
    <row r="1" spans="1:60" s="231" customFormat="1">
      <c r="A1" s="955"/>
      <c r="B1" s="230" t="s">
        <v>914</v>
      </c>
      <c r="C1" s="233"/>
      <c r="D1" s="956"/>
      <c r="E1" s="957"/>
      <c r="F1" s="956"/>
      <c r="G1" s="956"/>
      <c r="H1" s="956"/>
      <c r="I1" s="956"/>
      <c r="M1" s="232"/>
      <c r="N1" s="233"/>
      <c r="O1" s="233"/>
      <c r="P1" s="956"/>
      <c r="Q1" s="957"/>
      <c r="R1" s="956"/>
      <c r="S1" s="956"/>
      <c r="T1" s="956"/>
      <c r="U1" s="956"/>
      <c r="Y1" s="232"/>
      <c r="Z1" s="233"/>
      <c r="AA1" s="233"/>
      <c r="AB1" s="956"/>
      <c r="AC1" s="957"/>
      <c r="AD1" s="956"/>
      <c r="AE1" s="956"/>
      <c r="AF1" s="956"/>
      <c r="AG1" s="956"/>
      <c r="AK1" s="232"/>
      <c r="AL1" s="233"/>
      <c r="AM1" s="233"/>
      <c r="AN1" s="956"/>
      <c r="AO1" s="957"/>
      <c r="AP1" s="956"/>
      <c r="AQ1" s="956"/>
      <c r="AR1" s="956"/>
      <c r="AS1" s="956"/>
      <c r="AW1" s="232"/>
      <c r="AX1" s="233"/>
      <c r="AY1" s="233"/>
      <c r="AZ1" s="956"/>
      <c r="BA1" s="957"/>
      <c r="BB1" s="956"/>
      <c r="BC1" s="956"/>
      <c r="BD1" s="956"/>
      <c r="BE1" s="956"/>
    </row>
    <row r="2" spans="1:60" s="235" customFormat="1">
      <c r="A2" s="958"/>
      <c r="B2" s="230" t="s">
        <v>915</v>
      </c>
      <c r="C2" s="233"/>
      <c r="D2" s="233"/>
      <c r="E2" s="959"/>
      <c r="H2" s="236"/>
      <c r="I2" s="237"/>
      <c r="J2" s="237"/>
      <c r="K2" s="238"/>
      <c r="L2" s="237"/>
      <c r="M2" s="232"/>
      <c r="N2" s="233"/>
      <c r="O2" s="233"/>
      <c r="P2" s="233"/>
      <c r="Q2" s="959"/>
      <c r="T2" s="236"/>
      <c r="U2" s="237"/>
      <c r="V2" s="237"/>
      <c r="W2" s="238"/>
      <c r="X2" s="237"/>
      <c r="Y2" s="232"/>
      <c r="Z2" s="233"/>
      <c r="AA2" s="233"/>
      <c r="AB2" s="233"/>
      <c r="AC2" s="959"/>
      <c r="AF2" s="236"/>
      <c r="AG2" s="237"/>
      <c r="AH2" s="237"/>
      <c r="AI2" s="238"/>
      <c r="AJ2" s="237"/>
      <c r="AK2" s="232"/>
      <c r="AL2" s="233"/>
      <c r="AM2" s="233"/>
      <c r="AN2" s="233"/>
      <c r="AO2" s="959"/>
      <c r="AR2" s="236"/>
      <c r="AS2" s="237"/>
      <c r="AT2" s="237"/>
      <c r="AU2" s="238"/>
      <c r="AV2" s="237"/>
      <c r="AW2" s="232"/>
      <c r="AX2" s="233"/>
      <c r="AY2" s="233"/>
      <c r="AZ2" s="233"/>
      <c r="BA2" s="959"/>
      <c r="BD2" s="236"/>
      <c r="BE2" s="237"/>
      <c r="BF2" s="237"/>
      <c r="BG2" s="238"/>
      <c r="BH2" s="237"/>
    </row>
    <row r="3" spans="1:60" s="235" customFormat="1">
      <c r="A3" s="958"/>
      <c r="B3" s="230" t="s">
        <v>916</v>
      </c>
      <c r="C3" s="233"/>
      <c r="D3" s="233"/>
      <c r="E3" s="959"/>
      <c r="H3" s="236"/>
      <c r="I3" s="237"/>
      <c r="J3" s="237"/>
      <c r="K3" s="238"/>
      <c r="L3" s="237"/>
      <c r="M3" s="232"/>
      <c r="N3" s="233"/>
      <c r="O3" s="233"/>
      <c r="P3" s="233"/>
      <c r="Q3" s="959"/>
      <c r="T3" s="236"/>
      <c r="U3" s="237"/>
      <c r="V3" s="237"/>
      <c r="W3" s="238"/>
      <c r="X3" s="237"/>
      <c r="Y3" s="232"/>
      <c r="Z3" s="233"/>
      <c r="AA3" s="233"/>
      <c r="AB3" s="233"/>
      <c r="AC3" s="959"/>
      <c r="AF3" s="236"/>
      <c r="AG3" s="237"/>
      <c r="AH3" s="237"/>
      <c r="AI3" s="238"/>
      <c r="AJ3" s="237"/>
      <c r="AK3" s="232"/>
      <c r="AL3" s="233"/>
      <c r="AM3" s="233"/>
      <c r="AN3" s="233"/>
      <c r="AO3" s="959"/>
      <c r="AR3" s="236"/>
      <c r="AS3" s="237"/>
      <c r="AT3" s="237"/>
      <c r="AU3" s="238"/>
      <c r="AV3" s="237"/>
      <c r="AW3" s="232"/>
      <c r="AX3" s="233"/>
      <c r="AY3" s="233"/>
      <c r="AZ3" s="233"/>
      <c r="BA3" s="959"/>
      <c r="BD3" s="236"/>
      <c r="BE3" s="237"/>
      <c r="BF3" s="237"/>
      <c r="BG3" s="238"/>
      <c r="BH3" s="237"/>
    </row>
    <row r="4" spans="1:60" s="235" customFormat="1">
      <c r="A4" s="958"/>
      <c r="B4" s="234" t="s">
        <v>415</v>
      </c>
      <c r="C4" s="233"/>
      <c r="D4" s="233"/>
      <c r="E4" s="959"/>
      <c r="H4" s="236"/>
      <c r="I4" s="237"/>
      <c r="J4" s="237"/>
      <c r="K4" s="238"/>
      <c r="L4" s="237"/>
      <c r="M4" s="232"/>
      <c r="N4" s="233"/>
      <c r="O4" s="233"/>
      <c r="P4" s="233"/>
      <c r="Q4" s="959"/>
      <c r="T4" s="236"/>
      <c r="U4" s="237"/>
      <c r="V4" s="237"/>
      <c r="W4" s="238"/>
      <c r="X4" s="237"/>
      <c r="Y4" s="232"/>
      <c r="Z4" s="233"/>
      <c r="AA4" s="233"/>
      <c r="AB4" s="233"/>
      <c r="AC4" s="959"/>
      <c r="AF4" s="236"/>
      <c r="AG4" s="237"/>
      <c r="AH4" s="237"/>
      <c r="AI4" s="238"/>
      <c r="AJ4" s="237"/>
      <c r="AK4" s="232"/>
      <c r="AL4" s="233"/>
      <c r="AM4" s="233"/>
      <c r="AN4" s="233"/>
      <c r="AO4" s="959"/>
      <c r="AR4" s="236"/>
      <c r="AS4" s="237"/>
      <c r="AT4" s="237"/>
      <c r="AU4" s="238"/>
      <c r="AV4" s="237"/>
      <c r="AW4" s="232"/>
      <c r="AX4" s="233"/>
      <c r="AY4" s="233"/>
      <c r="AZ4" s="233"/>
      <c r="BA4" s="959"/>
      <c r="BD4" s="236"/>
      <c r="BE4" s="237"/>
      <c r="BF4" s="237"/>
      <c r="BG4" s="238"/>
      <c r="BH4" s="237"/>
    </row>
    <row r="5" spans="1:60" s="962" customFormat="1">
      <c r="A5" s="960"/>
      <c r="B5" s="961"/>
      <c r="C5" s="961"/>
      <c r="D5" s="961"/>
      <c r="E5" s="961"/>
      <c r="H5" s="963"/>
      <c r="I5" s="964"/>
      <c r="J5" s="964"/>
      <c r="K5" s="965"/>
      <c r="L5" s="964"/>
      <c r="M5" s="51"/>
      <c r="N5" s="961"/>
      <c r="O5" s="961"/>
      <c r="P5" s="961"/>
      <c r="Q5" s="961"/>
      <c r="T5" s="963"/>
      <c r="U5" s="964"/>
      <c r="V5" s="964"/>
      <c r="W5" s="965"/>
      <c r="X5" s="964"/>
      <c r="Y5" s="51"/>
      <c r="Z5" s="961"/>
      <c r="AA5" s="961"/>
      <c r="AB5" s="961"/>
      <c r="AC5" s="961"/>
      <c r="AF5" s="963"/>
      <c r="AG5" s="964"/>
      <c r="AH5" s="964"/>
      <c r="AI5" s="965"/>
      <c r="AJ5" s="964"/>
      <c r="AK5" s="51"/>
      <c r="AL5" s="961"/>
      <c r="AM5" s="961"/>
      <c r="AN5" s="961"/>
      <c r="AO5" s="961"/>
      <c r="AR5" s="963"/>
      <c r="AS5" s="964"/>
      <c r="AT5" s="964"/>
      <c r="AU5" s="965"/>
      <c r="AV5" s="964"/>
      <c r="AW5" s="51"/>
      <c r="AX5" s="961"/>
      <c r="AY5" s="961"/>
      <c r="AZ5" s="961"/>
      <c r="BA5" s="961"/>
      <c r="BD5" s="963"/>
      <c r="BE5" s="964"/>
      <c r="BF5" s="964"/>
      <c r="BG5" s="965"/>
      <c r="BH5" s="964"/>
    </row>
    <row r="6" spans="1:60">
      <c r="B6" s="1806" t="s">
        <v>835</v>
      </c>
      <c r="C6" s="1806"/>
      <c r="D6" s="1806"/>
      <c r="E6" s="1806"/>
      <c r="F6" s="1806"/>
      <c r="G6" s="1806"/>
      <c r="H6" s="1806"/>
      <c r="I6" s="1806"/>
      <c r="J6" s="1806"/>
      <c r="K6" s="1806"/>
      <c r="L6" s="1806"/>
      <c r="N6" s="1806" t="s">
        <v>836</v>
      </c>
      <c r="O6" s="1806"/>
      <c r="P6" s="1806"/>
      <c r="Q6" s="1806"/>
      <c r="R6" s="1806"/>
      <c r="S6" s="1806"/>
      <c r="T6" s="1806"/>
      <c r="U6" s="1806"/>
      <c r="V6" s="1806"/>
      <c r="W6" s="1806"/>
      <c r="X6" s="1806"/>
      <c r="Z6" s="1806" t="s">
        <v>837</v>
      </c>
      <c r="AA6" s="1806"/>
      <c r="AB6" s="1806"/>
      <c r="AC6" s="1806"/>
      <c r="AD6" s="1806"/>
      <c r="AE6" s="1806"/>
      <c r="AF6" s="1806"/>
      <c r="AG6" s="1806"/>
      <c r="AH6" s="1806"/>
      <c r="AI6" s="1806"/>
      <c r="AJ6" s="1806"/>
      <c r="AL6" s="1806" t="s">
        <v>838</v>
      </c>
      <c r="AM6" s="1806"/>
      <c r="AN6" s="1806"/>
      <c r="AO6" s="1806"/>
      <c r="AP6" s="1806"/>
      <c r="AQ6" s="1806"/>
      <c r="AR6" s="1806"/>
      <c r="AS6" s="1806"/>
      <c r="AT6" s="1806"/>
      <c r="AU6" s="1806"/>
      <c r="AV6" s="1806"/>
      <c r="AX6" s="1806" t="s">
        <v>919</v>
      </c>
      <c r="AY6" s="1806"/>
      <c r="AZ6" s="1806"/>
      <c r="BA6" s="1806"/>
      <c r="BB6" s="1806"/>
      <c r="BC6" s="1806"/>
      <c r="BD6" s="1806"/>
      <c r="BE6" s="1806"/>
      <c r="BF6" s="1806"/>
      <c r="BG6" s="1806"/>
      <c r="BH6" s="1806"/>
    </row>
    <row r="7" spans="1:60" ht="17.25">
      <c r="A7" s="968"/>
    </row>
    <row r="8" spans="1:60">
      <c r="B8" s="1836" t="s">
        <v>612</v>
      </c>
      <c r="C8" s="1836"/>
      <c r="D8" s="1836"/>
      <c r="E8" s="1836"/>
      <c r="F8" s="1836"/>
      <c r="G8" s="1836"/>
      <c r="H8" s="1836"/>
      <c r="I8" s="1836"/>
      <c r="J8" s="1836"/>
      <c r="K8" s="1836"/>
      <c r="L8" s="970"/>
      <c r="N8" s="1836" t="s">
        <v>612</v>
      </c>
      <c r="O8" s="1836"/>
      <c r="P8" s="1836"/>
      <c r="Q8" s="1836"/>
      <c r="R8" s="1836"/>
      <c r="S8" s="1836"/>
      <c r="T8" s="1836"/>
      <c r="U8" s="1836"/>
      <c r="V8" s="1836"/>
      <c r="W8" s="1836"/>
      <c r="X8" s="970"/>
      <c r="Z8" s="1836" t="s">
        <v>612</v>
      </c>
      <c r="AA8" s="1836"/>
      <c r="AB8" s="1836"/>
      <c r="AC8" s="1836"/>
      <c r="AD8" s="1836"/>
      <c r="AE8" s="1836"/>
      <c r="AF8" s="1836"/>
      <c r="AG8" s="1836"/>
      <c r="AH8" s="1836"/>
      <c r="AI8" s="1836"/>
      <c r="AJ8" s="970"/>
      <c r="AL8" s="1836" t="s">
        <v>612</v>
      </c>
      <c r="AM8" s="1836"/>
      <c r="AN8" s="1836"/>
      <c r="AO8" s="1836"/>
      <c r="AP8" s="1836"/>
      <c r="AQ8" s="1836"/>
      <c r="AR8" s="1836"/>
      <c r="AS8" s="1836"/>
      <c r="AT8" s="1836"/>
      <c r="AU8" s="1836"/>
      <c r="AV8" s="970"/>
      <c r="AX8" s="1836" t="s">
        <v>612</v>
      </c>
      <c r="AY8" s="1836"/>
      <c r="AZ8" s="1836"/>
      <c r="BA8" s="1836"/>
      <c r="BB8" s="1836"/>
      <c r="BC8" s="1836"/>
      <c r="BD8" s="1836"/>
      <c r="BE8" s="1836"/>
      <c r="BF8" s="1836"/>
      <c r="BG8" s="1836"/>
      <c r="BH8" s="970"/>
    </row>
    <row r="9" spans="1:60">
      <c r="B9" s="1836"/>
      <c r="C9" s="1836"/>
      <c r="D9" s="1836"/>
      <c r="E9" s="1836"/>
      <c r="F9" s="1836"/>
      <c r="G9" s="1836"/>
      <c r="H9" s="1836"/>
      <c r="I9" s="1836"/>
      <c r="J9" s="1836"/>
      <c r="K9" s="1836"/>
      <c r="L9" s="970"/>
      <c r="N9" s="1836"/>
      <c r="O9" s="1836"/>
      <c r="P9" s="1836"/>
      <c r="Q9" s="1836"/>
      <c r="R9" s="1836"/>
      <c r="S9" s="1836"/>
      <c r="T9" s="1836"/>
      <c r="U9" s="1836"/>
      <c r="V9" s="1836"/>
      <c r="W9" s="1836"/>
      <c r="X9" s="970"/>
      <c r="Z9" s="1836"/>
      <c r="AA9" s="1836"/>
      <c r="AB9" s="1836"/>
      <c r="AC9" s="1836"/>
      <c r="AD9" s="1836"/>
      <c r="AE9" s="1836"/>
      <c r="AF9" s="1836"/>
      <c r="AG9" s="1836"/>
      <c r="AH9" s="1836"/>
      <c r="AI9" s="1836"/>
      <c r="AJ9" s="970"/>
      <c r="AL9" s="1836"/>
      <c r="AM9" s="1836"/>
      <c r="AN9" s="1836"/>
      <c r="AO9" s="1836"/>
      <c r="AP9" s="1836"/>
      <c r="AQ9" s="1836"/>
      <c r="AR9" s="1836"/>
      <c r="AS9" s="1836"/>
      <c r="AT9" s="1836"/>
      <c r="AU9" s="1836"/>
      <c r="AV9" s="970"/>
      <c r="AX9" s="1836"/>
      <c r="AY9" s="1836"/>
      <c r="AZ9" s="1836"/>
      <c r="BA9" s="1836"/>
      <c r="BB9" s="1836"/>
      <c r="BC9" s="1836"/>
      <c r="BD9" s="1836"/>
      <c r="BE9" s="1836"/>
      <c r="BF9" s="1836"/>
      <c r="BG9" s="1836"/>
      <c r="BH9" s="970"/>
    </row>
    <row r="10" spans="1:60" ht="17.25">
      <c r="A10" s="968"/>
    </row>
    <row r="11" spans="1:60" s="962" customFormat="1" ht="24.75" thickBot="1">
      <c r="A11" s="966"/>
      <c r="B11" s="1807" t="s">
        <v>295</v>
      </c>
      <c r="C11" s="1808"/>
      <c r="D11" s="1808"/>
      <c r="E11" s="1808"/>
      <c r="F11" s="1808"/>
      <c r="G11" s="1808"/>
      <c r="H11" s="1808"/>
      <c r="I11" s="1808"/>
      <c r="J11" s="1808"/>
      <c r="K11" s="1808"/>
      <c r="L11" s="1809"/>
      <c r="M11" s="51"/>
      <c r="N11" s="1807" t="s">
        <v>292</v>
      </c>
      <c r="O11" s="1808"/>
      <c r="P11" s="1808"/>
      <c r="Q11" s="1808"/>
      <c r="R11" s="1808"/>
      <c r="S11" s="1808"/>
      <c r="T11" s="1808"/>
      <c r="U11" s="1808"/>
      <c r="V11" s="1808"/>
      <c r="W11" s="1808"/>
      <c r="X11" s="1809"/>
      <c r="Y11" s="51"/>
      <c r="Z11" s="1807" t="s">
        <v>293</v>
      </c>
      <c r="AA11" s="1808"/>
      <c r="AB11" s="1808"/>
      <c r="AC11" s="1808"/>
      <c r="AD11" s="1808"/>
      <c r="AE11" s="1808"/>
      <c r="AF11" s="1808"/>
      <c r="AG11" s="1808"/>
      <c r="AH11" s="1808"/>
      <c r="AI11" s="1808"/>
      <c r="AJ11" s="1809"/>
      <c r="AK11" s="51"/>
      <c r="AL11" s="1807" t="s">
        <v>294</v>
      </c>
      <c r="AM11" s="1808"/>
      <c r="AN11" s="1808"/>
      <c r="AO11" s="1808"/>
      <c r="AP11" s="1808"/>
      <c r="AQ11" s="1808"/>
      <c r="AR11" s="1808"/>
      <c r="AS11" s="1808"/>
      <c r="AT11" s="1808"/>
      <c r="AU11" s="1808"/>
      <c r="AV11" s="1809"/>
      <c r="AW11" s="51"/>
      <c r="AX11" s="1807" t="s">
        <v>910</v>
      </c>
      <c r="AY11" s="1808"/>
      <c r="AZ11" s="1808"/>
      <c r="BA11" s="1808"/>
      <c r="BB11" s="1808"/>
      <c r="BC11" s="1808"/>
      <c r="BD11" s="1808"/>
      <c r="BE11" s="1808"/>
      <c r="BF11" s="1808"/>
      <c r="BG11" s="1808"/>
      <c r="BH11" s="1809"/>
    </row>
    <row r="12" spans="1:60" s="962" customFormat="1" ht="17.25">
      <c r="A12" s="971"/>
      <c r="B12" s="1813" t="s">
        <v>279</v>
      </c>
      <c r="C12" s="1810" t="s">
        <v>319</v>
      </c>
      <c r="D12" s="1816" t="s">
        <v>280</v>
      </c>
      <c r="E12" s="1819" t="s">
        <v>959</v>
      </c>
      <c r="F12" s="1820"/>
      <c r="G12" s="1820"/>
      <c r="H12" s="1820"/>
      <c r="I12" s="1820"/>
      <c r="J12" s="1820"/>
      <c r="K12" s="1821"/>
      <c r="L12" s="1822" t="s">
        <v>281</v>
      </c>
      <c r="M12" s="51"/>
      <c r="N12" s="1813" t="s">
        <v>279</v>
      </c>
      <c r="O12" s="1810" t="s">
        <v>319</v>
      </c>
      <c r="P12" s="1816" t="s">
        <v>280</v>
      </c>
      <c r="Q12" s="1819" t="s">
        <v>959</v>
      </c>
      <c r="R12" s="1820"/>
      <c r="S12" s="1820"/>
      <c r="T12" s="1820"/>
      <c r="U12" s="1820"/>
      <c r="V12" s="1820"/>
      <c r="W12" s="1821"/>
      <c r="X12" s="1822" t="s">
        <v>281</v>
      </c>
      <c r="Y12" s="51"/>
      <c r="Z12" s="1813" t="s">
        <v>279</v>
      </c>
      <c r="AA12" s="1810" t="s">
        <v>319</v>
      </c>
      <c r="AB12" s="1816" t="s">
        <v>280</v>
      </c>
      <c r="AC12" s="1819" t="s">
        <v>959</v>
      </c>
      <c r="AD12" s="1820"/>
      <c r="AE12" s="1820"/>
      <c r="AF12" s="1820"/>
      <c r="AG12" s="1820"/>
      <c r="AH12" s="1820"/>
      <c r="AI12" s="1821"/>
      <c r="AJ12" s="1822" t="s">
        <v>281</v>
      </c>
      <c r="AK12" s="51"/>
      <c r="AL12" s="1813" t="s">
        <v>279</v>
      </c>
      <c r="AM12" s="1810" t="s">
        <v>319</v>
      </c>
      <c r="AN12" s="1816" t="s">
        <v>280</v>
      </c>
      <c r="AO12" s="1819" t="s">
        <v>959</v>
      </c>
      <c r="AP12" s="1820"/>
      <c r="AQ12" s="1820"/>
      <c r="AR12" s="1820"/>
      <c r="AS12" s="1820"/>
      <c r="AT12" s="1820"/>
      <c r="AU12" s="1821"/>
      <c r="AV12" s="1822" t="s">
        <v>281</v>
      </c>
      <c r="AW12" s="51"/>
      <c r="AX12" s="1813" t="s">
        <v>279</v>
      </c>
      <c r="AY12" s="1810" t="s">
        <v>319</v>
      </c>
      <c r="AZ12" s="1816" t="s">
        <v>280</v>
      </c>
      <c r="BA12" s="1819" t="s">
        <v>959</v>
      </c>
      <c r="BB12" s="1820"/>
      <c r="BC12" s="1820"/>
      <c r="BD12" s="1820"/>
      <c r="BE12" s="1820"/>
      <c r="BF12" s="1820"/>
      <c r="BG12" s="1821"/>
      <c r="BH12" s="1822" t="s">
        <v>281</v>
      </c>
    </row>
    <row r="13" spans="1:60" s="962" customFormat="1" ht="17.25">
      <c r="A13" s="971"/>
      <c r="B13" s="1814"/>
      <c r="C13" s="1811"/>
      <c r="D13" s="1817"/>
      <c r="E13" s="1831" t="s">
        <v>282</v>
      </c>
      <c r="F13" s="1825" t="s">
        <v>283</v>
      </c>
      <c r="G13" s="1826"/>
      <c r="H13" s="1827" t="s">
        <v>284</v>
      </c>
      <c r="I13" s="1828"/>
      <c r="J13" s="1829" t="s">
        <v>285</v>
      </c>
      <c r="K13" s="1830"/>
      <c r="L13" s="1823"/>
      <c r="M13" s="51"/>
      <c r="N13" s="1814"/>
      <c r="O13" s="1811"/>
      <c r="P13" s="1817"/>
      <c r="Q13" s="1831" t="s">
        <v>282</v>
      </c>
      <c r="R13" s="1825" t="s">
        <v>283</v>
      </c>
      <c r="S13" s="1826"/>
      <c r="T13" s="1827" t="s">
        <v>284</v>
      </c>
      <c r="U13" s="1828"/>
      <c r="V13" s="1829" t="s">
        <v>285</v>
      </c>
      <c r="W13" s="1830"/>
      <c r="X13" s="1823"/>
      <c r="Y13" s="51"/>
      <c r="Z13" s="1814"/>
      <c r="AA13" s="1811"/>
      <c r="AB13" s="1817"/>
      <c r="AC13" s="1831" t="s">
        <v>282</v>
      </c>
      <c r="AD13" s="1825" t="s">
        <v>283</v>
      </c>
      <c r="AE13" s="1826"/>
      <c r="AF13" s="1827" t="s">
        <v>284</v>
      </c>
      <c r="AG13" s="1828"/>
      <c r="AH13" s="1829" t="s">
        <v>285</v>
      </c>
      <c r="AI13" s="1830"/>
      <c r="AJ13" s="1823"/>
      <c r="AK13" s="51"/>
      <c r="AL13" s="1814"/>
      <c r="AM13" s="1811"/>
      <c r="AN13" s="1817"/>
      <c r="AO13" s="1831" t="s">
        <v>282</v>
      </c>
      <c r="AP13" s="1825" t="s">
        <v>283</v>
      </c>
      <c r="AQ13" s="1826"/>
      <c r="AR13" s="1827" t="s">
        <v>284</v>
      </c>
      <c r="AS13" s="1828"/>
      <c r="AT13" s="1829" t="s">
        <v>285</v>
      </c>
      <c r="AU13" s="1830"/>
      <c r="AV13" s="1823"/>
      <c r="AW13" s="51"/>
      <c r="AX13" s="1814"/>
      <c r="AY13" s="1811"/>
      <c r="AZ13" s="1817"/>
      <c r="BA13" s="1831" t="s">
        <v>282</v>
      </c>
      <c r="BB13" s="1825" t="s">
        <v>283</v>
      </c>
      <c r="BC13" s="1826"/>
      <c r="BD13" s="1827" t="s">
        <v>284</v>
      </c>
      <c r="BE13" s="1828"/>
      <c r="BF13" s="1829" t="s">
        <v>285</v>
      </c>
      <c r="BG13" s="1830"/>
      <c r="BH13" s="1823"/>
    </row>
    <row r="14" spans="1:60" s="972" customFormat="1" ht="18" thickBot="1">
      <c r="A14" s="971"/>
      <c r="B14" s="1815"/>
      <c r="C14" s="1812"/>
      <c r="D14" s="1818"/>
      <c r="E14" s="1832"/>
      <c r="F14" s="49" t="s">
        <v>286</v>
      </c>
      <c r="G14" s="49" t="s">
        <v>287</v>
      </c>
      <c r="H14" s="48" t="s">
        <v>286</v>
      </c>
      <c r="I14" s="48" t="s">
        <v>287</v>
      </c>
      <c r="J14" s="37" t="s">
        <v>286</v>
      </c>
      <c r="K14" s="37" t="s">
        <v>287</v>
      </c>
      <c r="L14" s="1824"/>
      <c r="M14" s="51"/>
      <c r="N14" s="1815"/>
      <c r="O14" s="1812"/>
      <c r="P14" s="1818"/>
      <c r="Q14" s="1832"/>
      <c r="R14" s="49" t="s">
        <v>286</v>
      </c>
      <c r="S14" s="49" t="s">
        <v>287</v>
      </c>
      <c r="T14" s="48" t="s">
        <v>286</v>
      </c>
      <c r="U14" s="48" t="s">
        <v>287</v>
      </c>
      <c r="V14" s="37" t="s">
        <v>286</v>
      </c>
      <c r="W14" s="37" t="s">
        <v>287</v>
      </c>
      <c r="X14" s="1824"/>
      <c r="Y14" s="51"/>
      <c r="Z14" s="1815"/>
      <c r="AA14" s="1812"/>
      <c r="AB14" s="1818"/>
      <c r="AC14" s="1832"/>
      <c r="AD14" s="49" t="s">
        <v>286</v>
      </c>
      <c r="AE14" s="49" t="s">
        <v>287</v>
      </c>
      <c r="AF14" s="48" t="s">
        <v>286</v>
      </c>
      <c r="AG14" s="48" t="s">
        <v>287</v>
      </c>
      <c r="AH14" s="37" t="s">
        <v>286</v>
      </c>
      <c r="AI14" s="37" t="s">
        <v>287</v>
      </c>
      <c r="AJ14" s="1824"/>
      <c r="AK14" s="51"/>
      <c r="AL14" s="1815"/>
      <c r="AM14" s="1812"/>
      <c r="AN14" s="1818"/>
      <c r="AO14" s="1832"/>
      <c r="AP14" s="49" t="s">
        <v>286</v>
      </c>
      <c r="AQ14" s="49" t="s">
        <v>287</v>
      </c>
      <c r="AR14" s="48" t="s">
        <v>286</v>
      </c>
      <c r="AS14" s="48" t="s">
        <v>287</v>
      </c>
      <c r="AT14" s="37" t="s">
        <v>286</v>
      </c>
      <c r="AU14" s="37" t="s">
        <v>287</v>
      </c>
      <c r="AV14" s="1824"/>
      <c r="AW14" s="51"/>
      <c r="AX14" s="1815"/>
      <c r="AY14" s="1812"/>
      <c r="AZ14" s="1818"/>
      <c r="BA14" s="1832"/>
      <c r="BB14" s="49" t="s">
        <v>286</v>
      </c>
      <c r="BC14" s="49" t="s">
        <v>287</v>
      </c>
      <c r="BD14" s="48" t="s">
        <v>286</v>
      </c>
      <c r="BE14" s="48" t="s">
        <v>287</v>
      </c>
      <c r="BF14" s="37" t="s">
        <v>286</v>
      </c>
      <c r="BG14" s="37" t="s">
        <v>287</v>
      </c>
      <c r="BH14" s="1824"/>
    </row>
    <row r="15" spans="1:60" s="972" customFormat="1">
      <c r="A15" s="960"/>
      <c r="B15" s="83"/>
      <c r="C15" s="84"/>
      <c r="D15" s="82"/>
      <c r="E15" s="564"/>
      <c r="F15" s="565"/>
      <c r="G15" s="566">
        <f t="shared" ref="G15:G29" si="0">INT(E15*F15)</f>
        <v>0</v>
      </c>
      <c r="H15" s="567"/>
      <c r="I15" s="568">
        <f t="shared" ref="I15:I29" si="1">INT(E15*H15)</f>
        <v>0</v>
      </c>
      <c r="J15" s="569">
        <f t="shared" ref="J15:K29" si="2">F15-H15</f>
        <v>0</v>
      </c>
      <c r="K15" s="569">
        <f t="shared" si="2"/>
        <v>0</v>
      </c>
      <c r="L15" s="87"/>
      <c r="M15" s="51"/>
      <c r="N15" s="83"/>
      <c r="O15" s="84"/>
      <c r="P15" s="82"/>
      <c r="Q15" s="564"/>
      <c r="R15" s="565"/>
      <c r="S15" s="566">
        <f t="shared" ref="S15:S29" si="3">INT(Q15*R15)</f>
        <v>0</v>
      </c>
      <c r="T15" s="567"/>
      <c r="U15" s="568">
        <f t="shared" ref="U15:U29" si="4">INT(Q15*T15)</f>
        <v>0</v>
      </c>
      <c r="V15" s="569">
        <f t="shared" ref="V15:W29" si="5">R15-T15</f>
        <v>0</v>
      </c>
      <c r="W15" s="569">
        <f t="shared" si="5"/>
        <v>0</v>
      </c>
      <c r="X15" s="87"/>
      <c r="Y15" s="51"/>
      <c r="Z15" s="83"/>
      <c r="AA15" s="84"/>
      <c r="AB15" s="82"/>
      <c r="AC15" s="564"/>
      <c r="AD15" s="565"/>
      <c r="AE15" s="566">
        <f t="shared" ref="AE15:AE29" si="6">INT(AC15*AD15)</f>
        <v>0</v>
      </c>
      <c r="AF15" s="567"/>
      <c r="AG15" s="568">
        <f t="shared" ref="AG15:AG29" si="7">INT(AC15*AF15)</f>
        <v>0</v>
      </c>
      <c r="AH15" s="569">
        <f t="shared" ref="AH15:AI29" si="8">AD15-AF15</f>
        <v>0</v>
      </c>
      <c r="AI15" s="569">
        <f t="shared" si="8"/>
        <v>0</v>
      </c>
      <c r="AJ15" s="87"/>
      <c r="AK15" s="51"/>
      <c r="AL15" s="83"/>
      <c r="AM15" s="84"/>
      <c r="AN15" s="82"/>
      <c r="AO15" s="564"/>
      <c r="AP15" s="565"/>
      <c r="AQ15" s="566">
        <f t="shared" ref="AQ15:AQ29" si="9">INT(AO15*AP15)</f>
        <v>0</v>
      </c>
      <c r="AR15" s="567"/>
      <c r="AS15" s="568">
        <f t="shared" ref="AS15:AS29" si="10">INT(AO15*AR15)</f>
        <v>0</v>
      </c>
      <c r="AT15" s="569">
        <f t="shared" ref="AT15:AU29" si="11">AP15-AR15</f>
        <v>0</v>
      </c>
      <c r="AU15" s="569">
        <f t="shared" si="11"/>
        <v>0</v>
      </c>
      <c r="AV15" s="87"/>
      <c r="AW15" s="51"/>
      <c r="AX15" s="83"/>
      <c r="AY15" s="84"/>
      <c r="AZ15" s="82"/>
      <c r="BA15" s="564"/>
      <c r="BB15" s="565"/>
      <c r="BC15" s="566">
        <f t="shared" ref="BC15:BC29" si="12">INT(BA15*BB15)</f>
        <v>0</v>
      </c>
      <c r="BD15" s="567"/>
      <c r="BE15" s="568">
        <f t="shared" ref="BE15:BE29" si="13">INT(BA15*BD15)</f>
        <v>0</v>
      </c>
      <c r="BF15" s="569">
        <f t="shared" ref="BF15:BG29" si="14">BB15-BD15</f>
        <v>0</v>
      </c>
      <c r="BG15" s="569">
        <f t="shared" si="14"/>
        <v>0</v>
      </c>
      <c r="BH15" s="87"/>
    </row>
    <row r="16" spans="1:60" s="972" customFormat="1">
      <c r="A16" s="960"/>
      <c r="B16" s="83"/>
      <c r="C16" s="84"/>
      <c r="D16" s="82"/>
      <c r="E16" s="564"/>
      <c r="F16" s="565"/>
      <c r="G16" s="566">
        <f t="shared" si="0"/>
        <v>0</v>
      </c>
      <c r="H16" s="567"/>
      <c r="I16" s="568">
        <f t="shared" si="1"/>
        <v>0</v>
      </c>
      <c r="J16" s="569">
        <f t="shared" si="2"/>
        <v>0</v>
      </c>
      <c r="K16" s="569">
        <f t="shared" si="2"/>
        <v>0</v>
      </c>
      <c r="L16" s="87"/>
      <c r="M16" s="51"/>
      <c r="N16" s="83"/>
      <c r="O16" s="84"/>
      <c r="P16" s="82"/>
      <c r="Q16" s="564"/>
      <c r="R16" s="565"/>
      <c r="S16" s="566">
        <f t="shared" si="3"/>
        <v>0</v>
      </c>
      <c r="T16" s="567"/>
      <c r="U16" s="568">
        <f t="shared" si="4"/>
        <v>0</v>
      </c>
      <c r="V16" s="569">
        <f t="shared" si="5"/>
        <v>0</v>
      </c>
      <c r="W16" s="569">
        <f t="shared" si="5"/>
        <v>0</v>
      </c>
      <c r="X16" s="87"/>
      <c r="Y16" s="51"/>
      <c r="Z16" s="83"/>
      <c r="AA16" s="84"/>
      <c r="AB16" s="82"/>
      <c r="AC16" s="564"/>
      <c r="AD16" s="565"/>
      <c r="AE16" s="566">
        <f t="shared" si="6"/>
        <v>0</v>
      </c>
      <c r="AF16" s="567"/>
      <c r="AG16" s="568">
        <f t="shared" si="7"/>
        <v>0</v>
      </c>
      <c r="AH16" s="569">
        <f t="shared" si="8"/>
        <v>0</v>
      </c>
      <c r="AI16" s="569">
        <f t="shared" si="8"/>
        <v>0</v>
      </c>
      <c r="AJ16" s="87"/>
      <c r="AK16" s="51"/>
      <c r="AL16" s="83"/>
      <c r="AM16" s="84"/>
      <c r="AN16" s="82"/>
      <c r="AO16" s="564"/>
      <c r="AP16" s="565"/>
      <c r="AQ16" s="566">
        <f t="shared" si="9"/>
        <v>0</v>
      </c>
      <c r="AR16" s="567"/>
      <c r="AS16" s="568">
        <f t="shared" si="10"/>
        <v>0</v>
      </c>
      <c r="AT16" s="569">
        <f t="shared" si="11"/>
        <v>0</v>
      </c>
      <c r="AU16" s="569">
        <f t="shared" si="11"/>
        <v>0</v>
      </c>
      <c r="AV16" s="87"/>
      <c r="AW16" s="51"/>
      <c r="AX16" s="83"/>
      <c r="AY16" s="84"/>
      <c r="AZ16" s="82"/>
      <c r="BA16" s="564"/>
      <c r="BB16" s="565"/>
      <c r="BC16" s="566">
        <f t="shared" si="12"/>
        <v>0</v>
      </c>
      <c r="BD16" s="567"/>
      <c r="BE16" s="568">
        <f t="shared" si="13"/>
        <v>0</v>
      </c>
      <c r="BF16" s="569">
        <f t="shared" si="14"/>
        <v>0</v>
      </c>
      <c r="BG16" s="569">
        <f t="shared" si="14"/>
        <v>0</v>
      </c>
      <c r="BH16" s="87"/>
    </row>
    <row r="17" spans="1:60" s="972" customFormat="1">
      <c r="A17" s="960"/>
      <c r="B17" s="83"/>
      <c r="C17" s="84"/>
      <c r="D17" s="82"/>
      <c r="E17" s="564"/>
      <c r="F17" s="565"/>
      <c r="G17" s="566">
        <f t="shared" si="0"/>
        <v>0</v>
      </c>
      <c r="H17" s="567"/>
      <c r="I17" s="568">
        <f t="shared" si="1"/>
        <v>0</v>
      </c>
      <c r="J17" s="569">
        <f t="shared" si="2"/>
        <v>0</v>
      </c>
      <c r="K17" s="569">
        <f t="shared" si="2"/>
        <v>0</v>
      </c>
      <c r="L17" s="87"/>
      <c r="M17" s="51"/>
      <c r="N17" s="83"/>
      <c r="O17" s="84"/>
      <c r="P17" s="82"/>
      <c r="Q17" s="564"/>
      <c r="R17" s="565"/>
      <c r="S17" s="566">
        <f t="shared" si="3"/>
        <v>0</v>
      </c>
      <c r="T17" s="567"/>
      <c r="U17" s="568">
        <f t="shared" si="4"/>
        <v>0</v>
      </c>
      <c r="V17" s="569">
        <f t="shared" si="5"/>
        <v>0</v>
      </c>
      <c r="W17" s="569">
        <f t="shared" si="5"/>
        <v>0</v>
      </c>
      <c r="X17" s="87"/>
      <c r="Y17" s="51"/>
      <c r="Z17" s="83"/>
      <c r="AA17" s="84"/>
      <c r="AB17" s="82"/>
      <c r="AC17" s="564"/>
      <c r="AD17" s="565"/>
      <c r="AE17" s="566">
        <f t="shared" si="6"/>
        <v>0</v>
      </c>
      <c r="AF17" s="567"/>
      <c r="AG17" s="568">
        <f t="shared" si="7"/>
        <v>0</v>
      </c>
      <c r="AH17" s="569">
        <f t="shared" si="8"/>
        <v>0</v>
      </c>
      <c r="AI17" s="569">
        <f t="shared" si="8"/>
        <v>0</v>
      </c>
      <c r="AJ17" s="87"/>
      <c r="AK17" s="51"/>
      <c r="AL17" s="83"/>
      <c r="AM17" s="84"/>
      <c r="AN17" s="82"/>
      <c r="AO17" s="564"/>
      <c r="AP17" s="565"/>
      <c r="AQ17" s="566">
        <f t="shared" si="9"/>
        <v>0</v>
      </c>
      <c r="AR17" s="567"/>
      <c r="AS17" s="568">
        <f t="shared" si="10"/>
        <v>0</v>
      </c>
      <c r="AT17" s="569">
        <f t="shared" si="11"/>
        <v>0</v>
      </c>
      <c r="AU17" s="569">
        <f t="shared" si="11"/>
        <v>0</v>
      </c>
      <c r="AV17" s="87"/>
      <c r="AW17" s="51"/>
      <c r="AX17" s="83"/>
      <c r="AY17" s="84"/>
      <c r="AZ17" s="82"/>
      <c r="BA17" s="564"/>
      <c r="BB17" s="565"/>
      <c r="BC17" s="566">
        <f t="shared" si="12"/>
        <v>0</v>
      </c>
      <c r="BD17" s="567"/>
      <c r="BE17" s="568">
        <f t="shared" si="13"/>
        <v>0</v>
      </c>
      <c r="BF17" s="569">
        <f t="shared" si="14"/>
        <v>0</v>
      </c>
      <c r="BG17" s="569">
        <f t="shared" si="14"/>
        <v>0</v>
      </c>
      <c r="BH17" s="87"/>
    </row>
    <row r="18" spans="1:60" s="972" customFormat="1">
      <c r="A18" s="960"/>
      <c r="B18" s="83"/>
      <c r="C18" s="84"/>
      <c r="D18" s="82"/>
      <c r="E18" s="564"/>
      <c r="F18" s="565"/>
      <c r="G18" s="566">
        <f t="shared" si="0"/>
        <v>0</v>
      </c>
      <c r="H18" s="567"/>
      <c r="I18" s="568">
        <f t="shared" si="1"/>
        <v>0</v>
      </c>
      <c r="J18" s="569">
        <f t="shared" si="2"/>
        <v>0</v>
      </c>
      <c r="K18" s="569">
        <f t="shared" si="2"/>
        <v>0</v>
      </c>
      <c r="L18" s="87"/>
      <c r="M18" s="51"/>
      <c r="N18" s="83"/>
      <c r="O18" s="84"/>
      <c r="P18" s="82"/>
      <c r="Q18" s="564"/>
      <c r="R18" s="565"/>
      <c r="S18" s="566">
        <f t="shared" si="3"/>
        <v>0</v>
      </c>
      <c r="T18" s="567"/>
      <c r="U18" s="568">
        <f t="shared" si="4"/>
        <v>0</v>
      </c>
      <c r="V18" s="569">
        <f t="shared" si="5"/>
        <v>0</v>
      </c>
      <c r="W18" s="569">
        <f t="shared" si="5"/>
        <v>0</v>
      </c>
      <c r="X18" s="87"/>
      <c r="Y18" s="51"/>
      <c r="Z18" s="83"/>
      <c r="AA18" s="84"/>
      <c r="AB18" s="82"/>
      <c r="AC18" s="564"/>
      <c r="AD18" s="565"/>
      <c r="AE18" s="566">
        <f t="shared" si="6"/>
        <v>0</v>
      </c>
      <c r="AF18" s="567"/>
      <c r="AG18" s="568">
        <f t="shared" si="7"/>
        <v>0</v>
      </c>
      <c r="AH18" s="569">
        <f t="shared" si="8"/>
        <v>0</v>
      </c>
      <c r="AI18" s="569">
        <f t="shared" si="8"/>
        <v>0</v>
      </c>
      <c r="AJ18" s="87"/>
      <c r="AK18" s="51"/>
      <c r="AL18" s="83"/>
      <c r="AM18" s="84"/>
      <c r="AN18" s="82"/>
      <c r="AO18" s="564"/>
      <c r="AP18" s="565"/>
      <c r="AQ18" s="566">
        <f t="shared" si="9"/>
        <v>0</v>
      </c>
      <c r="AR18" s="567"/>
      <c r="AS18" s="568">
        <f t="shared" si="10"/>
        <v>0</v>
      </c>
      <c r="AT18" s="569">
        <f t="shared" si="11"/>
        <v>0</v>
      </c>
      <c r="AU18" s="569">
        <f t="shared" si="11"/>
        <v>0</v>
      </c>
      <c r="AV18" s="87"/>
      <c r="AW18" s="51"/>
      <c r="AX18" s="83"/>
      <c r="AY18" s="84"/>
      <c r="AZ18" s="82"/>
      <c r="BA18" s="564"/>
      <c r="BB18" s="565"/>
      <c r="BC18" s="566">
        <f t="shared" si="12"/>
        <v>0</v>
      </c>
      <c r="BD18" s="567"/>
      <c r="BE18" s="568">
        <f t="shared" si="13"/>
        <v>0</v>
      </c>
      <c r="BF18" s="569">
        <f t="shared" si="14"/>
        <v>0</v>
      </c>
      <c r="BG18" s="569">
        <f t="shared" si="14"/>
        <v>0</v>
      </c>
      <c r="BH18" s="87"/>
    </row>
    <row r="19" spans="1:60" s="972" customFormat="1">
      <c r="A19" s="960"/>
      <c r="B19" s="83"/>
      <c r="C19" s="84"/>
      <c r="D19" s="82"/>
      <c r="E19" s="564"/>
      <c r="F19" s="565"/>
      <c r="G19" s="566">
        <f t="shared" si="0"/>
        <v>0</v>
      </c>
      <c r="H19" s="567"/>
      <c r="I19" s="568">
        <f t="shared" si="1"/>
        <v>0</v>
      </c>
      <c r="J19" s="569">
        <f t="shared" si="2"/>
        <v>0</v>
      </c>
      <c r="K19" s="569">
        <f t="shared" si="2"/>
        <v>0</v>
      </c>
      <c r="L19" s="87"/>
      <c r="M19" s="51"/>
      <c r="N19" s="83"/>
      <c r="O19" s="84"/>
      <c r="P19" s="82"/>
      <c r="Q19" s="564"/>
      <c r="R19" s="565"/>
      <c r="S19" s="566">
        <f t="shared" si="3"/>
        <v>0</v>
      </c>
      <c r="T19" s="567"/>
      <c r="U19" s="568">
        <f t="shared" si="4"/>
        <v>0</v>
      </c>
      <c r="V19" s="569">
        <f t="shared" si="5"/>
        <v>0</v>
      </c>
      <c r="W19" s="569">
        <f t="shared" si="5"/>
        <v>0</v>
      </c>
      <c r="X19" s="87"/>
      <c r="Y19" s="51"/>
      <c r="Z19" s="83"/>
      <c r="AA19" s="84"/>
      <c r="AB19" s="82"/>
      <c r="AC19" s="564"/>
      <c r="AD19" s="565"/>
      <c r="AE19" s="566">
        <f t="shared" si="6"/>
        <v>0</v>
      </c>
      <c r="AF19" s="567"/>
      <c r="AG19" s="568">
        <f t="shared" si="7"/>
        <v>0</v>
      </c>
      <c r="AH19" s="569">
        <f t="shared" si="8"/>
        <v>0</v>
      </c>
      <c r="AI19" s="569">
        <f t="shared" si="8"/>
        <v>0</v>
      </c>
      <c r="AJ19" s="87"/>
      <c r="AK19" s="51"/>
      <c r="AL19" s="83"/>
      <c r="AM19" s="84"/>
      <c r="AN19" s="82"/>
      <c r="AO19" s="564"/>
      <c r="AP19" s="565"/>
      <c r="AQ19" s="566">
        <f t="shared" si="9"/>
        <v>0</v>
      </c>
      <c r="AR19" s="567"/>
      <c r="AS19" s="568">
        <f t="shared" si="10"/>
        <v>0</v>
      </c>
      <c r="AT19" s="569">
        <f t="shared" si="11"/>
        <v>0</v>
      </c>
      <c r="AU19" s="569">
        <f t="shared" si="11"/>
        <v>0</v>
      </c>
      <c r="AV19" s="87"/>
      <c r="AW19" s="51"/>
      <c r="AX19" s="83"/>
      <c r="AY19" s="84"/>
      <c r="AZ19" s="82"/>
      <c r="BA19" s="564"/>
      <c r="BB19" s="565"/>
      <c r="BC19" s="566">
        <f t="shared" si="12"/>
        <v>0</v>
      </c>
      <c r="BD19" s="567"/>
      <c r="BE19" s="568">
        <f t="shared" si="13"/>
        <v>0</v>
      </c>
      <c r="BF19" s="569">
        <f t="shared" si="14"/>
        <v>0</v>
      </c>
      <c r="BG19" s="569">
        <f t="shared" si="14"/>
        <v>0</v>
      </c>
      <c r="BH19" s="87"/>
    </row>
    <row r="20" spans="1:60" s="972" customFormat="1">
      <c r="A20" s="960"/>
      <c r="B20" s="83"/>
      <c r="C20" s="84"/>
      <c r="D20" s="82"/>
      <c r="E20" s="564"/>
      <c r="F20" s="565"/>
      <c r="G20" s="566">
        <f t="shared" si="0"/>
        <v>0</v>
      </c>
      <c r="H20" s="567"/>
      <c r="I20" s="568">
        <f t="shared" si="1"/>
        <v>0</v>
      </c>
      <c r="J20" s="569">
        <f t="shared" si="2"/>
        <v>0</v>
      </c>
      <c r="K20" s="569">
        <f t="shared" si="2"/>
        <v>0</v>
      </c>
      <c r="L20" s="87"/>
      <c r="M20" s="51"/>
      <c r="N20" s="83"/>
      <c r="O20" s="84"/>
      <c r="P20" s="82"/>
      <c r="Q20" s="564"/>
      <c r="R20" s="565"/>
      <c r="S20" s="566">
        <f t="shared" si="3"/>
        <v>0</v>
      </c>
      <c r="T20" s="567"/>
      <c r="U20" s="568">
        <f t="shared" si="4"/>
        <v>0</v>
      </c>
      <c r="V20" s="569">
        <f t="shared" si="5"/>
        <v>0</v>
      </c>
      <c r="W20" s="569">
        <f t="shared" si="5"/>
        <v>0</v>
      </c>
      <c r="X20" s="87"/>
      <c r="Y20" s="51"/>
      <c r="Z20" s="83"/>
      <c r="AA20" s="84"/>
      <c r="AB20" s="82"/>
      <c r="AC20" s="564"/>
      <c r="AD20" s="565"/>
      <c r="AE20" s="566">
        <f t="shared" si="6"/>
        <v>0</v>
      </c>
      <c r="AF20" s="567"/>
      <c r="AG20" s="568">
        <f t="shared" si="7"/>
        <v>0</v>
      </c>
      <c r="AH20" s="569">
        <f t="shared" si="8"/>
        <v>0</v>
      </c>
      <c r="AI20" s="569">
        <f t="shared" si="8"/>
        <v>0</v>
      </c>
      <c r="AJ20" s="87"/>
      <c r="AK20" s="51"/>
      <c r="AL20" s="83"/>
      <c r="AM20" s="84"/>
      <c r="AN20" s="82"/>
      <c r="AO20" s="564"/>
      <c r="AP20" s="565"/>
      <c r="AQ20" s="566">
        <f t="shared" si="9"/>
        <v>0</v>
      </c>
      <c r="AR20" s="567"/>
      <c r="AS20" s="568">
        <f t="shared" si="10"/>
        <v>0</v>
      </c>
      <c r="AT20" s="569">
        <f t="shared" si="11"/>
        <v>0</v>
      </c>
      <c r="AU20" s="569">
        <f t="shared" si="11"/>
        <v>0</v>
      </c>
      <c r="AV20" s="87"/>
      <c r="AW20" s="51"/>
      <c r="AX20" s="83"/>
      <c r="AY20" s="84"/>
      <c r="AZ20" s="82"/>
      <c r="BA20" s="564"/>
      <c r="BB20" s="565"/>
      <c r="BC20" s="566">
        <f t="shared" si="12"/>
        <v>0</v>
      </c>
      <c r="BD20" s="567"/>
      <c r="BE20" s="568">
        <f t="shared" si="13"/>
        <v>0</v>
      </c>
      <c r="BF20" s="569">
        <f t="shared" si="14"/>
        <v>0</v>
      </c>
      <c r="BG20" s="569">
        <f t="shared" si="14"/>
        <v>0</v>
      </c>
      <c r="BH20" s="87"/>
    </row>
    <row r="21" spans="1:60" s="972" customFormat="1">
      <c r="A21" s="960"/>
      <c r="B21" s="83"/>
      <c r="C21" s="84"/>
      <c r="D21" s="82"/>
      <c r="E21" s="564"/>
      <c r="F21" s="565"/>
      <c r="G21" s="566">
        <f t="shared" si="0"/>
        <v>0</v>
      </c>
      <c r="H21" s="567"/>
      <c r="I21" s="568">
        <f t="shared" si="1"/>
        <v>0</v>
      </c>
      <c r="J21" s="569">
        <f t="shared" si="2"/>
        <v>0</v>
      </c>
      <c r="K21" s="569">
        <f t="shared" si="2"/>
        <v>0</v>
      </c>
      <c r="L21" s="87"/>
      <c r="M21" s="51"/>
      <c r="N21" s="83"/>
      <c r="O21" s="84"/>
      <c r="P21" s="82"/>
      <c r="Q21" s="564"/>
      <c r="R21" s="565"/>
      <c r="S21" s="566">
        <f t="shared" si="3"/>
        <v>0</v>
      </c>
      <c r="T21" s="567"/>
      <c r="U21" s="568">
        <f t="shared" si="4"/>
        <v>0</v>
      </c>
      <c r="V21" s="569">
        <f t="shared" si="5"/>
        <v>0</v>
      </c>
      <c r="W21" s="569">
        <f t="shared" si="5"/>
        <v>0</v>
      </c>
      <c r="X21" s="87"/>
      <c r="Y21" s="51"/>
      <c r="Z21" s="83"/>
      <c r="AA21" s="84"/>
      <c r="AB21" s="82"/>
      <c r="AC21" s="564"/>
      <c r="AD21" s="565"/>
      <c r="AE21" s="566">
        <f t="shared" si="6"/>
        <v>0</v>
      </c>
      <c r="AF21" s="567"/>
      <c r="AG21" s="568">
        <f t="shared" si="7"/>
        <v>0</v>
      </c>
      <c r="AH21" s="569">
        <f t="shared" si="8"/>
        <v>0</v>
      </c>
      <c r="AI21" s="569">
        <f t="shared" si="8"/>
        <v>0</v>
      </c>
      <c r="AJ21" s="87"/>
      <c r="AK21" s="51"/>
      <c r="AL21" s="83"/>
      <c r="AM21" s="84"/>
      <c r="AN21" s="82"/>
      <c r="AO21" s="564"/>
      <c r="AP21" s="565"/>
      <c r="AQ21" s="566">
        <f t="shared" si="9"/>
        <v>0</v>
      </c>
      <c r="AR21" s="567"/>
      <c r="AS21" s="568">
        <f t="shared" si="10"/>
        <v>0</v>
      </c>
      <c r="AT21" s="569">
        <f t="shared" si="11"/>
        <v>0</v>
      </c>
      <c r="AU21" s="569">
        <f t="shared" si="11"/>
        <v>0</v>
      </c>
      <c r="AV21" s="87"/>
      <c r="AW21" s="51"/>
      <c r="AX21" s="83"/>
      <c r="AY21" s="84"/>
      <c r="AZ21" s="82"/>
      <c r="BA21" s="564"/>
      <c r="BB21" s="565"/>
      <c r="BC21" s="566">
        <f t="shared" si="12"/>
        <v>0</v>
      </c>
      <c r="BD21" s="567"/>
      <c r="BE21" s="568">
        <f t="shared" si="13"/>
        <v>0</v>
      </c>
      <c r="BF21" s="569">
        <f t="shared" si="14"/>
        <v>0</v>
      </c>
      <c r="BG21" s="569">
        <f t="shared" si="14"/>
        <v>0</v>
      </c>
      <c r="BH21" s="87"/>
    </row>
    <row r="22" spans="1:60" s="972" customFormat="1">
      <c r="A22" s="960"/>
      <c r="B22" s="83"/>
      <c r="C22" s="84"/>
      <c r="D22" s="82"/>
      <c r="E22" s="564"/>
      <c r="F22" s="565"/>
      <c r="G22" s="566">
        <f t="shared" si="0"/>
        <v>0</v>
      </c>
      <c r="H22" s="567"/>
      <c r="I22" s="568">
        <f t="shared" si="1"/>
        <v>0</v>
      </c>
      <c r="J22" s="569">
        <f t="shared" si="2"/>
        <v>0</v>
      </c>
      <c r="K22" s="569">
        <f t="shared" si="2"/>
        <v>0</v>
      </c>
      <c r="L22" s="87"/>
      <c r="M22" s="51"/>
      <c r="N22" s="83"/>
      <c r="O22" s="84"/>
      <c r="P22" s="82"/>
      <c r="Q22" s="564"/>
      <c r="R22" s="565"/>
      <c r="S22" s="566">
        <f t="shared" si="3"/>
        <v>0</v>
      </c>
      <c r="T22" s="567"/>
      <c r="U22" s="568">
        <f t="shared" si="4"/>
        <v>0</v>
      </c>
      <c r="V22" s="569">
        <f t="shared" si="5"/>
        <v>0</v>
      </c>
      <c r="W22" s="569">
        <f t="shared" si="5"/>
        <v>0</v>
      </c>
      <c r="X22" s="87"/>
      <c r="Y22" s="51"/>
      <c r="Z22" s="83"/>
      <c r="AA22" s="84"/>
      <c r="AB22" s="82"/>
      <c r="AC22" s="564"/>
      <c r="AD22" s="565"/>
      <c r="AE22" s="566">
        <f t="shared" si="6"/>
        <v>0</v>
      </c>
      <c r="AF22" s="567"/>
      <c r="AG22" s="568">
        <f t="shared" si="7"/>
        <v>0</v>
      </c>
      <c r="AH22" s="569">
        <f t="shared" si="8"/>
        <v>0</v>
      </c>
      <c r="AI22" s="569">
        <f t="shared" si="8"/>
        <v>0</v>
      </c>
      <c r="AJ22" s="87"/>
      <c r="AK22" s="51"/>
      <c r="AL22" s="83"/>
      <c r="AM22" s="84"/>
      <c r="AN22" s="82"/>
      <c r="AO22" s="564"/>
      <c r="AP22" s="565"/>
      <c r="AQ22" s="566">
        <f t="shared" si="9"/>
        <v>0</v>
      </c>
      <c r="AR22" s="567"/>
      <c r="AS22" s="568">
        <f t="shared" si="10"/>
        <v>0</v>
      </c>
      <c r="AT22" s="569">
        <f t="shared" si="11"/>
        <v>0</v>
      </c>
      <c r="AU22" s="569">
        <f t="shared" si="11"/>
        <v>0</v>
      </c>
      <c r="AV22" s="87"/>
      <c r="AW22" s="51"/>
      <c r="AX22" s="83"/>
      <c r="AY22" s="84"/>
      <c r="AZ22" s="82"/>
      <c r="BA22" s="564"/>
      <c r="BB22" s="565"/>
      <c r="BC22" s="566">
        <f t="shared" si="12"/>
        <v>0</v>
      </c>
      <c r="BD22" s="567"/>
      <c r="BE22" s="568">
        <f t="shared" si="13"/>
        <v>0</v>
      </c>
      <c r="BF22" s="569">
        <f t="shared" si="14"/>
        <v>0</v>
      </c>
      <c r="BG22" s="569">
        <f t="shared" si="14"/>
        <v>0</v>
      </c>
      <c r="BH22" s="87"/>
    </row>
    <row r="23" spans="1:60" s="972" customFormat="1">
      <c r="A23" s="960"/>
      <c r="B23" s="83"/>
      <c r="C23" s="84"/>
      <c r="D23" s="82"/>
      <c r="E23" s="564"/>
      <c r="F23" s="565"/>
      <c r="G23" s="566">
        <f t="shared" si="0"/>
        <v>0</v>
      </c>
      <c r="H23" s="567"/>
      <c r="I23" s="568">
        <f t="shared" si="1"/>
        <v>0</v>
      </c>
      <c r="J23" s="569">
        <f t="shared" si="2"/>
        <v>0</v>
      </c>
      <c r="K23" s="569">
        <f t="shared" si="2"/>
        <v>0</v>
      </c>
      <c r="L23" s="87"/>
      <c r="M23" s="51"/>
      <c r="N23" s="83"/>
      <c r="O23" s="84"/>
      <c r="P23" s="82"/>
      <c r="Q23" s="564"/>
      <c r="R23" s="565"/>
      <c r="S23" s="566">
        <f t="shared" si="3"/>
        <v>0</v>
      </c>
      <c r="T23" s="567"/>
      <c r="U23" s="568">
        <f t="shared" si="4"/>
        <v>0</v>
      </c>
      <c r="V23" s="569">
        <f t="shared" si="5"/>
        <v>0</v>
      </c>
      <c r="W23" s="569">
        <f t="shared" si="5"/>
        <v>0</v>
      </c>
      <c r="X23" s="87"/>
      <c r="Y23" s="51"/>
      <c r="Z23" s="83"/>
      <c r="AA23" s="84"/>
      <c r="AB23" s="82"/>
      <c r="AC23" s="564"/>
      <c r="AD23" s="565"/>
      <c r="AE23" s="566">
        <f t="shared" si="6"/>
        <v>0</v>
      </c>
      <c r="AF23" s="567"/>
      <c r="AG23" s="568">
        <f t="shared" si="7"/>
        <v>0</v>
      </c>
      <c r="AH23" s="569">
        <f t="shared" si="8"/>
        <v>0</v>
      </c>
      <c r="AI23" s="569">
        <f t="shared" si="8"/>
        <v>0</v>
      </c>
      <c r="AJ23" s="87"/>
      <c r="AK23" s="51"/>
      <c r="AL23" s="83"/>
      <c r="AM23" s="84"/>
      <c r="AN23" s="82"/>
      <c r="AO23" s="564"/>
      <c r="AP23" s="565"/>
      <c r="AQ23" s="566">
        <f t="shared" si="9"/>
        <v>0</v>
      </c>
      <c r="AR23" s="567"/>
      <c r="AS23" s="568">
        <f t="shared" si="10"/>
        <v>0</v>
      </c>
      <c r="AT23" s="569">
        <f t="shared" si="11"/>
        <v>0</v>
      </c>
      <c r="AU23" s="569">
        <f t="shared" si="11"/>
        <v>0</v>
      </c>
      <c r="AV23" s="87"/>
      <c r="AW23" s="51"/>
      <c r="AX23" s="83"/>
      <c r="AY23" s="84"/>
      <c r="AZ23" s="82"/>
      <c r="BA23" s="564"/>
      <c r="BB23" s="565"/>
      <c r="BC23" s="566">
        <f t="shared" si="12"/>
        <v>0</v>
      </c>
      <c r="BD23" s="567"/>
      <c r="BE23" s="568">
        <f t="shared" si="13"/>
        <v>0</v>
      </c>
      <c r="BF23" s="569">
        <f t="shared" si="14"/>
        <v>0</v>
      </c>
      <c r="BG23" s="569">
        <f t="shared" si="14"/>
        <v>0</v>
      </c>
      <c r="BH23" s="87"/>
    </row>
    <row r="24" spans="1:60" s="972" customFormat="1">
      <c r="A24" s="960"/>
      <c r="B24" s="83"/>
      <c r="C24" s="84"/>
      <c r="D24" s="82"/>
      <c r="E24" s="564"/>
      <c r="F24" s="565"/>
      <c r="G24" s="566">
        <f t="shared" si="0"/>
        <v>0</v>
      </c>
      <c r="H24" s="567"/>
      <c r="I24" s="568">
        <f t="shared" si="1"/>
        <v>0</v>
      </c>
      <c r="J24" s="569">
        <f t="shared" si="2"/>
        <v>0</v>
      </c>
      <c r="K24" s="569">
        <f t="shared" si="2"/>
        <v>0</v>
      </c>
      <c r="L24" s="87"/>
      <c r="M24" s="51"/>
      <c r="N24" s="83"/>
      <c r="O24" s="84"/>
      <c r="P24" s="82"/>
      <c r="Q24" s="564"/>
      <c r="R24" s="565"/>
      <c r="S24" s="566">
        <f t="shared" si="3"/>
        <v>0</v>
      </c>
      <c r="T24" s="567"/>
      <c r="U24" s="568">
        <f t="shared" si="4"/>
        <v>0</v>
      </c>
      <c r="V24" s="569">
        <f t="shared" si="5"/>
        <v>0</v>
      </c>
      <c r="W24" s="569">
        <f t="shared" si="5"/>
        <v>0</v>
      </c>
      <c r="X24" s="87"/>
      <c r="Y24" s="51"/>
      <c r="Z24" s="83"/>
      <c r="AA24" s="84"/>
      <c r="AB24" s="82"/>
      <c r="AC24" s="564"/>
      <c r="AD24" s="565"/>
      <c r="AE24" s="566">
        <f t="shared" si="6"/>
        <v>0</v>
      </c>
      <c r="AF24" s="567"/>
      <c r="AG24" s="568">
        <f t="shared" si="7"/>
        <v>0</v>
      </c>
      <c r="AH24" s="569">
        <f t="shared" si="8"/>
        <v>0</v>
      </c>
      <c r="AI24" s="569">
        <f t="shared" si="8"/>
        <v>0</v>
      </c>
      <c r="AJ24" s="87"/>
      <c r="AK24" s="51"/>
      <c r="AL24" s="83"/>
      <c r="AM24" s="84"/>
      <c r="AN24" s="82"/>
      <c r="AO24" s="564"/>
      <c r="AP24" s="565"/>
      <c r="AQ24" s="566">
        <f t="shared" si="9"/>
        <v>0</v>
      </c>
      <c r="AR24" s="567"/>
      <c r="AS24" s="568">
        <f t="shared" si="10"/>
        <v>0</v>
      </c>
      <c r="AT24" s="569">
        <f t="shared" si="11"/>
        <v>0</v>
      </c>
      <c r="AU24" s="569">
        <f t="shared" si="11"/>
        <v>0</v>
      </c>
      <c r="AV24" s="87"/>
      <c r="AW24" s="51"/>
      <c r="AX24" s="83"/>
      <c r="AY24" s="84"/>
      <c r="AZ24" s="82"/>
      <c r="BA24" s="564"/>
      <c r="BB24" s="565"/>
      <c r="BC24" s="566">
        <f t="shared" si="12"/>
        <v>0</v>
      </c>
      <c r="BD24" s="567"/>
      <c r="BE24" s="568">
        <f t="shared" si="13"/>
        <v>0</v>
      </c>
      <c r="BF24" s="569">
        <f t="shared" si="14"/>
        <v>0</v>
      </c>
      <c r="BG24" s="569">
        <f t="shared" si="14"/>
        <v>0</v>
      </c>
      <c r="BH24" s="87"/>
    </row>
    <row r="25" spans="1:60" s="972" customFormat="1">
      <c r="A25" s="960"/>
      <c r="B25" s="83"/>
      <c r="C25" s="84"/>
      <c r="D25" s="82"/>
      <c r="E25" s="564"/>
      <c r="F25" s="565"/>
      <c r="G25" s="566">
        <f t="shared" si="0"/>
        <v>0</v>
      </c>
      <c r="H25" s="567"/>
      <c r="I25" s="568">
        <f t="shared" si="1"/>
        <v>0</v>
      </c>
      <c r="J25" s="569">
        <f t="shared" si="2"/>
        <v>0</v>
      </c>
      <c r="K25" s="569">
        <f t="shared" si="2"/>
        <v>0</v>
      </c>
      <c r="L25" s="87"/>
      <c r="M25" s="51"/>
      <c r="N25" s="83"/>
      <c r="O25" s="84"/>
      <c r="P25" s="82"/>
      <c r="Q25" s="564"/>
      <c r="R25" s="565"/>
      <c r="S25" s="566">
        <f t="shared" si="3"/>
        <v>0</v>
      </c>
      <c r="T25" s="567"/>
      <c r="U25" s="568">
        <f t="shared" si="4"/>
        <v>0</v>
      </c>
      <c r="V25" s="569">
        <f t="shared" si="5"/>
        <v>0</v>
      </c>
      <c r="W25" s="569">
        <f t="shared" si="5"/>
        <v>0</v>
      </c>
      <c r="X25" s="87"/>
      <c r="Y25" s="51"/>
      <c r="Z25" s="83"/>
      <c r="AA25" s="84"/>
      <c r="AB25" s="82"/>
      <c r="AC25" s="564"/>
      <c r="AD25" s="565"/>
      <c r="AE25" s="566">
        <f t="shared" si="6"/>
        <v>0</v>
      </c>
      <c r="AF25" s="567"/>
      <c r="AG25" s="568">
        <f t="shared" si="7"/>
        <v>0</v>
      </c>
      <c r="AH25" s="569">
        <f t="shared" si="8"/>
        <v>0</v>
      </c>
      <c r="AI25" s="569">
        <f t="shared" si="8"/>
        <v>0</v>
      </c>
      <c r="AJ25" s="87"/>
      <c r="AK25" s="51"/>
      <c r="AL25" s="83"/>
      <c r="AM25" s="84"/>
      <c r="AN25" s="82"/>
      <c r="AO25" s="564"/>
      <c r="AP25" s="565"/>
      <c r="AQ25" s="566">
        <f t="shared" si="9"/>
        <v>0</v>
      </c>
      <c r="AR25" s="567"/>
      <c r="AS25" s="568">
        <f t="shared" si="10"/>
        <v>0</v>
      </c>
      <c r="AT25" s="569">
        <f t="shared" si="11"/>
        <v>0</v>
      </c>
      <c r="AU25" s="569">
        <f t="shared" si="11"/>
        <v>0</v>
      </c>
      <c r="AV25" s="87"/>
      <c r="AW25" s="51"/>
      <c r="AX25" s="83"/>
      <c r="AY25" s="84"/>
      <c r="AZ25" s="82"/>
      <c r="BA25" s="564"/>
      <c r="BB25" s="565"/>
      <c r="BC25" s="566">
        <f t="shared" si="12"/>
        <v>0</v>
      </c>
      <c r="BD25" s="567"/>
      <c r="BE25" s="568">
        <f t="shared" si="13"/>
        <v>0</v>
      </c>
      <c r="BF25" s="569">
        <f t="shared" si="14"/>
        <v>0</v>
      </c>
      <c r="BG25" s="569">
        <f t="shared" si="14"/>
        <v>0</v>
      </c>
      <c r="BH25" s="87"/>
    </row>
    <row r="26" spans="1:60" s="972" customFormat="1">
      <c r="A26" s="960"/>
      <c r="B26" s="83"/>
      <c r="C26" s="84"/>
      <c r="D26" s="82"/>
      <c r="E26" s="564"/>
      <c r="F26" s="565"/>
      <c r="G26" s="566">
        <f t="shared" si="0"/>
        <v>0</v>
      </c>
      <c r="H26" s="567"/>
      <c r="I26" s="568">
        <f t="shared" si="1"/>
        <v>0</v>
      </c>
      <c r="J26" s="569">
        <f t="shared" si="2"/>
        <v>0</v>
      </c>
      <c r="K26" s="569">
        <f t="shared" si="2"/>
        <v>0</v>
      </c>
      <c r="L26" s="87"/>
      <c r="M26" s="51"/>
      <c r="N26" s="83"/>
      <c r="O26" s="84"/>
      <c r="P26" s="82"/>
      <c r="Q26" s="564"/>
      <c r="R26" s="565"/>
      <c r="S26" s="566">
        <f t="shared" si="3"/>
        <v>0</v>
      </c>
      <c r="T26" s="567"/>
      <c r="U26" s="568">
        <f t="shared" si="4"/>
        <v>0</v>
      </c>
      <c r="V26" s="569">
        <f t="shared" si="5"/>
        <v>0</v>
      </c>
      <c r="W26" s="569">
        <f t="shared" si="5"/>
        <v>0</v>
      </c>
      <c r="X26" s="87"/>
      <c r="Y26" s="51"/>
      <c r="Z26" s="83"/>
      <c r="AA26" s="84"/>
      <c r="AB26" s="82"/>
      <c r="AC26" s="564"/>
      <c r="AD26" s="565"/>
      <c r="AE26" s="566">
        <f t="shared" si="6"/>
        <v>0</v>
      </c>
      <c r="AF26" s="567"/>
      <c r="AG26" s="568">
        <f t="shared" si="7"/>
        <v>0</v>
      </c>
      <c r="AH26" s="569">
        <f t="shared" si="8"/>
        <v>0</v>
      </c>
      <c r="AI26" s="569">
        <f t="shared" si="8"/>
        <v>0</v>
      </c>
      <c r="AJ26" s="87"/>
      <c r="AK26" s="51"/>
      <c r="AL26" s="83"/>
      <c r="AM26" s="84"/>
      <c r="AN26" s="82"/>
      <c r="AO26" s="564"/>
      <c r="AP26" s="565"/>
      <c r="AQ26" s="566">
        <f t="shared" si="9"/>
        <v>0</v>
      </c>
      <c r="AR26" s="567"/>
      <c r="AS26" s="568">
        <f t="shared" si="10"/>
        <v>0</v>
      </c>
      <c r="AT26" s="569">
        <f t="shared" si="11"/>
        <v>0</v>
      </c>
      <c r="AU26" s="569">
        <f t="shared" si="11"/>
        <v>0</v>
      </c>
      <c r="AV26" s="87"/>
      <c r="AW26" s="51"/>
      <c r="AX26" s="83"/>
      <c r="AY26" s="84"/>
      <c r="AZ26" s="82"/>
      <c r="BA26" s="564"/>
      <c r="BB26" s="565"/>
      <c r="BC26" s="566">
        <f t="shared" si="12"/>
        <v>0</v>
      </c>
      <c r="BD26" s="567"/>
      <c r="BE26" s="568">
        <f t="shared" si="13"/>
        <v>0</v>
      </c>
      <c r="BF26" s="569">
        <f t="shared" si="14"/>
        <v>0</v>
      </c>
      <c r="BG26" s="569">
        <f t="shared" si="14"/>
        <v>0</v>
      </c>
      <c r="BH26" s="87"/>
    </row>
    <row r="27" spans="1:60" s="972" customFormat="1">
      <c r="A27" s="960"/>
      <c r="B27" s="83"/>
      <c r="C27" s="84"/>
      <c r="D27" s="82"/>
      <c r="E27" s="564"/>
      <c r="F27" s="565"/>
      <c r="G27" s="566">
        <f t="shared" si="0"/>
        <v>0</v>
      </c>
      <c r="H27" s="567"/>
      <c r="I27" s="568">
        <f t="shared" si="1"/>
        <v>0</v>
      </c>
      <c r="J27" s="569">
        <f t="shared" si="2"/>
        <v>0</v>
      </c>
      <c r="K27" s="569">
        <f t="shared" si="2"/>
        <v>0</v>
      </c>
      <c r="L27" s="87"/>
      <c r="M27" s="51"/>
      <c r="N27" s="83"/>
      <c r="O27" s="84"/>
      <c r="P27" s="82"/>
      <c r="Q27" s="564"/>
      <c r="R27" s="565"/>
      <c r="S27" s="566">
        <f t="shared" si="3"/>
        <v>0</v>
      </c>
      <c r="T27" s="567"/>
      <c r="U27" s="568">
        <f t="shared" si="4"/>
        <v>0</v>
      </c>
      <c r="V27" s="569">
        <f t="shared" si="5"/>
        <v>0</v>
      </c>
      <c r="W27" s="569">
        <f t="shared" si="5"/>
        <v>0</v>
      </c>
      <c r="X27" s="87"/>
      <c r="Y27" s="51"/>
      <c r="Z27" s="83"/>
      <c r="AA27" s="84"/>
      <c r="AB27" s="82"/>
      <c r="AC27" s="564"/>
      <c r="AD27" s="565"/>
      <c r="AE27" s="566">
        <f t="shared" si="6"/>
        <v>0</v>
      </c>
      <c r="AF27" s="567"/>
      <c r="AG27" s="568">
        <f t="shared" si="7"/>
        <v>0</v>
      </c>
      <c r="AH27" s="569">
        <f t="shared" si="8"/>
        <v>0</v>
      </c>
      <c r="AI27" s="569">
        <f t="shared" si="8"/>
        <v>0</v>
      </c>
      <c r="AJ27" s="87"/>
      <c r="AK27" s="51"/>
      <c r="AL27" s="83"/>
      <c r="AM27" s="84"/>
      <c r="AN27" s="82"/>
      <c r="AO27" s="564"/>
      <c r="AP27" s="565"/>
      <c r="AQ27" s="566">
        <f t="shared" si="9"/>
        <v>0</v>
      </c>
      <c r="AR27" s="567"/>
      <c r="AS27" s="568">
        <f t="shared" si="10"/>
        <v>0</v>
      </c>
      <c r="AT27" s="569">
        <f t="shared" si="11"/>
        <v>0</v>
      </c>
      <c r="AU27" s="569">
        <f t="shared" si="11"/>
        <v>0</v>
      </c>
      <c r="AV27" s="87"/>
      <c r="AW27" s="51"/>
      <c r="AX27" s="83"/>
      <c r="AY27" s="84"/>
      <c r="AZ27" s="82"/>
      <c r="BA27" s="564"/>
      <c r="BB27" s="565"/>
      <c r="BC27" s="566">
        <f t="shared" si="12"/>
        <v>0</v>
      </c>
      <c r="BD27" s="567"/>
      <c r="BE27" s="568">
        <f t="shared" si="13"/>
        <v>0</v>
      </c>
      <c r="BF27" s="569">
        <f t="shared" si="14"/>
        <v>0</v>
      </c>
      <c r="BG27" s="569">
        <f t="shared" si="14"/>
        <v>0</v>
      </c>
      <c r="BH27" s="87"/>
    </row>
    <row r="28" spans="1:60" s="972" customFormat="1">
      <c r="A28" s="960"/>
      <c r="B28" s="83"/>
      <c r="C28" s="84"/>
      <c r="D28" s="82"/>
      <c r="E28" s="564"/>
      <c r="F28" s="565"/>
      <c r="G28" s="566">
        <f t="shared" si="0"/>
        <v>0</v>
      </c>
      <c r="H28" s="567"/>
      <c r="I28" s="568">
        <f t="shared" si="1"/>
        <v>0</v>
      </c>
      <c r="J28" s="569">
        <f t="shared" si="2"/>
        <v>0</v>
      </c>
      <c r="K28" s="569">
        <f t="shared" si="2"/>
        <v>0</v>
      </c>
      <c r="L28" s="87"/>
      <c r="M28" s="51"/>
      <c r="N28" s="83"/>
      <c r="O28" s="84"/>
      <c r="P28" s="82"/>
      <c r="Q28" s="564"/>
      <c r="R28" s="565"/>
      <c r="S28" s="566">
        <f t="shared" si="3"/>
        <v>0</v>
      </c>
      <c r="T28" s="567"/>
      <c r="U28" s="568">
        <f t="shared" si="4"/>
        <v>0</v>
      </c>
      <c r="V28" s="569">
        <f t="shared" si="5"/>
        <v>0</v>
      </c>
      <c r="W28" s="569">
        <f t="shared" si="5"/>
        <v>0</v>
      </c>
      <c r="X28" s="87"/>
      <c r="Y28" s="51"/>
      <c r="Z28" s="83"/>
      <c r="AA28" s="84"/>
      <c r="AB28" s="82"/>
      <c r="AC28" s="564"/>
      <c r="AD28" s="565"/>
      <c r="AE28" s="566">
        <f t="shared" si="6"/>
        <v>0</v>
      </c>
      <c r="AF28" s="567"/>
      <c r="AG28" s="568">
        <f t="shared" si="7"/>
        <v>0</v>
      </c>
      <c r="AH28" s="569">
        <f t="shared" si="8"/>
        <v>0</v>
      </c>
      <c r="AI28" s="569">
        <f t="shared" si="8"/>
        <v>0</v>
      </c>
      <c r="AJ28" s="87"/>
      <c r="AK28" s="51"/>
      <c r="AL28" s="83"/>
      <c r="AM28" s="84"/>
      <c r="AN28" s="82"/>
      <c r="AO28" s="564"/>
      <c r="AP28" s="565"/>
      <c r="AQ28" s="566">
        <f t="shared" si="9"/>
        <v>0</v>
      </c>
      <c r="AR28" s="567"/>
      <c r="AS28" s="568">
        <f t="shared" si="10"/>
        <v>0</v>
      </c>
      <c r="AT28" s="569">
        <f t="shared" si="11"/>
        <v>0</v>
      </c>
      <c r="AU28" s="569">
        <f t="shared" si="11"/>
        <v>0</v>
      </c>
      <c r="AV28" s="87"/>
      <c r="AW28" s="51"/>
      <c r="AX28" s="83"/>
      <c r="AY28" s="84"/>
      <c r="AZ28" s="82"/>
      <c r="BA28" s="564"/>
      <c r="BB28" s="565"/>
      <c r="BC28" s="566">
        <f t="shared" si="12"/>
        <v>0</v>
      </c>
      <c r="BD28" s="567"/>
      <c r="BE28" s="568">
        <f t="shared" si="13"/>
        <v>0</v>
      </c>
      <c r="BF28" s="569">
        <f t="shared" si="14"/>
        <v>0</v>
      </c>
      <c r="BG28" s="569">
        <f t="shared" si="14"/>
        <v>0</v>
      </c>
      <c r="BH28" s="87"/>
    </row>
    <row r="29" spans="1:60" s="972" customFormat="1" ht="24.75" thickBot="1">
      <c r="A29" s="960"/>
      <c r="B29" s="85"/>
      <c r="C29" s="580"/>
      <c r="D29" s="86"/>
      <c r="E29" s="564"/>
      <c r="F29" s="565"/>
      <c r="G29" s="566">
        <f t="shared" si="0"/>
        <v>0</v>
      </c>
      <c r="H29" s="567"/>
      <c r="I29" s="568">
        <f t="shared" si="1"/>
        <v>0</v>
      </c>
      <c r="J29" s="569">
        <f t="shared" si="2"/>
        <v>0</v>
      </c>
      <c r="K29" s="569">
        <f t="shared" si="2"/>
        <v>0</v>
      </c>
      <c r="L29" s="88"/>
      <c r="M29" s="51"/>
      <c r="N29" s="85"/>
      <c r="O29" s="580"/>
      <c r="P29" s="86"/>
      <c r="Q29" s="564"/>
      <c r="R29" s="565"/>
      <c r="S29" s="566">
        <f t="shared" si="3"/>
        <v>0</v>
      </c>
      <c r="T29" s="567"/>
      <c r="U29" s="568">
        <f t="shared" si="4"/>
        <v>0</v>
      </c>
      <c r="V29" s="569">
        <f t="shared" si="5"/>
        <v>0</v>
      </c>
      <c r="W29" s="569">
        <f t="shared" si="5"/>
        <v>0</v>
      </c>
      <c r="X29" s="88"/>
      <c r="Y29" s="51"/>
      <c r="Z29" s="85"/>
      <c r="AA29" s="580"/>
      <c r="AB29" s="86"/>
      <c r="AC29" s="564"/>
      <c r="AD29" s="565"/>
      <c r="AE29" s="566">
        <f t="shared" si="6"/>
        <v>0</v>
      </c>
      <c r="AF29" s="567"/>
      <c r="AG29" s="568">
        <f t="shared" si="7"/>
        <v>0</v>
      </c>
      <c r="AH29" s="569">
        <f t="shared" si="8"/>
        <v>0</v>
      </c>
      <c r="AI29" s="569">
        <f t="shared" si="8"/>
        <v>0</v>
      </c>
      <c r="AJ29" s="88"/>
      <c r="AK29" s="51"/>
      <c r="AL29" s="85"/>
      <c r="AM29" s="580"/>
      <c r="AN29" s="86"/>
      <c r="AO29" s="564"/>
      <c r="AP29" s="565"/>
      <c r="AQ29" s="566">
        <f t="shared" si="9"/>
        <v>0</v>
      </c>
      <c r="AR29" s="567"/>
      <c r="AS29" s="568">
        <f t="shared" si="10"/>
        <v>0</v>
      </c>
      <c r="AT29" s="569">
        <f t="shared" si="11"/>
        <v>0</v>
      </c>
      <c r="AU29" s="569">
        <f t="shared" si="11"/>
        <v>0</v>
      </c>
      <c r="AV29" s="88"/>
      <c r="AW29" s="51"/>
      <c r="AX29" s="85"/>
      <c r="AY29" s="580"/>
      <c r="AZ29" s="86"/>
      <c r="BA29" s="564"/>
      <c r="BB29" s="565"/>
      <c r="BC29" s="566">
        <f t="shared" si="12"/>
        <v>0</v>
      </c>
      <c r="BD29" s="567"/>
      <c r="BE29" s="568">
        <f t="shared" si="13"/>
        <v>0</v>
      </c>
      <c r="BF29" s="569">
        <f t="shared" si="14"/>
        <v>0</v>
      </c>
      <c r="BG29" s="569">
        <f t="shared" si="14"/>
        <v>0</v>
      </c>
      <c r="BH29" s="88"/>
    </row>
    <row r="30" spans="1:60" s="972" customFormat="1" ht="25.5" thickTop="1" thickBot="1">
      <c r="A30" s="960"/>
      <c r="B30" s="1833" t="s">
        <v>291</v>
      </c>
      <c r="C30" s="1834"/>
      <c r="D30" s="1834"/>
      <c r="E30" s="1835"/>
      <c r="F30" s="570"/>
      <c r="G30" s="570">
        <f>SUM(G15:G29)</f>
        <v>0</v>
      </c>
      <c r="H30" s="571"/>
      <c r="I30" s="571">
        <f>SUM(I15:I29)</f>
        <v>0</v>
      </c>
      <c r="J30" s="572"/>
      <c r="K30" s="572">
        <f>SUM(K15:K29)</f>
        <v>0</v>
      </c>
      <c r="L30" s="47"/>
      <c r="M30" s="51"/>
      <c r="N30" s="1833" t="s">
        <v>291</v>
      </c>
      <c r="O30" s="1834"/>
      <c r="P30" s="1834"/>
      <c r="Q30" s="1835"/>
      <c r="R30" s="570"/>
      <c r="S30" s="570">
        <f>SUM(S15:S29)</f>
        <v>0</v>
      </c>
      <c r="T30" s="571"/>
      <c r="U30" s="571">
        <f>SUM(U15:U29)</f>
        <v>0</v>
      </c>
      <c r="V30" s="572"/>
      <c r="W30" s="572">
        <f>SUM(W15:W29)</f>
        <v>0</v>
      </c>
      <c r="X30" s="47"/>
      <c r="Y30" s="51"/>
      <c r="Z30" s="1833" t="s">
        <v>291</v>
      </c>
      <c r="AA30" s="1834"/>
      <c r="AB30" s="1834"/>
      <c r="AC30" s="1835"/>
      <c r="AD30" s="570"/>
      <c r="AE30" s="570">
        <f>SUM(AE15:AE29)</f>
        <v>0</v>
      </c>
      <c r="AF30" s="571"/>
      <c r="AG30" s="571">
        <f>SUM(AG15:AG29)</f>
        <v>0</v>
      </c>
      <c r="AH30" s="572"/>
      <c r="AI30" s="572">
        <f>SUM(AI15:AI29)</f>
        <v>0</v>
      </c>
      <c r="AJ30" s="47"/>
      <c r="AK30" s="51"/>
      <c r="AL30" s="1833" t="s">
        <v>291</v>
      </c>
      <c r="AM30" s="1834"/>
      <c r="AN30" s="1834"/>
      <c r="AO30" s="1835"/>
      <c r="AP30" s="570"/>
      <c r="AQ30" s="570">
        <f>SUM(AQ15:AQ29)</f>
        <v>0</v>
      </c>
      <c r="AR30" s="571"/>
      <c r="AS30" s="571">
        <f>SUM(AS15:AS29)</f>
        <v>0</v>
      </c>
      <c r="AT30" s="572"/>
      <c r="AU30" s="572">
        <f>SUM(AU15:AU29)</f>
        <v>0</v>
      </c>
      <c r="AV30" s="47"/>
      <c r="AW30" s="51"/>
      <c r="AX30" s="1833" t="s">
        <v>291</v>
      </c>
      <c r="AY30" s="1834"/>
      <c r="AZ30" s="1834"/>
      <c r="BA30" s="1835"/>
      <c r="BB30" s="570"/>
      <c r="BC30" s="570">
        <f>SUM(BC15:BC29)</f>
        <v>0</v>
      </c>
      <c r="BD30" s="571"/>
      <c r="BE30" s="571">
        <f>SUM(BE15:BE29)</f>
        <v>0</v>
      </c>
      <c r="BF30" s="572"/>
      <c r="BG30" s="572">
        <f>SUM(BG15:BG29)</f>
        <v>0</v>
      </c>
      <c r="BH30" s="47"/>
    </row>
    <row r="31" spans="1:60" s="972" customFormat="1">
      <c r="A31" s="960"/>
      <c r="B31" s="83"/>
      <c r="C31" s="84"/>
      <c r="D31" s="82"/>
      <c r="E31" s="564"/>
      <c r="F31" s="565"/>
      <c r="G31" s="566">
        <f t="shared" ref="G31:G40" si="15">INT(E31*F31)</f>
        <v>0</v>
      </c>
      <c r="H31" s="567"/>
      <c r="I31" s="568">
        <f t="shared" ref="I31:I40" si="16">INT(E31*H31)</f>
        <v>0</v>
      </c>
      <c r="J31" s="569">
        <f t="shared" ref="J31:K40" si="17">F31-H31</f>
        <v>0</v>
      </c>
      <c r="K31" s="569">
        <f t="shared" si="17"/>
        <v>0</v>
      </c>
      <c r="L31" s="87"/>
      <c r="M31" s="51"/>
      <c r="N31" s="83"/>
      <c r="O31" s="84"/>
      <c r="P31" s="82"/>
      <c r="Q31" s="564"/>
      <c r="R31" s="565"/>
      <c r="S31" s="566">
        <f t="shared" ref="S31:S40" si="18">INT(Q31*R31)</f>
        <v>0</v>
      </c>
      <c r="T31" s="567"/>
      <c r="U31" s="568">
        <f t="shared" ref="U31:U40" si="19">INT(Q31*T31)</f>
        <v>0</v>
      </c>
      <c r="V31" s="569">
        <f t="shared" ref="V31:W40" si="20">R31-T31</f>
        <v>0</v>
      </c>
      <c r="W31" s="569">
        <f t="shared" si="20"/>
        <v>0</v>
      </c>
      <c r="X31" s="87"/>
      <c r="Y31" s="51"/>
      <c r="Z31" s="83"/>
      <c r="AA31" s="84"/>
      <c r="AB31" s="82"/>
      <c r="AC31" s="564"/>
      <c r="AD31" s="565"/>
      <c r="AE31" s="566">
        <f t="shared" ref="AE31:AE40" si="21">INT(AC31*AD31)</f>
        <v>0</v>
      </c>
      <c r="AF31" s="567"/>
      <c r="AG31" s="568">
        <f t="shared" ref="AG31:AG40" si="22">INT(AC31*AF31)</f>
        <v>0</v>
      </c>
      <c r="AH31" s="569">
        <f t="shared" ref="AH31:AI40" si="23">AD31-AF31</f>
        <v>0</v>
      </c>
      <c r="AI31" s="569">
        <f t="shared" si="23"/>
        <v>0</v>
      </c>
      <c r="AJ31" s="87"/>
      <c r="AK31" s="51"/>
      <c r="AL31" s="83"/>
      <c r="AM31" s="84"/>
      <c r="AN31" s="82"/>
      <c r="AO31" s="564"/>
      <c r="AP31" s="565"/>
      <c r="AQ31" s="566">
        <f t="shared" ref="AQ31:AQ40" si="24">INT(AO31*AP31)</f>
        <v>0</v>
      </c>
      <c r="AR31" s="567"/>
      <c r="AS31" s="568">
        <f t="shared" ref="AS31:AS40" si="25">INT(AO31*AR31)</f>
        <v>0</v>
      </c>
      <c r="AT31" s="569">
        <f t="shared" ref="AT31:AU40" si="26">AP31-AR31</f>
        <v>0</v>
      </c>
      <c r="AU31" s="569">
        <f t="shared" si="26"/>
        <v>0</v>
      </c>
      <c r="AV31" s="87"/>
      <c r="AW31" s="51"/>
      <c r="AX31" s="83"/>
      <c r="AY31" s="84"/>
      <c r="AZ31" s="82"/>
      <c r="BA31" s="564"/>
      <c r="BB31" s="565"/>
      <c r="BC31" s="566">
        <f t="shared" ref="BC31:BC40" si="27">INT(BA31*BB31)</f>
        <v>0</v>
      </c>
      <c r="BD31" s="567"/>
      <c r="BE31" s="568">
        <f t="shared" ref="BE31:BE40" si="28">INT(BA31*BD31)</f>
        <v>0</v>
      </c>
      <c r="BF31" s="569">
        <f t="shared" ref="BF31:BG40" si="29">BB31-BD31</f>
        <v>0</v>
      </c>
      <c r="BG31" s="569">
        <f t="shared" si="29"/>
        <v>0</v>
      </c>
      <c r="BH31" s="87"/>
    </row>
    <row r="32" spans="1:60" s="972" customFormat="1">
      <c r="A32" s="960"/>
      <c r="B32" s="83"/>
      <c r="C32" s="84"/>
      <c r="D32" s="82"/>
      <c r="E32" s="564"/>
      <c r="F32" s="565"/>
      <c r="G32" s="566">
        <f t="shared" si="15"/>
        <v>0</v>
      </c>
      <c r="H32" s="567"/>
      <c r="I32" s="568">
        <f t="shared" si="16"/>
        <v>0</v>
      </c>
      <c r="J32" s="569">
        <f t="shared" si="17"/>
        <v>0</v>
      </c>
      <c r="K32" s="569">
        <f t="shared" si="17"/>
        <v>0</v>
      </c>
      <c r="L32" s="87"/>
      <c r="M32" s="51"/>
      <c r="N32" s="83"/>
      <c r="O32" s="84"/>
      <c r="P32" s="82"/>
      <c r="Q32" s="564"/>
      <c r="R32" s="565"/>
      <c r="S32" s="566">
        <f t="shared" si="18"/>
        <v>0</v>
      </c>
      <c r="T32" s="567"/>
      <c r="U32" s="568">
        <f t="shared" si="19"/>
        <v>0</v>
      </c>
      <c r="V32" s="569">
        <f t="shared" si="20"/>
        <v>0</v>
      </c>
      <c r="W32" s="569">
        <f t="shared" si="20"/>
        <v>0</v>
      </c>
      <c r="X32" s="87"/>
      <c r="Y32" s="51"/>
      <c r="Z32" s="83"/>
      <c r="AA32" s="84"/>
      <c r="AB32" s="82"/>
      <c r="AC32" s="564"/>
      <c r="AD32" s="565"/>
      <c r="AE32" s="566">
        <f t="shared" si="21"/>
        <v>0</v>
      </c>
      <c r="AF32" s="567"/>
      <c r="AG32" s="568">
        <f t="shared" si="22"/>
        <v>0</v>
      </c>
      <c r="AH32" s="569">
        <f t="shared" si="23"/>
        <v>0</v>
      </c>
      <c r="AI32" s="569">
        <f t="shared" si="23"/>
        <v>0</v>
      </c>
      <c r="AJ32" s="87"/>
      <c r="AK32" s="51"/>
      <c r="AL32" s="83"/>
      <c r="AM32" s="84"/>
      <c r="AN32" s="82"/>
      <c r="AO32" s="564"/>
      <c r="AP32" s="565"/>
      <c r="AQ32" s="566">
        <f t="shared" si="24"/>
        <v>0</v>
      </c>
      <c r="AR32" s="567"/>
      <c r="AS32" s="568">
        <f t="shared" si="25"/>
        <v>0</v>
      </c>
      <c r="AT32" s="569">
        <f t="shared" si="26"/>
        <v>0</v>
      </c>
      <c r="AU32" s="569">
        <f t="shared" si="26"/>
        <v>0</v>
      </c>
      <c r="AV32" s="87"/>
      <c r="AW32" s="51"/>
      <c r="AX32" s="83"/>
      <c r="AY32" s="84"/>
      <c r="AZ32" s="82"/>
      <c r="BA32" s="564"/>
      <c r="BB32" s="565"/>
      <c r="BC32" s="566">
        <f t="shared" si="27"/>
        <v>0</v>
      </c>
      <c r="BD32" s="567"/>
      <c r="BE32" s="568">
        <f t="shared" si="28"/>
        <v>0</v>
      </c>
      <c r="BF32" s="569">
        <f t="shared" si="29"/>
        <v>0</v>
      </c>
      <c r="BG32" s="569">
        <f t="shared" si="29"/>
        <v>0</v>
      </c>
      <c r="BH32" s="87"/>
    </row>
    <row r="33" spans="1:60" s="972" customFormat="1">
      <c r="A33" s="960"/>
      <c r="B33" s="83"/>
      <c r="C33" s="84"/>
      <c r="D33" s="82"/>
      <c r="E33" s="564"/>
      <c r="F33" s="565"/>
      <c r="G33" s="566">
        <f t="shared" si="15"/>
        <v>0</v>
      </c>
      <c r="H33" s="567"/>
      <c r="I33" s="568">
        <f t="shared" si="16"/>
        <v>0</v>
      </c>
      <c r="J33" s="569">
        <f t="shared" si="17"/>
        <v>0</v>
      </c>
      <c r="K33" s="569">
        <f t="shared" si="17"/>
        <v>0</v>
      </c>
      <c r="L33" s="87"/>
      <c r="M33" s="51"/>
      <c r="N33" s="83"/>
      <c r="O33" s="84"/>
      <c r="P33" s="82"/>
      <c r="Q33" s="564"/>
      <c r="R33" s="565"/>
      <c r="S33" s="566">
        <f t="shared" si="18"/>
        <v>0</v>
      </c>
      <c r="T33" s="567"/>
      <c r="U33" s="568">
        <f t="shared" si="19"/>
        <v>0</v>
      </c>
      <c r="V33" s="569">
        <f t="shared" si="20"/>
        <v>0</v>
      </c>
      <c r="W33" s="569">
        <f t="shared" si="20"/>
        <v>0</v>
      </c>
      <c r="X33" s="87"/>
      <c r="Y33" s="51"/>
      <c r="Z33" s="83"/>
      <c r="AA33" s="84"/>
      <c r="AB33" s="82"/>
      <c r="AC33" s="564"/>
      <c r="AD33" s="565"/>
      <c r="AE33" s="566">
        <f t="shared" si="21"/>
        <v>0</v>
      </c>
      <c r="AF33" s="567"/>
      <c r="AG33" s="568">
        <f t="shared" si="22"/>
        <v>0</v>
      </c>
      <c r="AH33" s="569">
        <f t="shared" si="23"/>
        <v>0</v>
      </c>
      <c r="AI33" s="569">
        <f t="shared" si="23"/>
        <v>0</v>
      </c>
      <c r="AJ33" s="87"/>
      <c r="AK33" s="51"/>
      <c r="AL33" s="83"/>
      <c r="AM33" s="84"/>
      <c r="AN33" s="82"/>
      <c r="AO33" s="564"/>
      <c r="AP33" s="565"/>
      <c r="AQ33" s="566">
        <f t="shared" si="24"/>
        <v>0</v>
      </c>
      <c r="AR33" s="567"/>
      <c r="AS33" s="568">
        <f t="shared" si="25"/>
        <v>0</v>
      </c>
      <c r="AT33" s="569">
        <f t="shared" si="26"/>
        <v>0</v>
      </c>
      <c r="AU33" s="569">
        <f t="shared" si="26"/>
        <v>0</v>
      </c>
      <c r="AV33" s="87"/>
      <c r="AW33" s="51"/>
      <c r="AX33" s="83"/>
      <c r="AY33" s="84"/>
      <c r="AZ33" s="82"/>
      <c r="BA33" s="564"/>
      <c r="BB33" s="565"/>
      <c r="BC33" s="566">
        <f t="shared" si="27"/>
        <v>0</v>
      </c>
      <c r="BD33" s="567"/>
      <c r="BE33" s="568">
        <f t="shared" si="28"/>
        <v>0</v>
      </c>
      <c r="BF33" s="569">
        <f t="shared" si="29"/>
        <v>0</v>
      </c>
      <c r="BG33" s="569">
        <f t="shared" si="29"/>
        <v>0</v>
      </c>
      <c r="BH33" s="87"/>
    </row>
    <row r="34" spans="1:60" s="972" customFormat="1">
      <c r="A34" s="960"/>
      <c r="B34" s="83"/>
      <c r="C34" s="84"/>
      <c r="D34" s="82"/>
      <c r="E34" s="564"/>
      <c r="F34" s="565"/>
      <c r="G34" s="566">
        <f t="shared" si="15"/>
        <v>0</v>
      </c>
      <c r="H34" s="567"/>
      <c r="I34" s="568">
        <f t="shared" si="16"/>
        <v>0</v>
      </c>
      <c r="J34" s="569">
        <f t="shared" si="17"/>
        <v>0</v>
      </c>
      <c r="K34" s="569">
        <f t="shared" si="17"/>
        <v>0</v>
      </c>
      <c r="L34" s="87"/>
      <c r="M34" s="51"/>
      <c r="N34" s="83"/>
      <c r="O34" s="84"/>
      <c r="P34" s="82"/>
      <c r="Q34" s="564"/>
      <c r="R34" s="565"/>
      <c r="S34" s="566">
        <f t="shared" si="18"/>
        <v>0</v>
      </c>
      <c r="T34" s="567"/>
      <c r="U34" s="568">
        <f t="shared" si="19"/>
        <v>0</v>
      </c>
      <c r="V34" s="569">
        <f t="shared" si="20"/>
        <v>0</v>
      </c>
      <c r="W34" s="569">
        <f t="shared" si="20"/>
        <v>0</v>
      </c>
      <c r="X34" s="87"/>
      <c r="Y34" s="51"/>
      <c r="Z34" s="83"/>
      <c r="AA34" s="84"/>
      <c r="AB34" s="82"/>
      <c r="AC34" s="564"/>
      <c r="AD34" s="565"/>
      <c r="AE34" s="566">
        <f t="shared" si="21"/>
        <v>0</v>
      </c>
      <c r="AF34" s="567"/>
      <c r="AG34" s="568">
        <f t="shared" si="22"/>
        <v>0</v>
      </c>
      <c r="AH34" s="569">
        <f t="shared" si="23"/>
        <v>0</v>
      </c>
      <c r="AI34" s="569">
        <f t="shared" si="23"/>
        <v>0</v>
      </c>
      <c r="AJ34" s="87"/>
      <c r="AK34" s="51"/>
      <c r="AL34" s="83"/>
      <c r="AM34" s="84"/>
      <c r="AN34" s="82"/>
      <c r="AO34" s="564"/>
      <c r="AP34" s="565"/>
      <c r="AQ34" s="566">
        <f t="shared" si="24"/>
        <v>0</v>
      </c>
      <c r="AR34" s="567"/>
      <c r="AS34" s="568">
        <f t="shared" si="25"/>
        <v>0</v>
      </c>
      <c r="AT34" s="569">
        <f t="shared" si="26"/>
        <v>0</v>
      </c>
      <c r="AU34" s="569">
        <f t="shared" si="26"/>
        <v>0</v>
      </c>
      <c r="AV34" s="87"/>
      <c r="AW34" s="51"/>
      <c r="AX34" s="83"/>
      <c r="AY34" s="84"/>
      <c r="AZ34" s="82"/>
      <c r="BA34" s="564"/>
      <c r="BB34" s="565"/>
      <c r="BC34" s="566">
        <f t="shared" si="27"/>
        <v>0</v>
      </c>
      <c r="BD34" s="567"/>
      <c r="BE34" s="568">
        <f t="shared" si="28"/>
        <v>0</v>
      </c>
      <c r="BF34" s="569">
        <f t="shared" si="29"/>
        <v>0</v>
      </c>
      <c r="BG34" s="569">
        <f t="shared" si="29"/>
        <v>0</v>
      </c>
      <c r="BH34" s="87"/>
    </row>
    <row r="35" spans="1:60" s="972" customFormat="1">
      <c r="A35" s="960"/>
      <c r="B35" s="83"/>
      <c r="C35" s="84"/>
      <c r="D35" s="82"/>
      <c r="E35" s="564"/>
      <c r="F35" s="565"/>
      <c r="G35" s="566">
        <f t="shared" si="15"/>
        <v>0</v>
      </c>
      <c r="H35" s="567"/>
      <c r="I35" s="568">
        <f t="shared" si="16"/>
        <v>0</v>
      </c>
      <c r="J35" s="569">
        <f t="shared" si="17"/>
        <v>0</v>
      </c>
      <c r="K35" s="569">
        <f t="shared" si="17"/>
        <v>0</v>
      </c>
      <c r="L35" s="87"/>
      <c r="M35" s="51"/>
      <c r="N35" s="83"/>
      <c r="O35" s="84"/>
      <c r="P35" s="82"/>
      <c r="Q35" s="564"/>
      <c r="R35" s="565"/>
      <c r="S35" s="566">
        <f t="shared" si="18"/>
        <v>0</v>
      </c>
      <c r="T35" s="567"/>
      <c r="U35" s="568">
        <f t="shared" si="19"/>
        <v>0</v>
      </c>
      <c r="V35" s="569">
        <f t="shared" si="20"/>
        <v>0</v>
      </c>
      <c r="W35" s="569">
        <f t="shared" si="20"/>
        <v>0</v>
      </c>
      <c r="X35" s="87"/>
      <c r="Y35" s="51"/>
      <c r="Z35" s="83"/>
      <c r="AA35" s="84"/>
      <c r="AB35" s="82"/>
      <c r="AC35" s="564"/>
      <c r="AD35" s="565"/>
      <c r="AE35" s="566">
        <f t="shared" si="21"/>
        <v>0</v>
      </c>
      <c r="AF35" s="567"/>
      <c r="AG35" s="568">
        <f t="shared" si="22"/>
        <v>0</v>
      </c>
      <c r="AH35" s="569">
        <f t="shared" si="23"/>
        <v>0</v>
      </c>
      <c r="AI35" s="569">
        <f t="shared" si="23"/>
        <v>0</v>
      </c>
      <c r="AJ35" s="87"/>
      <c r="AK35" s="51"/>
      <c r="AL35" s="83"/>
      <c r="AM35" s="84"/>
      <c r="AN35" s="82"/>
      <c r="AO35" s="564"/>
      <c r="AP35" s="565"/>
      <c r="AQ35" s="566">
        <f t="shared" si="24"/>
        <v>0</v>
      </c>
      <c r="AR35" s="567"/>
      <c r="AS35" s="568">
        <f t="shared" si="25"/>
        <v>0</v>
      </c>
      <c r="AT35" s="569">
        <f t="shared" si="26"/>
        <v>0</v>
      </c>
      <c r="AU35" s="569">
        <f t="shared" si="26"/>
        <v>0</v>
      </c>
      <c r="AV35" s="87"/>
      <c r="AW35" s="51"/>
      <c r="AX35" s="83"/>
      <c r="AY35" s="84"/>
      <c r="AZ35" s="82"/>
      <c r="BA35" s="564"/>
      <c r="BB35" s="565"/>
      <c r="BC35" s="566">
        <f t="shared" si="27"/>
        <v>0</v>
      </c>
      <c r="BD35" s="567"/>
      <c r="BE35" s="568">
        <f t="shared" si="28"/>
        <v>0</v>
      </c>
      <c r="BF35" s="569">
        <f t="shared" si="29"/>
        <v>0</v>
      </c>
      <c r="BG35" s="569">
        <f t="shared" si="29"/>
        <v>0</v>
      </c>
      <c r="BH35" s="87"/>
    </row>
    <row r="36" spans="1:60" s="972" customFormat="1">
      <c r="A36" s="960"/>
      <c r="B36" s="83"/>
      <c r="C36" s="84"/>
      <c r="D36" s="82"/>
      <c r="E36" s="564"/>
      <c r="F36" s="565"/>
      <c r="G36" s="566">
        <f t="shared" si="15"/>
        <v>0</v>
      </c>
      <c r="H36" s="567"/>
      <c r="I36" s="568">
        <f t="shared" si="16"/>
        <v>0</v>
      </c>
      <c r="J36" s="569">
        <f t="shared" si="17"/>
        <v>0</v>
      </c>
      <c r="K36" s="569">
        <f t="shared" si="17"/>
        <v>0</v>
      </c>
      <c r="L36" s="87"/>
      <c r="M36" s="51"/>
      <c r="N36" s="83"/>
      <c r="O36" s="84"/>
      <c r="P36" s="82"/>
      <c r="Q36" s="564"/>
      <c r="R36" s="565"/>
      <c r="S36" s="566">
        <f t="shared" si="18"/>
        <v>0</v>
      </c>
      <c r="T36" s="567"/>
      <c r="U36" s="568">
        <f t="shared" si="19"/>
        <v>0</v>
      </c>
      <c r="V36" s="569">
        <f t="shared" si="20"/>
        <v>0</v>
      </c>
      <c r="W36" s="569">
        <f t="shared" si="20"/>
        <v>0</v>
      </c>
      <c r="X36" s="87"/>
      <c r="Y36" s="51"/>
      <c r="Z36" s="83"/>
      <c r="AA36" s="84"/>
      <c r="AB36" s="82"/>
      <c r="AC36" s="564"/>
      <c r="AD36" s="565"/>
      <c r="AE36" s="566">
        <f t="shared" si="21"/>
        <v>0</v>
      </c>
      <c r="AF36" s="567"/>
      <c r="AG36" s="568">
        <f t="shared" si="22"/>
        <v>0</v>
      </c>
      <c r="AH36" s="569">
        <f t="shared" si="23"/>
        <v>0</v>
      </c>
      <c r="AI36" s="569">
        <f t="shared" si="23"/>
        <v>0</v>
      </c>
      <c r="AJ36" s="87"/>
      <c r="AK36" s="51"/>
      <c r="AL36" s="83"/>
      <c r="AM36" s="84"/>
      <c r="AN36" s="82"/>
      <c r="AO36" s="564"/>
      <c r="AP36" s="565"/>
      <c r="AQ36" s="566">
        <f t="shared" si="24"/>
        <v>0</v>
      </c>
      <c r="AR36" s="567"/>
      <c r="AS36" s="568">
        <f t="shared" si="25"/>
        <v>0</v>
      </c>
      <c r="AT36" s="569">
        <f t="shared" si="26"/>
        <v>0</v>
      </c>
      <c r="AU36" s="569">
        <f t="shared" si="26"/>
        <v>0</v>
      </c>
      <c r="AV36" s="87"/>
      <c r="AW36" s="51"/>
      <c r="AX36" s="83"/>
      <c r="AY36" s="84"/>
      <c r="AZ36" s="82"/>
      <c r="BA36" s="564"/>
      <c r="BB36" s="565"/>
      <c r="BC36" s="566">
        <f t="shared" si="27"/>
        <v>0</v>
      </c>
      <c r="BD36" s="567"/>
      <c r="BE36" s="568">
        <f t="shared" si="28"/>
        <v>0</v>
      </c>
      <c r="BF36" s="569">
        <f t="shared" si="29"/>
        <v>0</v>
      </c>
      <c r="BG36" s="569">
        <f t="shared" si="29"/>
        <v>0</v>
      </c>
      <c r="BH36" s="87"/>
    </row>
    <row r="37" spans="1:60" s="972" customFormat="1">
      <c r="A37" s="960"/>
      <c r="B37" s="83"/>
      <c r="C37" s="84"/>
      <c r="D37" s="82"/>
      <c r="E37" s="564"/>
      <c r="F37" s="565"/>
      <c r="G37" s="566">
        <f t="shared" si="15"/>
        <v>0</v>
      </c>
      <c r="H37" s="567"/>
      <c r="I37" s="568">
        <f t="shared" si="16"/>
        <v>0</v>
      </c>
      <c r="J37" s="569">
        <f t="shared" si="17"/>
        <v>0</v>
      </c>
      <c r="K37" s="569">
        <f t="shared" si="17"/>
        <v>0</v>
      </c>
      <c r="L37" s="87"/>
      <c r="M37" s="51"/>
      <c r="N37" s="83"/>
      <c r="O37" s="84"/>
      <c r="P37" s="82"/>
      <c r="Q37" s="564"/>
      <c r="R37" s="565"/>
      <c r="S37" s="566">
        <f t="shared" si="18"/>
        <v>0</v>
      </c>
      <c r="T37" s="567"/>
      <c r="U37" s="568">
        <f t="shared" si="19"/>
        <v>0</v>
      </c>
      <c r="V37" s="569">
        <f t="shared" si="20"/>
        <v>0</v>
      </c>
      <c r="W37" s="569">
        <f t="shared" si="20"/>
        <v>0</v>
      </c>
      <c r="X37" s="87"/>
      <c r="Y37" s="51"/>
      <c r="Z37" s="83"/>
      <c r="AA37" s="84"/>
      <c r="AB37" s="82"/>
      <c r="AC37" s="564"/>
      <c r="AD37" s="565"/>
      <c r="AE37" s="566">
        <f t="shared" si="21"/>
        <v>0</v>
      </c>
      <c r="AF37" s="567"/>
      <c r="AG37" s="568">
        <f t="shared" si="22"/>
        <v>0</v>
      </c>
      <c r="AH37" s="569">
        <f t="shared" si="23"/>
        <v>0</v>
      </c>
      <c r="AI37" s="569">
        <f t="shared" si="23"/>
        <v>0</v>
      </c>
      <c r="AJ37" s="87"/>
      <c r="AK37" s="51"/>
      <c r="AL37" s="83"/>
      <c r="AM37" s="84"/>
      <c r="AN37" s="82"/>
      <c r="AO37" s="564"/>
      <c r="AP37" s="565"/>
      <c r="AQ37" s="566">
        <f t="shared" si="24"/>
        <v>0</v>
      </c>
      <c r="AR37" s="567"/>
      <c r="AS37" s="568">
        <f t="shared" si="25"/>
        <v>0</v>
      </c>
      <c r="AT37" s="569">
        <f t="shared" si="26"/>
        <v>0</v>
      </c>
      <c r="AU37" s="569">
        <f t="shared" si="26"/>
        <v>0</v>
      </c>
      <c r="AV37" s="87"/>
      <c r="AW37" s="51"/>
      <c r="AX37" s="83"/>
      <c r="AY37" s="84"/>
      <c r="AZ37" s="82"/>
      <c r="BA37" s="564"/>
      <c r="BB37" s="565"/>
      <c r="BC37" s="566">
        <f t="shared" si="27"/>
        <v>0</v>
      </c>
      <c r="BD37" s="567"/>
      <c r="BE37" s="568">
        <f t="shared" si="28"/>
        <v>0</v>
      </c>
      <c r="BF37" s="569">
        <f t="shared" si="29"/>
        <v>0</v>
      </c>
      <c r="BG37" s="569">
        <f t="shared" si="29"/>
        <v>0</v>
      </c>
      <c r="BH37" s="87"/>
    </row>
    <row r="38" spans="1:60" s="972" customFormat="1">
      <c r="A38" s="960"/>
      <c r="B38" s="83"/>
      <c r="C38" s="84"/>
      <c r="D38" s="82"/>
      <c r="E38" s="564"/>
      <c r="F38" s="565"/>
      <c r="G38" s="566">
        <f t="shared" si="15"/>
        <v>0</v>
      </c>
      <c r="H38" s="567"/>
      <c r="I38" s="568">
        <f t="shared" si="16"/>
        <v>0</v>
      </c>
      <c r="J38" s="569">
        <f t="shared" si="17"/>
        <v>0</v>
      </c>
      <c r="K38" s="569">
        <f t="shared" si="17"/>
        <v>0</v>
      </c>
      <c r="L38" s="87"/>
      <c r="M38" s="51"/>
      <c r="N38" s="83"/>
      <c r="O38" s="84"/>
      <c r="P38" s="82"/>
      <c r="Q38" s="564"/>
      <c r="R38" s="565"/>
      <c r="S38" s="566">
        <f t="shared" si="18"/>
        <v>0</v>
      </c>
      <c r="T38" s="567"/>
      <c r="U38" s="568">
        <f t="shared" si="19"/>
        <v>0</v>
      </c>
      <c r="V38" s="569">
        <f t="shared" si="20"/>
        <v>0</v>
      </c>
      <c r="W38" s="569">
        <f t="shared" si="20"/>
        <v>0</v>
      </c>
      <c r="X38" s="87"/>
      <c r="Y38" s="51"/>
      <c r="Z38" s="83"/>
      <c r="AA38" s="84"/>
      <c r="AB38" s="82"/>
      <c r="AC38" s="564"/>
      <c r="AD38" s="565"/>
      <c r="AE38" s="566">
        <f t="shared" si="21"/>
        <v>0</v>
      </c>
      <c r="AF38" s="567"/>
      <c r="AG38" s="568">
        <f t="shared" si="22"/>
        <v>0</v>
      </c>
      <c r="AH38" s="569">
        <f t="shared" si="23"/>
        <v>0</v>
      </c>
      <c r="AI38" s="569">
        <f t="shared" si="23"/>
        <v>0</v>
      </c>
      <c r="AJ38" s="87"/>
      <c r="AK38" s="51"/>
      <c r="AL38" s="83"/>
      <c r="AM38" s="84"/>
      <c r="AN38" s="82"/>
      <c r="AO38" s="564"/>
      <c r="AP38" s="565"/>
      <c r="AQ38" s="566">
        <f t="shared" si="24"/>
        <v>0</v>
      </c>
      <c r="AR38" s="567"/>
      <c r="AS38" s="568">
        <f t="shared" si="25"/>
        <v>0</v>
      </c>
      <c r="AT38" s="569">
        <f t="shared" si="26"/>
        <v>0</v>
      </c>
      <c r="AU38" s="569">
        <f t="shared" si="26"/>
        <v>0</v>
      </c>
      <c r="AV38" s="87"/>
      <c r="AW38" s="51"/>
      <c r="AX38" s="83"/>
      <c r="AY38" s="84"/>
      <c r="AZ38" s="82"/>
      <c r="BA38" s="564"/>
      <c r="BB38" s="565"/>
      <c r="BC38" s="566">
        <f t="shared" si="27"/>
        <v>0</v>
      </c>
      <c r="BD38" s="567"/>
      <c r="BE38" s="568">
        <f t="shared" si="28"/>
        <v>0</v>
      </c>
      <c r="BF38" s="569">
        <f t="shared" si="29"/>
        <v>0</v>
      </c>
      <c r="BG38" s="569">
        <f t="shared" si="29"/>
        <v>0</v>
      </c>
      <c r="BH38" s="87"/>
    </row>
    <row r="39" spans="1:60" s="972" customFormat="1">
      <c r="A39" s="960"/>
      <c r="B39" s="83"/>
      <c r="C39" s="84"/>
      <c r="D39" s="82"/>
      <c r="E39" s="564"/>
      <c r="F39" s="565"/>
      <c r="G39" s="566">
        <f t="shared" si="15"/>
        <v>0</v>
      </c>
      <c r="H39" s="567"/>
      <c r="I39" s="568">
        <f t="shared" si="16"/>
        <v>0</v>
      </c>
      <c r="J39" s="569">
        <f t="shared" si="17"/>
        <v>0</v>
      </c>
      <c r="K39" s="569">
        <f t="shared" si="17"/>
        <v>0</v>
      </c>
      <c r="L39" s="87"/>
      <c r="M39" s="51"/>
      <c r="N39" s="83"/>
      <c r="O39" s="84"/>
      <c r="P39" s="82"/>
      <c r="Q39" s="564"/>
      <c r="R39" s="565"/>
      <c r="S39" s="566">
        <f t="shared" si="18"/>
        <v>0</v>
      </c>
      <c r="T39" s="567"/>
      <c r="U39" s="568">
        <f t="shared" si="19"/>
        <v>0</v>
      </c>
      <c r="V39" s="569">
        <f t="shared" si="20"/>
        <v>0</v>
      </c>
      <c r="W39" s="569">
        <f t="shared" si="20"/>
        <v>0</v>
      </c>
      <c r="X39" s="87"/>
      <c r="Y39" s="51"/>
      <c r="Z39" s="83"/>
      <c r="AA39" s="84"/>
      <c r="AB39" s="82"/>
      <c r="AC39" s="564"/>
      <c r="AD39" s="565"/>
      <c r="AE39" s="566">
        <f t="shared" si="21"/>
        <v>0</v>
      </c>
      <c r="AF39" s="567"/>
      <c r="AG39" s="568">
        <f t="shared" si="22"/>
        <v>0</v>
      </c>
      <c r="AH39" s="569">
        <f t="shared" si="23"/>
        <v>0</v>
      </c>
      <c r="AI39" s="569">
        <f t="shared" si="23"/>
        <v>0</v>
      </c>
      <c r="AJ39" s="87"/>
      <c r="AK39" s="51"/>
      <c r="AL39" s="83"/>
      <c r="AM39" s="84"/>
      <c r="AN39" s="82"/>
      <c r="AO39" s="564"/>
      <c r="AP39" s="565"/>
      <c r="AQ39" s="566">
        <f t="shared" si="24"/>
        <v>0</v>
      </c>
      <c r="AR39" s="567"/>
      <c r="AS39" s="568">
        <f t="shared" si="25"/>
        <v>0</v>
      </c>
      <c r="AT39" s="569">
        <f t="shared" si="26"/>
        <v>0</v>
      </c>
      <c r="AU39" s="569">
        <f t="shared" si="26"/>
        <v>0</v>
      </c>
      <c r="AV39" s="87"/>
      <c r="AW39" s="51"/>
      <c r="AX39" s="83"/>
      <c r="AY39" s="84"/>
      <c r="AZ39" s="82"/>
      <c r="BA39" s="564"/>
      <c r="BB39" s="565"/>
      <c r="BC39" s="566">
        <f t="shared" si="27"/>
        <v>0</v>
      </c>
      <c r="BD39" s="567"/>
      <c r="BE39" s="568">
        <f t="shared" si="28"/>
        <v>0</v>
      </c>
      <c r="BF39" s="569">
        <f t="shared" si="29"/>
        <v>0</v>
      </c>
      <c r="BG39" s="569">
        <f t="shared" si="29"/>
        <v>0</v>
      </c>
      <c r="BH39" s="87"/>
    </row>
    <row r="40" spans="1:60" s="972" customFormat="1" ht="24.75" thickBot="1">
      <c r="A40" s="960"/>
      <c r="B40" s="85"/>
      <c r="C40" s="580"/>
      <c r="D40" s="86"/>
      <c r="E40" s="564"/>
      <c r="F40" s="565"/>
      <c r="G40" s="566">
        <f t="shared" si="15"/>
        <v>0</v>
      </c>
      <c r="H40" s="567"/>
      <c r="I40" s="568">
        <f t="shared" si="16"/>
        <v>0</v>
      </c>
      <c r="J40" s="569">
        <f t="shared" si="17"/>
        <v>0</v>
      </c>
      <c r="K40" s="569">
        <f t="shared" si="17"/>
        <v>0</v>
      </c>
      <c r="L40" s="88"/>
      <c r="M40" s="51"/>
      <c r="N40" s="85"/>
      <c r="O40" s="580"/>
      <c r="P40" s="86"/>
      <c r="Q40" s="564"/>
      <c r="R40" s="565"/>
      <c r="S40" s="566">
        <f t="shared" si="18"/>
        <v>0</v>
      </c>
      <c r="T40" s="567"/>
      <c r="U40" s="568">
        <f t="shared" si="19"/>
        <v>0</v>
      </c>
      <c r="V40" s="569">
        <f t="shared" si="20"/>
        <v>0</v>
      </c>
      <c r="W40" s="569">
        <f t="shared" si="20"/>
        <v>0</v>
      </c>
      <c r="X40" s="88"/>
      <c r="Y40" s="51"/>
      <c r="Z40" s="85"/>
      <c r="AA40" s="580"/>
      <c r="AB40" s="86"/>
      <c r="AC40" s="564"/>
      <c r="AD40" s="565"/>
      <c r="AE40" s="566">
        <f t="shared" si="21"/>
        <v>0</v>
      </c>
      <c r="AF40" s="567"/>
      <c r="AG40" s="568">
        <f t="shared" si="22"/>
        <v>0</v>
      </c>
      <c r="AH40" s="569">
        <f t="shared" si="23"/>
        <v>0</v>
      </c>
      <c r="AI40" s="569">
        <f t="shared" si="23"/>
        <v>0</v>
      </c>
      <c r="AJ40" s="88"/>
      <c r="AK40" s="51"/>
      <c r="AL40" s="85"/>
      <c r="AM40" s="580"/>
      <c r="AN40" s="86"/>
      <c r="AO40" s="564"/>
      <c r="AP40" s="565"/>
      <c r="AQ40" s="566">
        <f t="shared" si="24"/>
        <v>0</v>
      </c>
      <c r="AR40" s="567"/>
      <c r="AS40" s="568">
        <f t="shared" si="25"/>
        <v>0</v>
      </c>
      <c r="AT40" s="569">
        <f t="shared" si="26"/>
        <v>0</v>
      </c>
      <c r="AU40" s="569">
        <f t="shared" si="26"/>
        <v>0</v>
      </c>
      <c r="AV40" s="88"/>
      <c r="AW40" s="51"/>
      <c r="AX40" s="85"/>
      <c r="AY40" s="580"/>
      <c r="AZ40" s="86"/>
      <c r="BA40" s="564"/>
      <c r="BB40" s="565"/>
      <c r="BC40" s="566">
        <f t="shared" si="27"/>
        <v>0</v>
      </c>
      <c r="BD40" s="567"/>
      <c r="BE40" s="568">
        <f t="shared" si="28"/>
        <v>0</v>
      </c>
      <c r="BF40" s="569">
        <f t="shared" si="29"/>
        <v>0</v>
      </c>
      <c r="BG40" s="569">
        <f t="shared" si="29"/>
        <v>0</v>
      </c>
      <c r="BH40" s="88"/>
    </row>
    <row r="41" spans="1:60" s="972" customFormat="1" ht="25.5" thickTop="1" thickBot="1">
      <c r="A41" s="960"/>
      <c r="B41" s="1833" t="s">
        <v>318</v>
      </c>
      <c r="C41" s="1834"/>
      <c r="D41" s="1834"/>
      <c r="E41" s="1835"/>
      <c r="F41" s="570"/>
      <c r="G41" s="570">
        <f>SUM(G31:G40)</f>
        <v>0</v>
      </c>
      <c r="H41" s="571"/>
      <c r="I41" s="571">
        <f>SUM(I31:I40)</f>
        <v>0</v>
      </c>
      <c r="J41" s="572"/>
      <c r="K41" s="572">
        <f>SUM(K31:K40)</f>
        <v>0</v>
      </c>
      <c r="L41" s="47"/>
      <c r="M41" s="51"/>
      <c r="N41" s="1833" t="s">
        <v>318</v>
      </c>
      <c r="O41" s="1834"/>
      <c r="P41" s="1834"/>
      <c r="Q41" s="1835"/>
      <c r="R41" s="570"/>
      <c r="S41" s="570">
        <f>SUM(S31:S40)</f>
        <v>0</v>
      </c>
      <c r="T41" s="571"/>
      <c r="U41" s="571">
        <f>SUM(U31:U40)</f>
        <v>0</v>
      </c>
      <c r="V41" s="572"/>
      <c r="W41" s="572">
        <f>SUM(W31:W40)</f>
        <v>0</v>
      </c>
      <c r="X41" s="47"/>
      <c r="Y41" s="51"/>
      <c r="Z41" s="1833" t="s">
        <v>318</v>
      </c>
      <c r="AA41" s="1834"/>
      <c r="AB41" s="1834"/>
      <c r="AC41" s="1835"/>
      <c r="AD41" s="570"/>
      <c r="AE41" s="570">
        <f>SUM(AE31:AE40)</f>
        <v>0</v>
      </c>
      <c r="AF41" s="571"/>
      <c r="AG41" s="571">
        <f>SUM(AG31:AG40)</f>
        <v>0</v>
      </c>
      <c r="AH41" s="572"/>
      <c r="AI41" s="572">
        <f>SUM(AI31:AI40)</f>
        <v>0</v>
      </c>
      <c r="AJ41" s="47"/>
      <c r="AK41" s="51"/>
      <c r="AL41" s="1833" t="s">
        <v>318</v>
      </c>
      <c r="AM41" s="1834"/>
      <c r="AN41" s="1834"/>
      <c r="AO41" s="1835"/>
      <c r="AP41" s="570"/>
      <c r="AQ41" s="570">
        <f>SUM(AQ31:AQ40)</f>
        <v>0</v>
      </c>
      <c r="AR41" s="571"/>
      <c r="AS41" s="571">
        <f>SUM(AS31:AS40)</f>
        <v>0</v>
      </c>
      <c r="AT41" s="572"/>
      <c r="AU41" s="572">
        <f>SUM(AU31:AU40)</f>
        <v>0</v>
      </c>
      <c r="AV41" s="47"/>
      <c r="AW41" s="51"/>
      <c r="AX41" s="1833" t="s">
        <v>318</v>
      </c>
      <c r="AY41" s="1834"/>
      <c r="AZ41" s="1834"/>
      <c r="BA41" s="1835"/>
      <c r="BB41" s="570"/>
      <c r="BC41" s="570">
        <f>SUM(BC31:BC40)</f>
        <v>0</v>
      </c>
      <c r="BD41" s="571"/>
      <c r="BE41" s="571">
        <f>SUM(BE31:BE40)</f>
        <v>0</v>
      </c>
      <c r="BF41" s="572"/>
      <c r="BG41" s="572">
        <f>SUM(BG31:BG40)</f>
        <v>0</v>
      </c>
      <c r="BH41" s="47"/>
    </row>
    <row r="42" spans="1:60" s="972" customFormat="1">
      <c r="A42" s="960"/>
      <c r="B42" s="83"/>
      <c r="C42" s="84"/>
      <c r="D42" s="82"/>
      <c r="E42" s="564"/>
      <c r="F42" s="565"/>
      <c r="G42" s="566">
        <f t="shared" ref="G42:G51" si="30">INT(E42*F42)</f>
        <v>0</v>
      </c>
      <c r="H42" s="567"/>
      <c r="I42" s="568">
        <f t="shared" ref="I42:I51" si="31">INT(E42*H42)</f>
        <v>0</v>
      </c>
      <c r="J42" s="569">
        <f t="shared" ref="J42:K51" si="32">F42-H42</f>
        <v>0</v>
      </c>
      <c r="K42" s="569">
        <f t="shared" si="32"/>
        <v>0</v>
      </c>
      <c r="L42" s="87"/>
      <c r="M42" s="51"/>
      <c r="N42" s="83"/>
      <c r="O42" s="84"/>
      <c r="P42" s="82"/>
      <c r="Q42" s="564"/>
      <c r="R42" s="565"/>
      <c r="S42" s="566">
        <f t="shared" ref="S42:S51" si="33">INT(Q42*R42)</f>
        <v>0</v>
      </c>
      <c r="T42" s="567"/>
      <c r="U42" s="568">
        <f t="shared" ref="U42:U51" si="34">INT(Q42*T42)</f>
        <v>0</v>
      </c>
      <c r="V42" s="569">
        <f t="shared" ref="V42:W51" si="35">R42-T42</f>
        <v>0</v>
      </c>
      <c r="W42" s="569">
        <f t="shared" si="35"/>
        <v>0</v>
      </c>
      <c r="X42" s="87"/>
      <c r="Y42" s="51"/>
      <c r="Z42" s="83"/>
      <c r="AA42" s="84"/>
      <c r="AB42" s="82"/>
      <c r="AC42" s="564"/>
      <c r="AD42" s="565"/>
      <c r="AE42" s="566">
        <f t="shared" ref="AE42:AE51" si="36">INT(AC42*AD42)</f>
        <v>0</v>
      </c>
      <c r="AF42" s="567"/>
      <c r="AG42" s="568">
        <f t="shared" ref="AG42:AG51" si="37">INT(AC42*AF42)</f>
        <v>0</v>
      </c>
      <c r="AH42" s="569">
        <f t="shared" ref="AH42:AI51" si="38">AD42-AF42</f>
        <v>0</v>
      </c>
      <c r="AI42" s="569">
        <f t="shared" si="38"/>
        <v>0</v>
      </c>
      <c r="AJ42" s="87"/>
      <c r="AK42" s="51"/>
      <c r="AL42" s="83"/>
      <c r="AM42" s="84"/>
      <c r="AN42" s="82"/>
      <c r="AO42" s="564"/>
      <c r="AP42" s="565"/>
      <c r="AQ42" s="566">
        <f t="shared" ref="AQ42:AQ51" si="39">INT(AO42*AP42)</f>
        <v>0</v>
      </c>
      <c r="AR42" s="567"/>
      <c r="AS42" s="568">
        <f t="shared" ref="AS42:AS51" si="40">INT(AO42*AR42)</f>
        <v>0</v>
      </c>
      <c r="AT42" s="569">
        <f t="shared" ref="AT42:AU51" si="41">AP42-AR42</f>
        <v>0</v>
      </c>
      <c r="AU42" s="569">
        <f t="shared" si="41"/>
        <v>0</v>
      </c>
      <c r="AV42" s="87"/>
      <c r="AW42" s="51"/>
      <c r="AX42" s="83"/>
      <c r="AY42" s="84"/>
      <c r="AZ42" s="82"/>
      <c r="BA42" s="564"/>
      <c r="BB42" s="565"/>
      <c r="BC42" s="566">
        <f t="shared" ref="BC42:BC51" si="42">INT(BA42*BB42)</f>
        <v>0</v>
      </c>
      <c r="BD42" s="567"/>
      <c r="BE42" s="568">
        <f t="shared" ref="BE42:BE51" si="43">INT(BA42*BD42)</f>
        <v>0</v>
      </c>
      <c r="BF42" s="569">
        <f t="shared" ref="BF42:BG51" si="44">BB42-BD42</f>
        <v>0</v>
      </c>
      <c r="BG42" s="569">
        <f t="shared" si="44"/>
        <v>0</v>
      </c>
      <c r="BH42" s="87"/>
    </row>
    <row r="43" spans="1:60" s="972" customFormat="1">
      <c r="A43" s="960"/>
      <c r="B43" s="83"/>
      <c r="C43" s="84"/>
      <c r="D43" s="82"/>
      <c r="E43" s="564"/>
      <c r="F43" s="565"/>
      <c r="G43" s="566">
        <f t="shared" si="30"/>
        <v>0</v>
      </c>
      <c r="H43" s="567"/>
      <c r="I43" s="568">
        <f t="shared" si="31"/>
        <v>0</v>
      </c>
      <c r="J43" s="569">
        <f t="shared" si="32"/>
        <v>0</v>
      </c>
      <c r="K43" s="569">
        <f t="shared" si="32"/>
        <v>0</v>
      </c>
      <c r="L43" s="87"/>
      <c r="M43" s="51"/>
      <c r="N43" s="83"/>
      <c r="O43" s="84"/>
      <c r="P43" s="82"/>
      <c r="Q43" s="564"/>
      <c r="R43" s="565"/>
      <c r="S43" s="566">
        <f t="shared" si="33"/>
        <v>0</v>
      </c>
      <c r="T43" s="567"/>
      <c r="U43" s="568">
        <f t="shared" si="34"/>
        <v>0</v>
      </c>
      <c r="V43" s="569">
        <f t="shared" si="35"/>
        <v>0</v>
      </c>
      <c r="W43" s="569">
        <f t="shared" si="35"/>
        <v>0</v>
      </c>
      <c r="X43" s="87"/>
      <c r="Y43" s="51"/>
      <c r="Z43" s="83"/>
      <c r="AA43" s="84"/>
      <c r="AB43" s="82"/>
      <c r="AC43" s="564"/>
      <c r="AD43" s="565"/>
      <c r="AE43" s="566">
        <f t="shared" si="36"/>
        <v>0</v>
      </c>
      <c r="AF43" s="567"/>
      <c r="AG43" s="568">
        <f t="shared" si="37"/>
        <v>0</v>
      </c>
      <c r="AH43" s="569">
        <f t="shared" si="38"/>
        <v>0</v>
      </c>
      <c r="AI43" s="569">
        <f t="shared" si="38"/>
        <v>0</v>
      </c>
      <c r="AJ43" s="87"/>
      <c r="AK43" s="51"/>
      <c r="AL43" s="83"/>
      <c r="AM43" s="84"/>
      <c r="AN43" s="82"/>
      <c r="AO43" s="564"/>
      <c r="AP43" s="565"/>
      <c r="AQ43" s="566">
        <f t="shared" si="39"/>
        <v>0</v>
      </c>
      <c r="AR43" s="567"/>
      <c r="AS43" s="568">
        <f t="shared" si="40"/>
        <v>0</v>
      </c>
      <c r="AT43" s="569">
        <f t="shared" si="41"/>
        <v>0</v>
      </c>
      <c r="AU43" s="569">
        <f t="shared" si="41"/>
        <v>0</v>
      </c>
      <c r="AV43" s="87"/>
      <c r="AW43" s="51"/>
      <c r="AX43" s="83"/>
      <c r="AY43" s="84"/>
      <c r="AZ43" s="82"/>
      <c r="BA43" s="564"/>
      <c r="BB43" s="565"/>
      <c r="BC43" s="566">
        <f t="shared" si="42"/>
        <v>0</v>
      </c>
      <c r="BD43" s="567"/>
      <c r="BE43" s="568">
        <f t="shared" si="43"/>
        <v>0</v>
      </c>
      <c r="BF43" s="569">
        <f t="shared" si="44"/>
        <v>0</v>
      </c>
      <c r="BG43" s="569">
        <f t="shared" si="44"/>
        <v>0</v>
      </c>
      <c r="BH43" s="87"/>
    </row>
    <row r="44" spans="1:60" s="972" customFormat="1">
      <c r="A44" s="960"/>
      <c r="B44" s="83"/>
      <c r="C44" s="84"/>
      <c r="D44" s="82"/>
      <c r="E44" s="564"/>
      <c r="F44" s="565"/>
      <c r="G44" s="566">
        <f t="shared" si="30"/>
        <v>0</v>
      </c>
      <c r="H44" s="567"/>
      <c r="I44" s="568">
        <f t="shared" si="31"/>
        <v>0</v>
      </c>
      <c r="J44" s="569">
        <f t="shared" si="32"/>
        <v>0</v>
      </c>
      <c r="K44" s="569">
        <f t="shared" si="32"/>
        <v>0</v>
      </c>
      <c r="L44" s="87"/>
      <c r="M44" s="51"/>
      <c r="N44" s="83"/>
      <c r="O44" s="84"/>
      <c r="P44" s="82"/>
      <c r="Q44" s="564"/>
      <c r="R44" s="565"/>
      <c r="S44" s="566">
        <f t="shared" si="33"/>
        <v>0</v>
      </c>
      <c r="T44" s="567"/>
      <c r="U44" s="568">
        <f t="shared" si="34"/>
        <v>0</v>
      </c>
      <c r="V44" s="569">
        <f t="shared" si="35"/>
        <v>0</v>
      </c>
      <c r="W44" s="569">
        <f t="shared" si="35"/>
        <v>0</v>
      </c>
      <c r="X44" s="87"/>
      <c r="Y44" s="51"/>
      <c r="Z44" s="83"/>
      <c r="AA44" s="84"/>
      <c r="AB44" s="82"/>
      <c r="AC44" s="564"/>
      <c r="AD44" s="565"/>
      <c r="AE44" s="566">
        <f t="shared" si="36"/>
        <v>0</v>
      </c>
      <c r="AF44" s="567"/>
      <c r="AG44" s="568">
        <f t="shared" si="37"/>
        <v>0</v>
      </c>
      <c r="AH44" s="569">
        <f t="shared" si="38"/>
        <v>0</v>
      </c>
      <c r="AI44" s="569">
        <f t="shared" si="38"/>
        <v>0</v>
      </c>
      <c r="AJ44" s="87"/>
      <c r="AK44" s="51"/>
      <c r="AL44" s="83"/>
      <c r="AM44" s="84"/>
      <c r="AN44" s="82"/>
      <c r="AO44" s="564"/>
      <c r="AP44" s="565"/>
      <c r="AQ44" s="566">
        <f t="shared" si="39"/>
        <v>0</v>
      </c>
      <c r="AR44" s="567"/>
      <c r="AS44" s="568">
        <f t="shared" si="40"/>
        <v>0</v>
      </c>
      <c r="AT44" s="569">
        <f t="shared" si="41"/>
        <v>0</v>
      </c>
      <c r="AU44" s="569">
        <f t="shared" si="41"/>
        <v>0</v>
      </c>
      <c r="AV44" s="87"/>
      <c r="AW44" s="51"/>
      <c r="AX44" s="83"/>
      <c r="AY44" s="84"/>
      <c r="AZ44" s="82"/>
      <c r="BA44" s="564"/>
      <c r="BB44" s="565"/>
      <c r="BC44" s="566">
        <f t="shared" si="42"/>
        <v>0</v>
      </c>
      <c r="BD44" s="567"/>
      <c r="BE44" s="568">
        <f t="shared" si="43"/>
        <v>0</v>
      </c>
      <c r="BF44" s="569">
        <f t="shared" si="44"/>
        <v>0</v>
      </c>
      <c r="BG44" s="569">
        <f t="shared" si="44"/>
        <v>0</v>
      </c>
      <c r="BH44" s="87"/>
    </row>
    <row r="45" spans="1:60" s="972" customFormat="1">
      <c r="A45" s="960"/>
      <c r="B45" s="83"/>
      <c r="C45" s="84"/>
      <c r="D45" s="82"/>
      <c r="E45" s="564"/>
      <c r="F45" s="565"/>
      <c r="G45" s="566">
        <f t="shared" si="30"/>
        <v>0</v>
      </c>
      <c r="H45" s="567"/>
      <c r="I45" s="568">
        <f t="shared" si="31"/>
        <v>0</v>
      </c>
      <c r="J45" s="569">
        <f t="shared" si="32"/>
        <v>0</v>
      </c>
      <c r="K45" s="569">
        <f t="shared" si="32"/>
        <v>0</v>
      </c>
      <c r="L45" s="87"/>
      <c r="M45" s="51"/>
      <c r="N45" s="83"/>
      <c r="O45" s="84"/>
      <c r="P45" s="82"/>
      <c r="Q45" s="564"/>
      <c r="R45" s="565"/>
      <c r="S45" s="566">
        <f t="shared" si="33"/>
        <v>0</v>
      </c>
      <c r="T45" s="567"/>
      <c r="U45" s="568">
        <f t="shared" si="34"/>
        <v>0</v>
      </c>
      <c r="V45" s="569">
        <f t="shared" si="35"/>
        <v>0</v>
      </c>
      <c r="W45" s="569">
        <f t="shared" si="35"/>
        <v>0</v>
      </c>
      <c r="X45" s="87"/>
      <c r="Y45" s="51"/>
      <c r="Z45" s="83"/>
      <c r="AA45" s="84"/>
      <c r="AB45" s="82"/>
      <c r="AC45" s="564"/>
      <c r="AD45" s="565"/>
      <c r="AE45" s="566">
        <f t="shared" si="36"/>
        <v>0</v>
      </c>
      <c r="AF45" s="567"/>
      <c r="AG45" s="568">
        <f t="shared" si="37"/>
        <v>0</v>
      </c>
      <c r="AH45" s="569">
        <f t="shared" si="38"/>
        <v>0</v>
      </c>
      <c r="AI45" s="569">
        <f t="shared" si="38"/>
        <v>0</v>
      </c>
      <c r="AJ45" s="87"/>
      <c r="AK45" s="51"/>
      <c r="AL45" s="83"/>
      <c r="AM45" s="84"/>
      <c r="AN45" s="82"/>
      <c r="AO45" s="564"/>
      <c r="AP45" s="565"/>
      <c r="AQ45" s="566">
        <f t="shared" si="39"/>
        <v>0</v>
      </c>
      <c r="AR45" s="567"/>
      <c r="AS45" s="568">
        <f t="shared" si="40"/>
        <v>0</v>
      </c>
      <c r="AT45" s="569">
        <f t="shared" si="41"/>
        <v>0</v>
      </c>
      <c r="AU45" s="569">
        <f t="shared" si="41"/>
        <v>0</v>
      </c>
      <c r="AV45" s="87"/>
      <c r="AW45" s="51"/>
      <c r="AX45" s="83"/>
      <c r="AY45" s="84"/>
      <c r="AZ45" s="82"/>
      <c r="BA45" s="564"/>
      <c r="BB45" s="565"/>
      <c r="BC45" s="566">
        <f t="shared" si="42"/>
        <v>0</v>
      </c>
      <c r="BD45" s="567"/>
      <c r="BE45" s="568">
        <f t="shared" si="43"/>
        <v>0</v>
      </c>
      <c r="BF45" s="569">
        <f t="shared" si="44"/>
        <v>0</v>
      </c>
      <c r="BG45" s="569">
        <f t="shared" si="44"/>
        <v>0</v>
      </c>
      <c r="BH45" s="87"/>
    </row>
    <row r="46" spans="1:60" s="972" customFormat="1">
      <c r="A46" s="960"/>
      <c r="B46" s="83"/>
      <c r="C46" s="84"/>
      <c r="D46" s="82"/>
      <c r="E46" s="564"/>
      <c r="F46" s="565"/>
      <c r="G46" s="566">
        <f t="shared" si="30"/>
        <v>0</v>
      </c>
      <c r="H46" s="567"/>
      <c r="I46" s="568">
        <f t="shared" si="31"/>
        <v>0</v>
      </c>
      <c r="J46" s="569">
        <f t="shared" si="32"/>
        <v>0</v>
      </c>
      <c r="K46" s="569">
        <f t="shared" si="32"/>
        <v>0</v>
      </c>
      <c r="L46" s="87"/>
      <c r="M46" s="51"/>
      <c r="N46" s="83"/>
      <c r="O46" s="84"/>
      <c r="P46" s="82"/>
      <c r="Q46" s="564"/>
      <c r="R46" s="565"/>
      <c r="S46" s="566">
        <f t="shared" si="33"/>
        <v>0</v>
      </c>
      <c r="T46" s="567"/>
      <c r="U46" s="568">
        <f t="shared" si="34"/>
        <v>0</v>
      </c>
      <c r="V46" s="569">
        <f t="shared" si="35"/>
        <v>0</v>
      </c>
      <c r="W46" s="569">
        <f t="shared" si="35"/>
        <v>0</v>
      </c>
      <c r="X46" s="87"/>
      <c r="Y46" s="51"/>
      <c r="Z46" s="83"/>
      <c r="AA46" s="84"/>
      <c r="AB46" s="82"/>
      <c r="AC46" s="564"/>
      <c r="AD46" s="565"/>
      <c r="AE46" s="566">
        <f t="shared" si="36"/>
        <v>0</v>
      </c>
      <c r="AF46" s="567"/>
      <c r="AG46" s="568">
        <f t="shared" si="37"/>
        <v>0</v>
      </c>
      <c r="AH46" s="569">
        <f t="shared" si="38"/>
        <v>0</v>
      </c>
      <c r="AI46" s="569">
        <f t="shared" si="38"/>
        <v>0</v>
      </c>
      <c r="AJ46" s="87"/>
      <c r="AK46" s="51"/>
      <c r="AL46" s="83"/>
      <c r="AM46" s="84"/>
      <c r="AN46" s="82"/>
      <c r="AO46" s="564"/>
      <c r="AP46" s="565"/>
      <c r="AQ46" s="566">
        <f t="shared" si="39"/>
        <v>0</v>
      </c>
      <c r="AR46" s="567"/>
      <c r="AS46" s="568">
        <f t="shared" si="40"/>
        <v>0</v>
      </c>
      <c r="AT46" s="569">
        <f t="shared" si="41"/>
        <v>0</v>
      </c>
      <c r="AU46" s="569">
        <f t="shared" si="41"/>
        <v>0</v>
      </c>
      <c r="AV46" s="87"/>
      <c r="AW46" s="51"/>
      <c r="AX46" s="83"/>
      <c r="AY46" s="84"/>
      <c r="AZ46" s="82"/>
      <c r="BA46" s="564"/>
      <c r="BB46" s="565"/>
      <c r="BC46" s="566">
        <f t="shared" si="42"/>
        <v>0</v>
      </c>
      <c r="BD46" s="567"/>
      <c r="BE46" s="568">
        <f t="shared" si="43"/>
        <v>0</v>
      </c>
      <c r="BF46" s="569">
        <f t="shared" si="44"/>
        <v>0</v>
      </c>
      <c r="BG46" s="569">
        <f t="shared" si="44"/>
        <v>0</v>
      </c>
      <c r="BH46" s="87"/>
    </row>
    <row r="47" spans="1:60" s="972" customFormat="1">
      <c r="A47" s="960"/>
      <c r="B47" s="83"/>
      <c r="C47" s="84"/>
      <c r="D47" s="82"/>
      <c r="E47" s="564"/>
      <c r="F47" s="565"/>
      <c r="G47" s="566">
        <f t="shared" si="30"/>
        <v>0</v>
      </c>
      <c r="H47" s="567"/>
      <c r="I47" s="568">
        <f t="shared" si="31"/>
        <v>0</v>
      </c>
      <c r="J47" s="569">
        <f t="shared" si="32"/>
        <v>0</v>
      </c>
      <c r="K47" s="569">
        <f t="shared" si="32"/>
        <v>0</v>
      </c>
      <c r="L47" s="87"/>
      <c r="M47" s="51"/>
      <c r="N47" s="83"/>
      <c r="O47" s="84"/>
      <c r="P47" s="82"/>
      <c r="Q47" s="564"/>
      <c r="R47" s="565"/>
      <c r="S47" s="566">
        <f t="shared" si="33"/>
        <v>0</v>
      </c>
      <c r="T47" s="567"/>
      <c r="U47" s="568">
        <f t="shared" si="34"/>
        <v>0</v>
      </c>
      <c r="V47" s="569">
        <f t="shared" si="35"/>
        <v>0</v>
      </c>
      <c r="W47" s="569">
        <f t="shared" si="35"/>
        <v>0</v>
      </c>
      <c r="X47" s="87"/>
      <c r="Y47" s="51"/>
      <c r="Z47" s="83"/>
      <c r="AA47" s="84"/>
      <c r="AB47" s="82"/>
      <c r="AC47" s="564"/>
      <c r="AD47" s="565"/>
      <c r="AE47" s="566">
        <f t="shared" si="36"/>
        <v>0</v>
      </c>
      <c r="AF47" s="567"/>
      <c r="AG47" s="568">
        <f t="shared" si="37"/>
        <v>0</v>
      </c>
      <c r="AH47" s="569">
        <f t="shared" si="38"/>
        <v>0</v>
      </c>
      <c r="AI47" s="569">
        <f t="shared" si="38"/>
        <v>0</v>
      </c>
      <c r="AJ47" s="87"/>
      <c r="AK47" s="51"/>
      <c r="AL47" s="83"/>
      <c r="AM47" s="84"/>
      <c r="AN47" s="82"/>
      <c r="AO47" s="564"/>
      <c r="AP47" s="565"/>
      <c r="AQ47" s="566">
        <f t="shared" si="39"/>
        <v>0</v>
      </c>
      <c r="AR47" s="567"/>
      <c r="AS47" s="568">
        <f t="shared" si="40"/>
        <v>0</v>
      </c>
      <c r="AT47" s="569">
        <f t="shared" si="41"/>
        <v>0</v>
      </c>
      <c r="AU47" s="569">
        <f t="shared" si="41"/>
        <v>0</v>
      </c>
      <c r="AV47" s="87"/>
      <c r="AW47" s="51"/>
      <c r="AX47" s="83"/>
      <c r="AY47" s="84"/>
      <c r="AZ47" s="82"/>
      <c r="BA47" s="564"/>
      <c r="BB47" s="565"/>
      <c r="BC47" s="566">
        <f t="shared" si="42"/>
        <v>0</v>
      </c>
      <c r="BD47" s="567"/>
      <c r="BE47" s="568">
        <f t="shared" si="43"/>
        <v>0</v>
      </c>
      <c r="BF47" s="569">
        <f t="shared" si="44"/>
        <v>0</v>
      </c>
      <c r="BG47" s="569">
        <f t="shared" si="44"/>
        <v>0</v>
      </c>
      <c r="BH47" s="87"/>
    </row>
    <row r="48" spans="1:60" s="972" customFormat="1">
      <c r="A48" s="960"/>
      <c r="B48" s="83"/>
      <c r="C48" s="84"/>
      <c r="D48" s="82"/>
      <c r="E48" s="564"/>
      <c r="F48" s="565"/>
      <c r="G48" s="566">
        <f t="shared" si="30"/>
        <v>0</v>
      </c>
      <c r="H48" s="567"/>
      <c r="I48" s="568">
        <f t="shared" si="31"/>
        <v>0</v>
      </c>
      <c r="J48" s="569">
        <f t="shared" si="32"/>
        <v>0</v>
      </c>
      <c r="K48" s="569">
        <f t="shared" si="32"/>
        <v>0</v>
      </c>
      <c r="L48" s="87"/>
      <c r="M48" s="51"/>
      <c r="N48" s="83"/>
      <c r="O48" s="84"/>
      <c r="P48" s="82"/>
      <c r="Q48" s="564"/>
      <c r="R48" s="565"/>
      <c r="S48" s="566">
        <f t="shared" si="33"/>
        <v>0</v>
      </c>
      <c r="T48" s="567"/>
      <c r="U48" s="568">
        <f t="shared" si="34"/>
        <v>0</v>
      </c>
      <c r="V48" s="569">
        <f t="shared" si="35"/>
        <v>0</v>
      </c>
      <c r="W48" s="569">
        <f t="shared" si="35"/>
        <v>0</v>
      </c>
      <c r="X48" s="87"/>
      <c r="Y48" s="51"/>
      <c r="Z48" s="83"/>
      <c r="AA48" s="84"/>
      <c r="AB48" s="82"/>
      <c r="AC48" s="564"/>
      <c r="AD48" s="565"/>
      <c r="AE48" s="566">
        <f t="shared" si="36"/>
        <v>0</v>
      </c>
      <c r="AF48" s="567"/>
      <c r="AG48" s="568">
        <f t="shared" si="37"/>
        <v>0</v>
      </c>
      <c r="AH48" s="569">
        <f t="shared" si="38"/>
        <v>0</v>
      </c>
      <c r="AI48" s="569">
        <f t="shared" si="38"/>
        <v>0</v>
      </c>
      <c r="AJ48" s="87"/>
      <c r="AK48" s="51"/>
      <c r="AL48" s="83"/>
      <c r="AM48" s="84"/>
      <c r="AN48" s="82"/>
      <c r="AO48" s="564"/>
      <c r="AP48" s="565"/>
      <c r="AQ48" s="566">
        <f t="shared" si="39"/>
        <v>0</v>
      </c>
      <c r="AR48" s="567"/>
      <c r="AS48" s="568">
        <f t="shared" si="40"/>
        <v>0</v>
      </c>
      <c r="AT48" s="569">
        <f t="shared" si="41"/>
        <v>0</v>
      </c>
      <c r="AU48" s="569">
        <f t="shared" si="41"/>
        <v>0</v>
      </c>
      <c r="AV48" s="87"/>
      <c r="AW48" s="51"/>
      <c r="AX48" s="83"/>
      <c r="AY48" s="84"/>
      <c r="AZ48" s="82"/>
      <c r="BA48" s="564"/>
      <c r="BB48" s="565"/>
      <c r="BC48" s="566">
        <f t="shared" si="42"/>
        <v>0</v>
      </c>
      <c r="BD48" s="567"/>
      <c r="BE48" s="568">
        <f t="shared" si="43"/>
        <v>0</v>
      </c>
      <c r="BF48" s="569">
        <f t="shared" si="44"/>
        <v>0</v>
      </c>
      <c r="BG48" s="569">
        <f t="shared" si="44"/>
        <v>0</v>
      </c>
      <c r="BH48" s="87"/>
    </row>
    <row r="49" spans="1:60" s="972" customFormat="1">
      <c r="A49" s="960"/>
      <c r="B49" s="83"/>
      <c r="C49" s="84"/>
      <c r="D49" s="82"/>
      <c r="E49" s="564"/>
      <c r="F49" s="565"/>
      <c r="G49" s="566">
        <f t="shared" si="30"/>
        <v>0</v>
      </c>
      <c r="H49" s="567"/>
      <c r="I49" s="568">
        <f t="shared" si="31"/>
        <v>0</v>
      </c>
      <c r="J49" s="569">
        <f t="shared" si="32"/>
        <v>0</v>
      </c>
      <c r="K49" s="569">
        <f t="shared" si="32"/>
        <v>0</v>
      </c>
      <c r="L49" s="87"/>
      <c r="M49" s="51"/>
      <c r="N49" s="83"/>
      <c r="O49" s="84"/>
      <c r="P49" s="82"/>
      <c r="Q49" s="564"/>
      <c r="R49" s="565"/>
      <c r="S49" s="566">
        <f t="shared" si="33"/>
        <v>0</v>
      </c>
      <c r="T49" s="567"/>
      <c r="U49" s="568">
        <f t="shared" si="34"/>
        <v>0</v>
      </c>
      <c r="V49" s="569">
        <f t="shared" si="35"/>
        <v>0</v>
      </c>
      <c r="W49" s="569">
        <f t="shared" si="35"/>
        <v>0</v>
      </c>
      <c r="X49" s="87"/>
      <c r="Y49" s="51"/>
      <c r="Z49" s="83"/>
      <c r="AA49" s="84"/>
      <c r="AB49" s="82"/>
      <c r="AC49" s="564"/>
      <c r="AD49" s="565"/>
      <c r="AE49" s="566">
        <f t="shared" si="36"/>
        <v>0</v>
      </c>
      <c r="AF49" s="567"/>
      <c r="AG49" s="568">
        <f t="shared" si="37"/>
        <v>0</v>
      </c>
      <c r="AH49" s="569">
        <f t="shared" si="38"/>
        <v>0</v>
      </c>
      <c r="AI49" s="569">
        <f t="shared" si="38"/>
        <v>0</v>
      </c>
      <c r="AJ49" s="87"/>
      <c r="AK49" s="51"/>
      <c r="AL49" s="83"/>
      <c r="AM49" s="84"/>
      <c r="AN49" s="82"/>
      <c r="AO49" s="564"/>
      <c r="AP49" s="565"/>
      <c r="AQ49" s="566">
        <f t="shared" si="39"/>
        <v>0</v>
      </c>
      <c r="AR49" s="567"/>
      <c r="AS49" s="568">
        <f t="shared" si="40"/>
        <v>0</v>
      </c>
      <c r="AT49" s="569">
        <f t="shared" si="41"/>
        <v>0</v>
      </c>
      <c r="AU49" s="569">
        <f t="shared" si="41"/>
        <v>0</v>
      </c>
      <c r="AV49" s="87"/>
      <c r="AW49" s="51"/>
      <c r="AX49" s="83"/>
      <c r="AY49" s="84"/>
      <c r="AZ49" s="82"/>
      <c r="BA49" s="564"/>
      <c r="BB49" s="565"/>
      <c r="BC49" s="566">
        <f t="shared" si="42"/>
        <v>0</v>
      </c>
      <c r="BD49" s="567"/>
      <c r="BE49" s="568">
        <f t="shared" si="43"/>
        <v>0</v>
      </c>
      <c r="BF49" s="569">
        <f t="shared" si="44"/>
        <v>0</v>
      </c>
      <c r="BG49" s="569">
        <f t="shared" si="44"/>
        <v>0</v>
      </c>
      <c r="BH49" s="87"/>
    </row>
    <row r="50" spans="1:60" s="972" customFormat="1">
      <c r="A50" s="960"/>
      <c r="B50" s="83"/>
      <c r="C50" s="84"/>
      <c r="D50" s="82"/>
      <c r="E50" s="564"/>
      <c r="F50" s="565"/>
      <c r="G50" s="566">
        <f t="shared" si="30"/>
        <v>0</v>
      </c>
      <c r="H50" s="567"/>
      <c r="I50" s="568">
        <f t="shared" si="31"/>
        <v>0</v>
      </c>
      <c r="J50" s="569">
        <f t="shared" si="32"/>
        <v>0</v>
      </c>
      <c r="K50" s="569">
        <f t="shared" si="32"/>
        <v>0</v>
      </c>
      <c r="L50" s="87"/>
      <c r="M50" s="51"/>
      <c r="N50" s="83"/>
      <c r="O50" s="84"/>
      <c r="P50" s="82"/>
      <c r="Q50" s="564"/>
      <c r="R50" s="565"/>
      <c r="S50" s="566">
        <f t="shared" si="33"/>
        <v>0</v>
      </c>
      <c r="T50" s="567"/>
      <c r="U50" s="568">
        <f t="shared" si="34"/>
        <v>0</v>
      </c>
      <c r="V50" s="569">
        <f t="shared" si="35"/>
        <v>0</v>
      </c>
      <c r="W50" s="569">
        <f t="shared" si="35"/>
        <v>0</v>
      </c>
      <c r="X50" s="87"/>
      <c r="Y50" s="51"/>
      <c r="Z50" s="83"/>
      <c r="AA50" s="84"/>
      <c r="AB50" s="82"/>
      <c r="AC50" s="564"/>
      <c r="AD50" s="565"/>
      <c r="AE50" s="566">
        <f t="shared" si="36"/>
        <v>0</v>
      </c>
      <c r="AF50" s="567"/>
      <c r="AG50" s="568">
        <f t="shared" si="37"/>
        <v>0</v>
      </c>
      <c r="AH50" s="569">
        <f t="shared" si="38"/>
        <v>0</v>
      </c>
      <c r="AI50" s="569">
        <f t="shared" si="38"/>
        <v>0</v>
      </c>
      <c r="AJ50" s="87"/>
      <c r="AK50" s="51"/>
      <c r="AL50" s="83"/>
      <c r="AM50" s="84"/>
      <c r="AN50" s="82"/>
      <c r="AO50" s="564"/>
      <c r="AP50" s="565"/>
      <c r="AQ50" s="566">
        <f t="shared" si="39"/>
        <v>0</v>
      </c>
      <c r="AR50" s="567"/>
      <c r="AS50" s="568">
        <f t="shared" si="40"/>
        <v>0</v>
      </c>
      <c r="AT50" s="569">
        <f t="shared" si="41"/>
        <v>0</v>
      </c>
      <c r="AU50" s="569">
        <f t="shared" si="41"/>
        <v>0</v>
      </c>
      <c r="AV50" s="87"/>
      <c r="AW50" s="51"/>
      <c r="AX50" s="83"/>
      <c r="AY50" s="84"/>
      <c r="AZ50" s="82"/>
      <c r="BA50" s="564"/>
      <c r="BB50" s="565"/>
      <c r="BC50" s="566">
        <f t="shared" si="42"/>
        <v>0</v>
      </c>
      <c r="BD50" s="567"/>
      <c r="BE50" s="568">
        <f t="shared" si="43"/>
        <v>0</v>
      </c>
      <c r="BF50" s="569">
        <f t="shared" si="44"/>
        <v>0</v>
      </c>
      <c r="BG50" s="569">
        <f t="shared" si="44"/>
        <v>0</v>
      </c>
      <c r="BH50" s="87"/>
    </row>
    <row r="51" spans="1:60" s="972" customFormat="1" ht="24.75" thickBot="1">
      <c r="A51" s="960"/>
      <c r="B51" s="85"/>
      <c r="C51" s="580"/>
      <c r="D51" s="86"/>
      <c r="E51" s="564"/>
      <c r="F51" s="565"/>
      <c r="G51" s="566">
        <f t="shared" si="30"/>
        <v>0</v>
      </c>
      <c r="H51" s="567"/>
      <c r="I51" s="568">
        <f t="shared" si="31"/>
        <v>0</v>
      </c>
      <c r="J51" s="569">
        <f t="shared" si="32"/>
        <v>0</v>
      </c>
      <c r="K51" s="569">
        <f t="shared" si="32"/>
        <v>0</v>
      </c>
      <c r="L51" s="88"/>
      <c r="M51" s="51"/>
      <c r="N51" s="85"/>
      <c r="O51" s="580"/>
      <c r="P51" s="86"/>
      <c r="Q51" s="564"/>
      <c r="R51" s="565"/>
      <c r="S51" s="566">
        <f t="shared" si="33"/>
        <v>0</v>
      </c>
      <c r="T51" s="567"/>
      <c r="U51" s="568">
        <f t="shared" si="34"/>
        <v>0</v>
      </c>
      <c r="V51" s="569">
        <f t="shared" si="35"/>
        <v>0</v>
      </c>
      <c r="W51" s="569">
        <f t="shared" si="35"/>
        <v>0</v>
      </c>
      <c r="X51" s="88"/>
      <c r="Y51" s="51"/>
      <c r="Z51" s="85"/>
      <c r="AA51" s="580"/>
      <c r="AB51" s="86"/>
      <c r="AC51" s="564"/>
      <c r="AD51" s="565"/>
      <c r="AE51" s="566">
        <f t="shared" si="36"/>
        <v>0</v>
      </c>
      <c r="AF51" s="567"/>
      <c r="AG51" s="568">
        <f t="shared" si="37"/>
        <v>0</v>
      </c>
      <c r="AH51" s="569">
        <f t="shared" si="38"/>
        <v>0</v>
      </c>
      <c r="AI51" s="569">
        <f t="shared" si="38"/>
        <v>0</v>
      </c>
      <c r="AJ51" s="88"/>
      <c r="AK51" s="51"/>
      <c r="AL51" s="85"/>
      <c r="AM51" s="580"/>
      <c r="AN51" s="86"/>
      <c r="AO51" s="564"/>
      <c r="AP51" s="565"/>
      <c r="AQ51" s="566">
        <f t="shared" si="39"/>
        <v>0</v>
      </c>
      <c r="AR51" s="567"/>
      <c r="AS51" s="568">
        <f t="shared" si="40"/>
        <v>0</v>
      </c>
      <c r="AT51" s="569">
        <f t="shared" si="41"/>
        <v>0</v>
      </c>
      <c r="AU51" s="569">
        <f t="shared" si="41"/>
        <v>0</v>
      </c>
      <c r="AV51" s="88"/>
      <c r="AW51" s="51"/>
      <c r="AX51" s="85"/>
      <c r="AY51" s="580"/>
      <c r="AZ51" s="86"/>
      <c r="BA51" s="564"/>
      <c r="BB51" s="565"/>
      <c r="BC51" s="566">
        <f t="shared" si="42"/>
        <v>0</v>
      </c>
      <c r="BD51" s="567"/>
      <c r="BE51" s="568">
        <f t="shared" si="43"/>
        <v>0</v>
      </c>
      <c r="BF51" s="569">
        <f t="shared" si="44"/>
        <v>0</v>
      </c>
      <c r="BG51" s="569">
        <f t="shared" si="44"/>
        <v>0</v>
      </c>
      <c r="BH51" s="88"/>
    </row>
    <row r="52" spans="1:60" s="972" customFormat="1" ht="25.5" thickTop="1" thickBot="1">
      <c r="A52" s="960"/>
      <c r="B52" s="1833" t="s">
        <v>317</v>
      </c>
      <c r="C52" s="1834"/>
      <c r="D52" s="1834"/>
      <c r="E52" s="1835"/>
      <c r="F52" s="570"/>
      <c r="G52" s="570">
        <f>SUM(G42:G51)</f>
        <v>0</v>
      </c>
      <c r="H52" s="571"/>
      <c r="I52" s="571">
        <f>SUM(I42:I51)</f>
        <v>0</v>
      </c>
      <c r="J52" s="572"/>
      <c r="K52" s="572">
        <f>SUM(K42:K51)</f>
        <v>0</v>
      </c>
      <c r="L52" s="46"/>
      <c r="M52" s="51"/>
      <c r="N52" s="1833" t="s">
        <v>317</v>
      </c>
      <c r="O52" s="1834"/>
      <c r="P52" s="1834"/>
      <c r="Q52" s="1835"/>
      <c r="R52" s="570"/>
      <c r="S52" s="570">
        <f>SUM(S42:S51)</f>
        <v>0</v>
      </c>
      <c r="T52" s="571"/>
      <c r="U52" s="571">
        <f>SUM(U42:U51)</f>
        <v>0</v>
      </c>
      <c r="V52" s="572"/>
      <c r="W52" s="572">
        <f>SUM(W42:W51)</f>
        <v>0</v>
      </c>
      <c r="X52" s="46"/>
      <c r="Y52" s="51"/>
      <c r="Z52" s="1833" t="s">
        <v>317</v>
      </c>
      <c r="AA52" s="1834"/>
      <c r="AB52" s="1834"/>
      <c r="AC52" s="1835"/>
      <c r="AD52" s="570"/>
      <c r="AE52" s="570">
        <f>SUM(AE42:AE51)</f>
        <v>0</v>
      </c>
      <c r="AF52" s="571"/>
      <c r="AG52" s="571">
        <f>SUM(AG42:AG51)</f>
        <v>0</v>
      </c>
      <c r="AH52" s="572"/>
      <c r="AI52" s="572">
        <f>SUM(AI42:AI51)</f>
        <v>0</v>
      </c>
      <c r="AJ52" s="46"/>
      <c r="AK52" s="51"/>
      <c r="AL52" s="1833" t="s">
        <v>317</v>
      </c>
      <c r="AM52" s="1834"/>
      <c r="AN52" s="1834"/>
      <c r="AO52" s="1835"/>
      <c r="AP52" s="570"/>
      <c r="AQ52" s="570">
        <f>SUM(AQ42:AQ51)</f>
        <v>0</v>
      </c>
      <c r="AR52" s="571"/>
      <c r="AS52" s="571">
        <f>SUM(AS42:AS51)</f>
        <v>0</v>
      </c>
      <c r="AT52" s="572"/>
      <c r="AU52" s="572">
        <f>SUM(AU42:AU51)</f>
        <v>0</v>
      </c>
      <c r="AV52" s="46"/>
      <c r="AW52" s="51"/>
      <c r="AX52" s="1833" t="s">
        <v>317</v>
      </c>
      <c r="AY52" s="1834"/>
      <c r="AZ52" s="1834"/>
      <c r="BA52" s="1835"/>
      <c r="BB52" s="570"/>
      <c r="BC52" s="570">
        <f>SUM(BC42:BC51)</f>
        <v>0</v>
      </c>
      <c r="BD52" s="571"/>
      <c r="BE52" s="571">
        <f>SUM(BE42:BE51)</f>
        <v>0</v>
      </c>
      <c r="BF52" s="572"/>
      <c r="BG52" s="572">
        <f>SUM(BG42:BG51)</f>
        <v>0</v>
      </c>
      <c r="BH52" s="46"/>
    </row>
    <row r="53" spans="1:60" s="972" customFormat="1">
      <c r="A53" s="960"/>
      <c r="B53" s="83"/>
      <c r="C53" s="84"/>
      <c r="D53" s="82"/>
      <c r="E53" s="564"/>
      <c r="F53" s="565"/>
      <c r="G53" s="566">
        <f t="shared" ref="G53:G62" si="45">INT(E53*F53)</f>
        <v>0</v>
      </c>
      <c r="H53" s="567"/>
      <c r="I53" s="568">
        <f t="shared" ref="I53:I62" si="46">INT(E53*H53)</f>
        <v>0</v>
      </c>
      <c r="J53" s="569">
        <f t="shared" ref="J53:K62" si="47">F53-H53</f>
        <v>0</v>
      </c>
      <c r="K53" s="569">
        <f t="shared" si="47"/>
        <v>0</v>
      </c>
      <c r="L53" s="87"/>
      <c r="M53" s="51"/>
      <c r="N53" s="83"/>
      <c r="O53" s="84"/>
      <c r="P53" s="82"/>
      <c r="Q53" s="564"/>
      <c r="R53" s="565"/>
      <c r="S53" s="566">
        <f t="shared" ref="S53:S62" si="48">INT(Q53*R53)</f>
        <v>0</v>
      </c>
      <c r="T53" s="567"/>
      <c r="U53" s="568">
        <f t="shared" ref="U53:U62" si="49">INT(Q53*T53)</f>
        <v>0</v>
      </c>
      <c r="V53" s="569">
        <f t="shared" ref="V53:W62" si="50">R53-T53</f>
        <v>0</v>
      </c>
      <c r="W53" s="569">
        <f t="shared" si="50"/>
        <v>0</v>
      </c>
      <c r="X53" s="87"/>
      <c r="Y53" s="51"/>
      <c r="Z53" s="83"/>
      <c r="AA53" s="84"/>
      <c r="AB53" s="82"/>
      <c r="AC53" s="564"/>
      <c r="AD53" s="565"/>
      <c r="AE53" s="566">
        <f t="shared" ref="AE53:AE62" si="51">INT(AC53*AD53)</f>
        <v>0</v>
      </c>
      <c r="AF53" s="567"/>
      <c r="AG53" s="568">
        <f t="shared" ref="AG53:AG62" si="52">INT(AC53*AF53)</f>
        <v>0</v>
      </c>
      <c r="AH53" s="569">
        <f t="shared" ref="AH53:AI62" si="53">AD53-AF53</f>
        <v>0</v>
      </c>
      <c r="AI53" s="569">
        <f t="shared" si="53"/>
        <v>0</v>
      </c>
      <c r="AJ53" s="87"/>
      <c r="AK53" s="51"/>
      <c r="AL53" s="83"/>
      <c r="AM53" s="84"/>
      <c r="AN53" s="82"/>
      <c r="AO53" s="564"/>
      <c r="AP53" s="565"/>
      <c r="AQ53" s="566">
        <f t="shared" ref="AQ53:AQ62" si="54">INT(AO53*AP53)</f>
        <v>0</v>
      </c>
      <c r="AR53" s="567"/>
      <c r="AS53" s="568">
        <f t="shared" ref="AS53:AS62" si="55">INT(AO53*AR53)</f>
        <v>0</v>
      </c>
      <c r="AT53" s="569">
        <f t="shared" ref="AT53:AU62" si="56">AP53-AR53</f>
        <v>0</v>
      </c>
      <c r="AU53" s="569">
        <f t="shared" si="56"/>
        <v>0</v>
      </c>
      <c r="AV53" s="87"/>
      <c r="AW53" s="51"/>
      <c r="AX53" s="83"/>
      <c r="AY53" s="84"/>
      <c r="AZ53" s="82"/>
      <c r="BA53" s="564"/>
      <c r="BB53" s="565"/>
      <c r="BC53" s="566">
        <f t="shared" ref="BC53:BC62" si="57">INT(BA53*BB53)</f>
        <v>0</v>
      </c>
      <c r="BD53" s="567"/>
      <c r="BE53" s="568">
        <f t="shared" ref="BE53:BE62" si="58">INT(BA53*BD53)</f>
        <v>0</v>
      </c>
      <c r="BF53" s="569">
        <f t="shared" ref="BF53:BG62" si="59">BB53-BD53</f>
        <v>0</v>
      </c>
      <c r="BG53" s="569">
        <f t="shared" si="59"/>
        <v>0</v>
      </c>
      <c r="BH53" s="87"/>
    </row>
    <row r="54" spans="1:60" s="972" customFormat="1">
      <c r="A54" s="960"/>
      <c r="B54" s="83"/>
      <c r="C54" s="84"/>
      <c r="D54" s="82"/>
      <c r="E54" s="564"/>
      <c r="F54" s="565"/>
      <c r="G54" s="566">
        <f t="shared" si="45"/>
        <v>0</v>
      </c>
      <c r="H54" s="567"/>
      <c r="I54" s="568">
        <f t="shared" si="46"/>
        <v>0</v>
      </c>
      <c r="J54" s="569">
        <f t="shared" si="47"/>
        <v>0</v>
      </c>
      <c r="K54" s="569">
        <f t="shared" si="47"/>
        <v>0</v>
      </c>
      <c r="L54" s="87"/>
      <c r="M54" s="51"/>
      <c r="N54" s="83"/>
      <c r="O54" s="84"/>
      <c r="P54" s="82"/>
      <c r="Q54" s="564"/>
      <c r="R54" s="565"/>
      <c r="S54" s="566">
        <f t="shared" si="48"/>
        <v>0</v>
      </c>
      <c r="T54" s="567"/>
      <c r="U54" s="568">
        <f t="shared" si="49"/>
        <v>0</v>
      </c>
      <c r="V54" s="569">
        <f t="shared" si="50"/>
        <v>0</v>
      </c>
      <c r="W54" s="569">
        <f t="shared" si="50"/>
        <v>0</v>
      </c>
      <c r="X54" s="87"/>
      <c r="Y54" s="51"/>
      <c r="Z54" s="83"/>
      <c r="AA54" s="84"/>
      <c r="AB54" s="82"/>
      <c r="AC54" s="564"/>
      <c r="AD54" s="565"/>
      <c r="AE54" s="566">
        <f t="shared" si="51"/>
        <v>0</v>
      </c>
      <c r="AF54" s="567"/>
      <c r="AG54" s="568">
        <f t="shared" si="52"/>
        <v>0</v>
      </c>
      <c r="AH54" s="569">
        <f t="shared" si="53"/>
        <v>0</v>
      </c>
      <c r="AI54" s="569">
        <f t="shared" si="53"/>
        <v>0</v>
      </c>
      <c r="AJ54" s="87"/>
      <c r="AK54" s="51"/>
      <c r="AL54" s="83"/>
      <c r="AM54" s="84"/>
      <c r="AN54" s="82"/>
      <c r="AO54" s="564"/>
      <c r="AP54" s="565"/>
      <c r="AQ54" s="566">
        <f t="shared" si="54"/>
        <v>0</v>
      </c>
      <c r="AR54" s="567"/>
      <c r="AS54" s="568">
        <f t="shared" si="55"/>
        <v>0</v>
      </c>
      <c r="AT54" s="569">
        <f t="shared" si="56"/>
        <v>0</v>
      </c>
      <c r="AU54" s="569">
        <f t="shared" si="56"/>
        <v>0</v>
      </c>
      <c r="AV54" s="87"/>
      <c r="AW54" s="51"/>
      <c r="AX54" s="83"/>
      <c r="AY54" s="84"/>
      <c r="AZ54" s="82"/>
      <c r="BA54" s="564"/>
      <c r="BB54" s="565"/>
      <c r="BC54" s="566">
        <f t="shared" si="57"/>
        <v>0</v>
      </c>
      <c r="BD54" s="567"/>
      <c r="BE54" s="568">
        <f t="shared" si="58"/>
        <v>0</v>
      </c>
      <c r="BF54" s="569">
        <f t="shared" si="59"/>
        <v>0</v>
      </c>
      <c r="BG54" s="569">
        <f t="shared" si="59"/>
        <v>0</v>
      </c>
      <c r="BH54" s="87"/>
    </row>
    <row r="55" spans="1:60" s="972" customFormat="1">
      <c r="A55" s="960"/>
      <c r="B55" s="83"/>
      <c r="C55" s="84"/>
      <c r="D55" s="82"/>
      <c r="E55" s="564"/>
      <c r="F55" s="565"/>
      <c r="G55" s="566">
        <f t="shared" si="45"/>
        <v>0</v>
      </c>
      <c r="H55" s="567"/>
      <c r="I55" s="568">
        <f t="shared" si="46"/>
        <v>0</v>
      </c>
      <c r="J55" s="569">
        <f t="shared" si="47"/>
        <v>0</v>
      </c>
      <c r="K55" s="569">
        <f t="shared" si="47"/>
        <v>0</v>
      </c>
      <c r="L55" s="87"/>
      <c r="M55" s="51"/>
      <c r="N55" s="83"/>
      <c r="O55" s="84"/>
      <c r="P55" s="82"/>
      <c r="Q55" s="564"/>
      <c r="R55" s="565"/>
      <c r="S55" s="566">
        <f t="shared" si="48"/>
        <v>0</v>
      </c>
      <c r="T55" s="567"/>
      <c r="U55" s="568">
        <f t="shared" si="49"/>
        <v>0</v>
      </c>
      <c r="V55" s="569">
        <f t="shared" si="50"/>
        <v>0</v>
      </c>
      <c r="W55" s="569">
        <f t="shared" si="50"/>
        <v>0</v>
      </c>
      <c r="X55" s="87"/>
      <c r="Y55" s="51"/>
      <c r="Z55" s="83"/>
      <c r="AA55" s="84"/>
      <c r="AB55" s="82"/>
      <c r="AC55" s="564"/>
      <c r="AD55" s="565"/>
      <c r="AE55" s="566">
        <f t="shared" si="51"/>
        <v>0</v>
      </c>
      <c r="AF55" s="567"/>
      <c r="AG55" s="568">
        <f t="shared" si="52"/>
        <v>0</v>
      </c>
      <c r="AH55" s="569">
        <f t="shared" si="53"/>
        <v>0</v>
      </c>
      <c r="AI55" s="569">
        <f t="shared" si="53"/>
        <v>0</v>
      </c>
      <c r="AJ55" s="87"/>
      <c r="AK55" s="51"/>
      <c r="AL55" s="83"/>
      <c r="AM55" s="84"/>
      <c r="AN55" s="82"/>
      <c r="AO55" s="564"/>
      <c r="AP55" s="565"/>
      <c r="AQ55" s="566">
        <f t="shared" si="54"/>
        <v>0</v>
      </c>
      <c r="AR55" s="567"/>
      <c r="AS55" s="568">
        <f t="shared" si="55"/>
        <v>0</v>
      </c>
      <c r="AT55" s="569">
        <f t="shared" si="56"/>
        <v>0</v>
      </c>
      <c r="AU55" s="569">
        <f t="shared" si="56"/>
        <v>0</v>
      </c>
      <c r="AV55" s="87"/>
      <c r="AW55" s="51"/>
      <c r="AX55" s="83"/>
      <c r="AY55" s="84"/>
      <c r="AZ55" s="82"/>
      <c r="BA55" s="564"/>
      <c r="BB55" s="565"/>
      <c r="BC55" s="566">
        <f t="shared" si="57"/>
        <v>0</v>
      </c>
      <c r="BD55" s="567"/>
      <c r="BE55" s="568">
        <f t="shared" si="58"/>
        <v>0</v>
      </c>
      <c r="BF55" s="569">
        <f t="shared" si="59"/>
        <v>0</v>
      </c>
      <c r="BG55" s="569">
        <f t="shared" si="59"/>
        <v>0</v>
      </c>
      <c r="BH55" s="87"/>
    </row>
    <row r="56" spans="1:60" s="972" customFormat="1">
      <c r="A56" s="960"/>
      <c r="B56" s="83"/>
      <c r="C56" s="84"/>
      <c r="D56" s="82"/>
      <c r="E56" s="564"/>
      <c r="F56" s="565"/>
      <c r="G56" s="566">
        <f t="shared" si="45"/>
        <v>0</v>
      </c>
      <c r="H56" s="567"/>
      <c r="I56" s="568">
        <f t="shared" si="46"/>
        <v>0</v>
      </c>
      <c r="J56" s="569">
        <f t="shared" si="47"/>
        <v>0</v>
      </c>
      <c r="K56" s="569">
        <f t="shared" si="47"/>
        <v>0</v>
      </c>
      <c r="L56" s="87"/>
      <c r="M56" s="51"/>
      <c r="N56" s="83"/>
      <c r="O56" s="84"/>
      <c r="P56" s="82"/>
      <c r="Q56" s="564"/>
      <c r="R56" s="565"/>
      <c r="S56" s="566">
        <f t="shared" si="48"/>
        <v>0</v>
      </c>
      <c r="T56" s="567"/>
      <c r="U56" s="568">
        <f t="shared" si="49"/>
        <v>0</v>
      </c>
      <c r="V56" s="569">
        <f t="shared" si="50"/>
        <v>0</v>
      </c>
      <c r="W56" s="569">
        <f t="shared" si="50"/>
        <v>0</v>
      </c>
      <c r="X56" s="87"/>
      <c r="Y56" s="51"/>
      <c r="Z56" s="83"/>
      <c r="AA56" s="84"/>
      <c r="AB56" s="82"/>
      <c r="AC56" s="564"/>
      <c r="AD56" s="565"/>
      <c r="AE56" s="566">
        <f t="shared" si="51"/>
        <v>0</v>
      </c>
      <c r="AF56" s="567"/>
      <c r="AG56" s="568">
        <f t="shared" si="52"/>
        <v>0</v>
      </c>
      <c r="AH56" s="569">
        <f t="shared" si="53"/>
        <v>0</v>
      </c>
      <c r="AI56" s="569">
        <f t="shared" si="53"/>
        <v>0</v>
      </c>
      <c r="AJ56" s="87"/>
      <c r="AK56" s="51"/>
      <c r="AL56" s="83"/>
      <c r="AM56" s="84"/>
      <c r="AN56" s="82"/>
      <c r="AO56" s="564"/>
      <c r="AP56" s="565"/>
      <c r="AQ56" s="566">
        <f t="shared" si="54"/>
        <v>0</v>
      </c>
      <c r="AR56" s="567"/>
      <c r="AS56" s="568">
        <f t="shared" si="55"/>
        <v>0</v>
      </c>
      <c r="AT56" s="569">
        <f t="shared" si="56"/>
        <v>0</v>
      </c>
      <c r="AU56" s="569">
        <f t="shared" si="56"/>
        <v>0</v>
      </c>
      <c r="AV56" s="87"/>
      <c r="AW56" s="51"/>
      <c r="AX56" s="83"/>
      <c r="AY56" s="84"/>
      <c r="AZ56" s="82"/>
      <c r="BA56" s="564"/>
      <c r="BB56" s="565"/>
      <c r="BC56" s="566">
        <f t="shared" si="57"/>
        <v>0</v>
      </c>
      <c r="BD56" s="567"/>
      <c r="BE56" s="568">
        <f t="shared" si="58"/>
        <v>0</v>
      </c>
      <c r="BF56" s="569">
        <f t="shared" si="59"/>
        <v>0</v>
      </c>
      <c r="BG56" s="569">
        <f t="shared" si="59"/>
        <v>0</v>
      </c>
      <c r="BH56" s="87"/>
    </row>
    <row r="57" spans="1:60" s="972" customFormat="1">
      <c r="A57" s="960"/>
      <c r="B57" s="83"/>
      <c r="C57" s="84"/>
      <c r="D57" s="82"/>
      <c r="E57" s="564"/>
      <c r="F57" s="565"/>
      <c r="G57" s="566">
        <f t="shared" si="45"/>
        <v>0</v>
      </c>
      <c r="H57" s="567"/>
      <c r="I57" s="568">
        <f t="shared" si="46"/>
        <v>0</v>
      </c>
      <c r="J57" s="569">
        <f t="shared" si="47"/>
        <v>0</v>
      </c>
      <c r="K57" s="569">
        <f t="shared" si="47"/>
        <v>0</v>
      </c>
      <c r="L57" s="87"/>
      <c r="M57" s="51"/>
      <c r="N57" s="83"/>
      <c r="O57" s="84"/>
      <c r="P57" s="82"/>
      <c r="Q57" s="564"/>
      <c r="R57" s="565"/>
      <c r="S57" s="566">
        <f t="shared" si="48"/>
        <v>0</v>
      </c>
      <c r="T57" s="567"/>
      <c r="U57" s="568">
        <f t="shared" si="49"/>
        <v>0</v>
      </c>
      <c r="V57" s="569">
        <f t="shared" si="50"/>
        <v>0</v>
      </c>
      <c r="W57" s="569">
        <f t="shared" si="50"/>
        <v>0</v>
      </c>
      <c r="X57" s="87"/>
      <c r="Y57" s="51"/>
      <c r="Z57" s="83"/>
      <c r="AA57" s="84"/>
      <c r="AB57" s="82"/>
      <c r="AC57" s="564"/>
      <c r="AD57" s="565"/>
      <c r="AE57" s="566">
        <f t="shared" si="51"/>
        <v>0</v>
      </c>
      <c r="AF57" s="567"/>
      <c r="AG57" s="568">
        <f t="shared" si="52"/>
        <v>0</v>
      </c>
      <c r="AH57" s="569">
        <f t="shared" si="53"/>
        <v>0</v>
      </c>
      <c r="AI57" s="569">
        <f t="shared" si="53"/>
        <v>0</v>
      </c>
      <c r="AJ57" s="87"/>
      <c r="AK57" s="51"/>
      <c r="AL57" s="83"/>
      <c r="AM57" s="84"/>
      <c r="AN57" s="82"/>
      <c r="AO57" s="564"/>
      <c r="AP57" s="565"/>
      <c r="AQ57" s="566">
        <f t="shared" si="54"/>
        <v>0</v>
      </c>
      <c r="AR57" s="567"/>
      <c r="AS57" s="568">
        <f t="shared" si="55"/>
        <v>0</v>
      </c>
      <c r="AT57" s="569">
        <f t="shared" si="56"/>
        <v>0</v>
      </c>
      <c r="AU57" s="569">
        <f t="shared" si="56"/>
        <v>0</v>
      </c>
      <c r="AV57" s="87"/>
      <c r="AW57" s="51"/>
      <c r="AX57" s="83"/>
      <c r="AY57" s="84"/>
      <c r="AZ57" s="82"/>
      <c r="BA57" s="564"/>
      <c r="BB57" s="565"/>
      <c r="BC57" s="566">
        <f t="shared" si="57"/>
        <v>0</v>
      </c>
      <c r="BD57" s="567"/>
      <c r="BE57" s="568">
        <f t="shared" si="58"/>
        <v>0</v>
      </c>
      <c r="BF57" s="569">
        <f t="shared" si="59"/>
        <v>0</v>
      </c>
      <c r="BG57" s="569">
        <f t="shared" si="59"/>
        <v>0</v>
      </c>
      <c r="BH57" s="87"/>
    </row>
    <row r="58" spans="1:60" s="972" customFormat="1">
      <c r="A58" s="960"/>
      <c r="B58" s="83"/>
      <c r="C58" s="84"/>
      <c r="D58" s="82"/>
      <c r="E58" s="564"/>
      <c r="F58" s="565"/>
      <c r="G58" s="566">
        <f t="shared" si="45"/>
        <v>0</v>
      </c>
      <c r="H58" s="567"/>
      <c r="I58" s="568">
        <f t="shared" si="46"/>
        <v>0</v>
      </c>
      <c r="J58" s="569">
        <f t="shared" si="47"/>
        <v>0</v>
      </c>
      <c r="K58" s="569">
        <f t="shared" si="47"/>
        <v>0</v>
      </c>
      <c r="L58" s="87"/>
      <c r="M58" s="51"/>
      <c r="N58" s="83"/>
      <c r="O58" s="84"/>
      <c r="P58" s="82"/>
      <c r="Q58" s="564"/>
      <c r="R58" s="565"/>
      <c r="S58" s="566">
        <f t="shared" si="48"/>
        <v>0</v>
      </c>
      <c r="T58" s="567"/>
      <c r="U58" s="568">
        <f t="shared" si="49"/>
        <v>0</v>
      </c>
      <c r="V58" s="569">
        <f t="shared" si="50"/>
        <v>0</v>
      </c>
      <c r="W58" s="569">
        <f t="shared" si="50"/>
        <v>0</v>
      </c>
      <c r="X58" s="87"/>
      <c r="Y58" s="51"/>
      <c r="Z58" s="83"/>
      <c r="AA58" s="84"/>
      <c r="AB58" s="82"/>
      <c r="AC58" s="564"/>
      <c r="AD58" s="565"/>
      <c r="AE58" s="566">
        <f t="shared" si="51"/>
        <v>0</v>
      </c>
      <c r="AF58" s="567"/>
      <c r="AG58" s="568">
        <f t="shared" si="52"/>
        <v>0</v>
      </c>
      <c r="AH58" s="569">
        <f t="shared" si="53"/>
        <v>0</v>
      </c>
      <c r="AI58" s="569">
        <f t="shared" si="53"/>
        <v>0</v>
      </c>
      <c r="AJ58" s="87"/>
      <c r="AK58" s="51"/>
      <c r="AL58" s="83"/>
      <c r="AM58" s="84"/>
      <c r="AN58" s="82"/>
      <c r="AO58" s="564"/>
      <c r="AP58" s="565"/>
      <c r="AQ58" s="566">
        <f t="shared" si="54"/>
        <v>0</v>
      </c>
      <c r="AR58" s="567"/>
      <c r="AS58" s="568">
        <f t="shared" si="55"/>
        <v>0</v>
      </c>
      <c r="AT58" s="569">
        <f t="shared" si="56"/>
        <v>0</v>
      </c>
      <c r="AU58" s="569">
        <f t="shared" si="56"/>
        <v>0</v>
      </c>
      <c r="AV58" s="87"/>
      <c r="AW58" s="51"/>
      <c r="AX58" s="83"/>
      <c r="AY58" s="84"/>
      <c r="AZ58" s="82"/>
      <c r="BA58" s="564"/>
      <c r="BB58" s="565"/>
      <c r="BC58" s="566">
        <f t="shared" si="57"/>
        <v>0</v>
      </c>
      <c r="BD58" s="567"/>
      <c r="BE58" s="568">
        <f t="shared" si="58"/>
        <v>0</v>
      </c>
      <c r="BF58" s="569">
        <f t="shared" si="59"/>
        <v>0</v>
      </c>
      <c r="BG58" s="569">
        <f t="shared" si="59"/>
        <v>0</v>
      </c>
      <c r="BH58" s="87"/>
    </row>
    <row r="59" spans="1:60" s="972" customFormat="1">
      <c r="A59" s="960"/>
      <c r="B59" s="83"/>
      <c r="C59" s="84"/>
      <c r="D59" s="82"/>
      <c r="E59" s="564"/>
      <c r="F59" s="565"/>
      <c r="G59" s="566">
        <f t="shared" si="45"/>
        <v>0</v>
      </c>
      <c r="H59" s="567"/>
      <c r="I59" s="568">
        <f t="shared" si="46"/>
        <v>0</v>
      </c>
      <c r="J59" s="569">
        <f t="shared" si="47"/>
        <v>0</v>
      </c>
      <c r="K59" s="569">
        <f t="shared" si="47"/>
        <v>0</v>
      </c>
      <c r="L59" s="87"/>
      <c r="M59" s="51"/>
      <c r="N59" s="83"/>
      <c r="O59" s="84"/>
      <c r="P59" s="82"/>
      <c r="Q59" s="564"/>
      <c r="R59" s="565"/>
      <c r="S59" s="566">
        <f t="shared" si="48"/>
        <v>0</v>
      </c>
      <c r="T59" s="567"/>
      <c r="U59" s="568">
        <f t="shared" si="49"/>
        <v>0</v>
      </c>
      <c r="V59" s="569">
        <f t="shared" si="50"/>
        <v>0</v>
      </c>
      <c r="W59" s="569">
        <f t="shared" si="50"/>
        <v>0</v>
      </c>
      <c r="X59" s="87"/>
      <c r="Y59" s="51"/>
      <c r="Z59" s="83"/>
      <c r="AA59" s="84"/>
      <c r="AB59" s="82"/>
      <c r="AC59" s="564"/>
      <c r="AD59" s="565"/>
      <c r="AE59" s="566">
        <f t="shared" si="51"/>
        <v>0</v>
      </c>
      <c r="AF59" s="567"/>
      <c r="AG59" s="568">
        <f t="shared" si="52"/>
        <v>0</v>
      </c>
      <c r="AH59" s="569">
        <f t="shared" si="53"/>
        <v>0</v>
      </c>
      <c r="AI59" s="569">
        <f t="shared" si="53"/>
        <v>0</v>
      </c>
      <c r="AJ59" s="87"/>
      <c r="AK59" s="51"/>
      <c r="AL59" s="83"/>
      <c r="AM59" s="84"/>
      <c r="AN59" s="82"/>
      <c r="AO59" s="564"/>
      <c r="AP59" s="565"/>
      <c r="AQ59" s="566">
        <f t="shared" si="54"/>
        <v>0</v>
      </c>
      <c r="AR59" s="567"/>
      <c r="AS59" s="568">
        <f t="shared" si="55"/>
        <v>0</v>
      </c>
      <c r="AT59" s="569">
        <f t="shared" si="56"/>
        <v>0</v>
      </c>
      <c r="AU59" s="569">
        <f t="shared" si="56"/>
        <v>0</v>
      </c>
      <c r="AV59" s="87"/>
      <c r="AW59" s="51"/>
      <c r="AX59" s="83"/>
      <c r="AY59" s="84"/>
      <c r="AZ59" s="82"/>
      <c r="BA59" s="564"/>
      <c r="BB59" s="565"/>
      <c r="BC59" s="566">
        <f t="shared" si="57"/>
        <v>0</v>
      </c>
      <c r="BD59" s="567"/>
      <c r="BE59" s="568">
        <f t="shared" si="58"/>
        <v>0</v>
      </c>
      <c r="BF59" s="569">
        <f t="shared" si="59"/>
        <v>0</v>
      </c>
      <c r="BG59" s="569">
        <f t="shared" si="59"/>
        <v>0</v>
      </c>
      <c r="BH59" s="87"/>
    </row>
    <row r="60" spans="1:60" s="972" customFormat="1">
      <c r="A60" s="960"/>
      <c r="B60" s="83"/>
      <c r="C60" s="84"/>
      <c r="D60" s="82"/>
      <c r="E60" s="564"/>
      <c r="F60" s="565"/>
      <c r="G60" s="566">
        <f t="shared" si="45"/>
        <v>0</v>
      </c>
      <c r="H60" s="567"/>
      <c r="I60" s="568">
        <f t="shared" si="46"/>
        <v>0</v>
      </c>
      <c r="J60" s="569">
        <f t="shared" si="47"/>
        <v>0</v>
      </c>
      <c r="K60" s="569">
        <f t="shared" si="47"/>
        <v>0</v>
      </c>
      <c r="L60" s="87"/>
      <c r="M60" s="51"/>
      <c r="N60" s="83"/>
      <c r="O60" s="84"/>
      <c r="P60" s="82"/>
      <c r="Q60" s="564"/>
      <c r="R60" s="565"/>
      <c r="S60" s="566">
        <f t="shared" si="48"/>
        <v>0</v>
      </c>
      <c r="T60" s="567"/>
      <c r="U60" s="568">
        <f t="shared" si="49"/>
        <v>0</v>
      </c>
      <c r="V60" s="569">
        <f t="shared" si="50"/>
        <v>0</v>
      </c>
      <c r="W60" s="569">
        <f t="shared" si="50"/>
        <v>0</v>
      </c>
      <c r="X60" s="87"/>
      <c r="Y60" s="51"/>
      <c r="Z60" s="83"/>
      <c r="AA60" s="84"/>
      <c r="AB60" s="82"/>
      <c r="AC60" s="564"/>
      <c r="AD60" s="565"/>
      <c r="AE60" s="566">
        <f t="shared" si="51"/>
        <v>0</v>
      </c>
      <c r="AF60" s="567"/>
      <c r="AG60" s="568">
        <f t="shared" si="52"/>
        <v>0</v>
      </c>
      <c r="AH60" s="569">
        <f t="shared" si="53"/>
        <v>0</v>
      </c>
      <c r="AI60" s="569">
        <f t="shared" si="53"/>
        <v>0</v>
      </c>
      <c r="AJ60" s="87"/>
      <c r="AK60" s="51"/>
      <c r="AL60" s="83"/>
      <c r="AM60" s="84"/>
      <c r="AN60" s="82"/>
      <c r="AO60" s="564"/>
      <c r="AP60" s="565"/>
      <c r="AQ60" s="566">
        <f t="shared" si="54"/>
        <v>0</v>
      </c>
      <c r="AR60" s="567"/>
      <c r="AS60" s="568">
        <f t="shared" si="55"/>
        <v>0</v>
      </c>
      <c r="AT60" s="569">
        <f t="shared" si="56"/>
        <v>0</v>
      </c>
      <c r="AU60" s="569">
        <f t="shared" si="56"/>
        <v>0</v>
      </c>
      <c r="AV60" s="87"/>
      <c r="AW60" s="51"/>
      <c r="AX60" s="83"/>
      <c r="AY60" s="84"/>
      <c r="AZ60" s="82"/>
      <c r="BA60" s="564"/>
      <c r="BB60" s="565"/>
      <c r="BC60" s="566">
        <f t="shared" si="57"/>
        <v>0</v>
      </c>
      <c r="BD60" s="567"/>
      <c r="BE60" s="568">
        <f t="shared" si="58"/>
        <v>0</v>
      </c>
      <c r="BF60" s="569">
        <f t="shared" si="59"/>
        <v>0</v>
      </c>
      <c r="BG60" s="569">
        <f t="shared" si="59"/>
        <v>0</v>
      </c>
      <c r="BH60" s="87"/>
    </row>
    <row r="61" spans="1:60" s="972" customFormat="1">
      <c r="A61" s="960"/>
      <c r="B61" s="83"/>
      <c r="C61" s="84"/>
      <c r="D61" s="82"/>
      <c r="E61" s="564"/>
      <c r="F61" s="565"/>
      <c r="G61" s="566">
        <f t="shared" si="45"/>
        <v>0</v>
      </c>
      <c r="H61" s="567"/>
      <c r="I61" s="568">
        <f t="shared" si="46"/>
        <v>0</v>
      </c>
      <c r="J61" s="569">
        <f t="shared" si="47"/>
        <v>0</v>
      </c>
      <c r="K61" s="569">
        <f t="shared" si="47"/>
        <v>0</v>
      </c>
      <c r="L61" s="87"/>
      <c r="M61" s="51"/>
      <c r="N61" s="83"/>
      <c r="O61" s="84"/>
      <c r="P61" s="82"/>
      <c r="Q61" s="564"/>
      <c r="R61" s="565"/>
      <c r="S61" s="566">
        <f t="shared" si="48"/>
        <v>0</v>
      </c>
      <c r="T61" s="567"/>
      <c r="U61" s="568">
        <f t="shared" si="49"/>
        <v>0</v>
      </c>
      <c r="V61" s="569">
        <f t="shared" si="50"/>
        <v>0</v>
      </c>
      <c r="W61" s="569">
        <f t="shared" si="50"/>
        <v>0</v>
      </c>
      <c r="X61" s="87"/>
      <c r="Y61" s="51"/>
      <c r="Z61" s="83"/>
      <c r="AA61" s="84"/>
      <c r="AB61" s="82"/>
      <c r="AC61" s="564"/>
      <c r="AD61" s="565"/>
      <c r="AE61" s="566">
        <f t="shared" si="51"/>
        <v>0</v>
      </c>
      <c r="AF61" s="567"/>
      <c r="AG61" s="568">
        <f t="shared" si="52"/>
        <v>0</v>
      </c>
      <c r="AH61" s="569">
        <f t="shared" si="53"/>
        <v>0</v>
      </c>
      <c r="AI61" s="569">
        <f t="shared" si="53"/>
        <v>0</v>
      </c>
      <c r="AJ61" s="87"/>
      <c r="AK61" s="51"/>
      <c r="AL61" s="83"/>
      <c r="AM61" s="84"/>
      <c r="AN61" s="82"/>
      <c r="AO61" s="564"/>
      <c r="AP61" s="565"/>
      <c r="AQ61" s="566">
        <f t="shared" si="54"/>
        <v>0</v>
      </c>
      <c r="AR61" s="567"/>
      <c r="AS61" s="568">
        <f t="shared" si="55"/>
        <v>0</v>
      </c>
      <c r="AT61" s="569">
        <f t="shared" si="56"/>
        <v>0</v>
      </c>
      <c r="AU61" s="569">
        <f t="shared" si="56"/>
        <v>0</v>
      </c>
      <c r="AV61" s="87"/>
      <c r="AW61" s="51"/>
      <c r="AX61" s="83"/>
      <c r="AY61" s="84"/>
      <c r="AZ61" s="82"/>
      <c r="BA61" s="564"/>
      <c r="BB61" s="565"/>
      <c r="BC61" s="566">
        <f t="shared" si="57"/>
        <v>0</v>
      </c>
      <c r="BD61" s="567"/>
      <c r="BE61" s="568">
        <f t="shared" si="58"/>
        <v>0</v>
      </c>
      <c r="BF61" s="569">
        <f t="shared" si="59"/>
        <v>0</v>
      </c>
      <c r="BG61" s="569">
        <f t="shared" si="59"/>
        <v>0</v>
      </c>
      <c r="BH61" s="87"/>
    </row>
    <row r="62" spans="1:60" s="972" customFormat="1" ht="24.75" thickBot="1">
      <c r="A62" s="960"/>
      <c r="B62" s="85"/>
      <c r="C62" s="580"/>
      <c r="D62" s="86"/>
      <c r="E62" s="564"/>
      <c r="F62" s="565"/>
      <c r="G62" s="566">
        <f t="shared" si="45"/>
        <v>0</v>
      </c>
      <c r="H62" s="567"/>
      <c r="I62" s="568">
        <f t="shared" si="46"/>
        <v>0</v>
      </c>
      <c r="J62" s="569">
        <f t="shared" si="47"/>
        <v>0</v>
      </c>
      <c r="K62" s="569">
        <f t="shared" si="47"/>
        <v>0</v>
      </c>
      <c r="L62" s="88"/>
      <c r="M62" s="51"/>
      <c r="N62" s="85"/>
      <c r="O62" s="580"/>
      <c r="P62" s="86"/>
      <c r="Q62" s="564"/>
      <c r="R62" s="565"/>
      <c r="S62" s="566">
        <f t="shared" si="48"/>
        <v>0</v>
      </c>
      <c r="T62" s="567"/>
      <c r="U62" s="568">
        <f t="shared" si="49"/>
        <v>0</v>
      </c>
      <c r="V62" s="569">
        <f t="shared" si="50"/>
        <v>0</v>
      </c>
      <c r="W62" s="569">
        <f t="shared" si="50"/>
        <v>0</v>
      </c>
      <c r="X62" s="88"/>
      <c r="Y62" s="51"/>
      <c r="Z62" s="85"/>
      <c r="AA62" s="580"/>
      <c r="AB62" s="86"/>
      <c r="AC62" s="564"/>
      <c r="AD62" s="565"/>
      <c r="AE62" s="566">
        <f t="shared" si="51"/>
        <v>0</v>
      </c>
      <c r="AF62" s="567"/>
      <c r="AG62" s="568">
        <f t="shared" si="52"/>
        <v>0</v>
      </c>
      <c r="AH62" s="569">
        <f t="shared" si="53"/>
        <v>0</v>
      </c>
      <c r="AI62" s="569">
        <f t="shared" si="53"/>
        <v>0</v>
      </c>
      <c r="AJ62" s="88"/>
      <c r="AK62" s="51"/>
      <c r="AL62" s="85"/>
      <c r="AM62" s="580"/>
      <c r="AN62" s="86"/>
      <c r="AO62" s="564"/>
      <c r="AP62" s="565"/>
      <c r="AQ62" s="566">
        <f t="shared" si="54"/>
        <v>0</v>
      </c>
      <c r="AR62" s="567"/>
      <c r="AS62" s="568">
        <f t="shared" si="55"/>
        <v>0</v>
      </c>
      <c r="AT62" s="569">
        <f t="shared" si="56"/>
        <v>0</v>
      </c>
      <c r="AU62" s="569">
        <f t="shared" si="56"/>
        <v>0</v>
      </c>
      <c r="AV62" s="88"/>
      <c r="AW62" s="51"/>
      <c r="AX62" s="85"/>
      <c r="AY62" s="580"/>
      <c r="AZ62" s="86"/>
      <c r="BA62" s="564"/>
      <c r="BB62" s="565"/>
      <c r="BC62" s="566">
        <f t="shared" si="57"/>
        <v>0</v>
      </c>
      <c r="BD62" s="567"/>
      <c r="BE62" s="568">
        <f t="shared" si="58"/>
        <v>0</v>
      </c>
      <c r="BF62" s="569">
        <f t="shared" si="59"/>
        <v>0</v>
      </c>
      <c r="BG62" s="569">
        <f t="shared" si="59"/>
        <v>0</v>
      </c>
      <c r="BH62" s="88"/>
    </row>
    <row r="63" spans="1:60" s="972" customFormat="1" ht="25.5" thickTop="1" thickBot="1">
      <c r="A63" s="960"/>
      <c r="B63" s="1833" t="s">
        <v>917</v>
      </c>
      <c r="C63" s="1834"/>
      <c r="D63" s="1834"/>
      <c r="E63" s="1835"/>
      <c r="F63" s="570"/>
      <c r="G63" s="570">
        <f>SUM(G53:G62)</f>
        <v>0</v>
      </c>
      <c r="H63" s="571"/>
      <c r="I63" s="571">
        <f>SUM(I53:I62)</f>
        <v>0</v>
      </c>
      <c r="J63" s="572"/>
      <c r="K63" s="572">
        <f>SUM(K53:K62)</f>
        <v>0</v>
      </c>
      <c r="L63" s="46"/>
      <c r="M63" s="51"/>
      <c r="N63" s="1833" t="s">
        <v>917</v>
      </c>
      <c r="O63" s="1834"/>
      <c r="P63" s="1834"/>
      <c r="Q63" s="1835"/>
      <c r="R63" s="570"/>
      <c r="S63" s="570">
        <f>SUM(S53:S62)</f>
        <v>0</v>
      </c>
      <c r="T63" s="571"/>
      <c r="U63" s="571">
        <f>SUM(U53:U62)</f>
        <v>0</v>
      </c>
      <c r="V63" s="572"/>
      <c r="W63" s="572">
        <f>SUM(W53:W62)</f>
        <v>0</v>
      </c>
      <c r="X63" s="46"/>
      <c r="Y63" s="51"/>
      <c r="Z63" s="1833" t="s">
        <v>917</v>
      </c>
      <c r="AA63" s="1834"/>
      <c r="AB63" s="1834"/>
      <c r="AC63" s="1835"/>
      <c r="AD63" s="570"/>
      <c r="AE63" s="570">
        <f>SUM(AE53:AE62)</f>
        <v>0</v>
      </c>
      <c r="AF63" s="571"/>
      <c r="AG63" s="571">
        <f>SUM(AG53:AG62)</f>
        <v>0</v>
      </c>
      <c r="AH63" s="572"/>
      <c r="AI63" s="572">
        <f>SUM(AI53:AI62)</f>
        <v>0</v>
      </c>
      <c r="AJ63" s="46"/>
      <c r="AK63" s="51"/>
      <c r="AL63" s="1833" t="s">
        <v>917</v>
      </c>
      <c r="AM63" s="1834"/>
      <c r="AN63" s="1834"/>
      <c r="AO63" s="1835"/>
      <c r="AP63" s="570"/>
      <c r="AQ63" s="570">
        <f>SUM(AQ53:AQ62)</f>
        <v>0</v>
      </c>
      <c r="AR63" s="571"/>
      <c r="AS63" s="571">
        <f>SUM(AS53:AS62)</f>
        <v>0</v>
      </c>
      <c r="AT63" s="572"/>
      <c r="AU63" s="572">
        <f>SUM(AU53:AU62)</f>
        <v>0</v>
      </c>
      <c r="AV63" s="46"/>
      <c r="AW63" s="51"/>
      <c r="AX63" s="1833" t="s">
        <v>917</v>
      </c>
      <c r="AY63" s="1834"/>
      <c r="AZ63" s="1834"/>
      <c r="BA63" s="1835"/>
      <c r="BB63" s="570"/>
      <c r="BC63" s="570">
        <f>SUM(BC53:BC62)</f>
        <v>0</v>
      </c>
      <c r="BD63" s="571"/>
      <c r="BE63" s="571">
        <f>SUM(BE53:BE62)</f>
        <v>0</v>
      </c>
      <c r="BF63" s="572"/>
      <c r="BG63" s="572">
        <f>SUM(BG53:BG62)</f>
        <v>0</v>
      </c>
      <c r="BH63" s="46"/>
    </row>
    <row r="64" spans="1:60" s="972" customFormat="1">
      <c r="A64" s="960"/>
      <c r="B64" s="83"/>
      <c r="C64" s="84"/>
      <c r="D64" s="82"/>
      <c r="E64" s="564"/>
      <c r="F64" s="565"/>
      <c r="G64" s="566">
        <f t="shared" ref="G64:G73" si="60">INT(E64*F64)</f>
        <v>0</v>
      </c>
      <c r="H64" s="567"/>
      <c r="I64" s="568">
        <f t="shared" ref="I64:I73" si="61">INT(E64*H64)</f>
        <v>0</v>
      </c>
      <c r="J64" s="569">
        <f t="shared" ref="J64:K73" si="62">F64-H64</f>
        <v>0</v>
      </c>
      <c r="K64" s="569">
        <f t="shared" si="62"/>
        <v>0</v>
      </c>
      <c r="L64" s="87"/>
      <c r="M64" s="51"/>
      <c r="N64" s="83"/>
      <c r="O64" s="84"/>
      <c r="P64" s="82"/>
      <c r="Q64" s="564"/>
      <c r="R64" s="565"/>
      <c r="S64" s="566">
        <f t="shared" ref="S64:S73" si="63">INT(Q64*R64)</f>
        <v>0</v>
      </c>
      <c r="T64" s="567"/>
      <c r="U64" s="568">
        <f t="shared" ref="U64:U73" si="64">INT(Q64*T64)</f>
        <v>0</v>
      </c>
      <c r="V64" s="569">
        <f t="shared" ref="V64:W73" si="65">R64-T64</f>
        <v>0</v>
      </c>
      <c r="W64" s="569">
        <f t="shared" si="65"/>
        <v>0</v>
      </c>
      <c r="X64" s="87"/>
      <c r="Y64" s="51"/>
      <c r="Z64" s="83"/>
      <c r="AA64" s="84"/>
      <c r="AB64" s="82"/>
      <c r="AC64" s="564"/>
      <c r="AD64" s="565"/>
      <c r="AE64" s="566">
        <f t="shared" ref="AE64:AE73" si="66">INT(AC64*AD64)</f>
        <v>0</v>
      </c>
      <c r="AF64" s="567"/>
      <c r="AG64" s="568">
        <f t="shared" ref="AG64:AG73" si="67">INT(AC64*AF64)</f>
        <v>0</v>
      </c>
      <c r="AH64" s="569">
        <f t="shared" ref="AH64:AI73" si="68">AD64-AF64</f>
        <v>0</v>
      </c>
      <c r="AI64" s="569">
        <f t="shared" si="68"/>
        <v>0</v>
      </c>
      <c r="AJ64" s="87"/>
      <c r="AK64" s="51"/>
      <c r="AL64" s="83"/>
      <c r="AM64" s="84"/>
      <c r="AN64" s="82"/>
      <c r="AO64" s="564"/>
      <c r="AP64" s="565"/>
      <c r="AQ64" s="566">
        <f t="shared" ref="AQ64:AQ73" si="69">INT(AO64*AP64)</f>
        <v>0</v>
      </c>
      <c r="AR64" s="567"/>
      <c r="AS64" s="568">
        <f t="shared" ref="AS64:AS73" si="70">INT(AO64*AR64)</f>
        <v>0</v>
      </c>
      <c r="AT64" s="569">
        <f t="shared" ref="AT64:AU73" si="71">AP64-AR64</f>
        <v>0</v>
      </c>
      <c r="AU64" s="569">
        <f t="shared" si="71"/>
        <v>0</v>
      </c>
      <c r="AV64" s="87"/>
      <c r="AW64" s="51"/>
      <c r="AX64" s="83"/>
      <c r="AY64" s="84"/>
      <c r="AZ64" s="82"/>
      <c r="BA64" s="564"/>
      <c r="BB64" s="565"/>
      <c r="BC64" s="566">
        <f t="shared" ref="BC64:BC73" si="72">INT(BA64*BB64)</f>
        <v>0</v>
      </c>
      <c r="BD64" s="567"/>
      <c r="BE64" s="568">
        <f t="shared" ref="BE64:BE73" si="73">INT(BA64*BD64)</f>
        <v>0</v>
      </c>
      <c r="BF64" s="569">
        <f t="shared" ref="BF64:BG73" si="74">BB64-BD64</f>
        <v>0</v>
      </c>
      <c r="BG64" s="569">
        <f t="shared" si="74"/>
        <v>0</v>
      </c>
      <c r="BH64" s="87"/>
    </row>
    <row r="65" spans="1:60" s="972" customFormat="1">
      <c r="A65" s="960"/>
      <c r="B65" s="83"/>
      <c r="C65" s="84"/>
      <c r="D65" s="82"/>
      <c r="E65" s="564"/>
      <c r="F65" s="565"/>
      <c r="G65" s="566">
        <f t="shared" si="60"/>
        <v>0</v>
      </c>
      <c r="H65" s="567"/>
      <c r="I65" s="568">
        <f t="shared" si="61"/>
        <v>0</v>
      </c>
      <c r="J65" s="569">
        <f t="shared" si="62"/>
        <v>0</v>
      </c>
      <c r="K65" s="569">
        <f t="shared" si="62"/>
        <v>0</v>
      </c>
      <c r="L65" s="87"/>
      <c r="M65" s="51"/>
      <c r="N65" s="83"/>
      <c r="O65" s="84"/>
      <c r="P65" s="82"/>
      <c r="Q65" s="564"/>
      <c r="R65" s="565"/>
      <c r="S65" s="566">
        <f t="shared" si="63"/>
        <v>0</v>
      </c>
      <c r="T65" s="567"/>
      <c r="U65" s="568">
        <f t="shared" si="64"/>
        <v>0</v>
      </c>
      <c r="V65" s="569">
        <f t="shared" si="65"/>
        <v>0</v>
      </c>
      <c r="W65" s="569">
        <f t="shared" si="65"/>
        <v>0</v>
      </c>
      <c r="X65" s="87"/>
      <c r="Y65" s="51"/>
      <c r="Z65" s="83"/>
      <c r="AA65" s="84"/>
      <c r="AB65" s="82"/>
      <c r="AC65" s="564"/>
      <c r="AD65" s="565"/>
      <c r="AE65" s="566">
        <f t="shared" si="66"/>
        <v>0</v>
      </c>
      <c r="AF65" s="567"/>
      <c r="AG65" s="568">
        <f t="shared" si="67"/>
        <v>0</v>
      </c>
      <c r="AH65" s="569">
        <f t="shared" si="68"/>
        <v>0</v>
      </c>
      <c r="AI65" s="569">
        <f t="shared" si="68"/>
        <v>0</v>
      </c>
      <c r="AJ65" s="87"/>
      <c r="AK65" s="51"/>
      <c r="AL65" s="83"/>
      <c r="AM65" s="84"/>
      <c r="AN65" s="82"/>
      <c r="AO65" s="564"/>
      <c r="AP65" s="565"/>
      <c r="AQ65" s="566">
        <f t="shared" si="69"/>
        <v>0</v>
      </c>
      <c r="AR65" s="567"/>
      <c r="AS65" s="568">
        <f t="shared" si="70"/>
        <v>0</v>
      </c>
      <c r="AT65" s="569">
        <f t="shared" si="71"/>
        <v>0</v>
      </c>
      <c r="AU65" s="569">
        <f t="shared" si="71"/>
        <v>0</v>
      </c>
      <c r="AV65" s="87"/>
      <c r="AW65" s="51"/>
      <c r="AX65" s="83"/>
      <c r="AY65" s="84"/>
      <c r="AZ65" s="82"/>
      <c r="BA65" s="564"/>
      <c r="BB65" s="565"/>
      <c r="BC65" s="566">
        <f t="shared" si="72"/>
        <v>0</v>
      </c>
      <c r="BD65" s="567"/>
      <c r="BE65" s="568">
        <f t="shared" si="73"/>
        <v>0</v>
      </c>
      <c r="BF65" s="569">
        <f t="shared" si="74"/>
        <v>0</v>
      </c>
      <c r="BG65" s="569">
        <f t="shared" si="74"/>
        <v>0</v>
      </c>
      <c r="BH65" s="87"/>
    </row>
    <row r="66" spans="1:60" s="972" customFormat="1">
      <c r="A66" s="960"/>
      <c r="B66" s="83"/>
      <c r="C66" s="84"/>
      <c r="D66" s="82"/>
      <c r="E66" s="564"/>
      <c r="F66" s="565"/>
      <c r="G66" s="566">
        <f t="shared" si="60"/>
        <v>0</v>
      </c>
      <c r="H66" s="567"/>
      <c r="I66" s="568">
        <f t="shared" si="61"/>
        <v>0</v>
      </c>
      <c r="J66" s="569">
        <f t="shared" si="62"/>
        <v>0</v>
      </c>
      <c r="K66" s="569">
        <f t="shared" si="62"/>
        <v>0</v>
      </c>
      <c r="L66" s="87"/>
      <c r="M66" s="51"/>
      <c r="N66" s="83"/>
      <c r="O66" s="84"/>
      <c r="P66" s="82"/>
      <c r="Q66" s="564"/>
      <c r="R66" s="565"/>
      <c r="S66" s="566">
        <f t="shared" si="63"/>
        <v>0</v>
      </c>
      <c r="T66" s="567"/>
      <c r="U66" s="568">
        <f t="shared" si="64"/>
        <v>0</v>
      </c>
      <c r="V66" s="569">
        <f t="shared" si="65"/>
        <v>0</v>
      </c>
      <c r="W66" s="569">
        <f t="shared" si="65"/>
        <v>0</v>
      </c>
      <c r="X66" s="87"/>
      <c r="Y66" s="51"/>
      <c r="Z66" s="83"/>
      <c r="AA66" s="84"/>
      <c r="AB66" s="82"/>
      <c r="AC66" s="564"/>
      <c r="AD66" s="565"/>
      <c r="AE66" s="566">
        <f t="shared" si="66"/>
        <v>0</v>
      </c>
      <c r="AF66" s="567"/>
      <c r="AG66" s="568">
        <f t="shared" si="67"/>
        <v>0</v>
      </c>
      <c r="AH66" s="569">
        <f t="shared" si="68"/>
        <v>0</v>
      </c>
      <c r="AI66" s="569">
        <f t="shared" si="68"/>
        <v>0</v>
      </c>
      <c r="AJ66" s="87"/>
      <c r="AK66" s="51"/>
      <c r="AL66" s="83"/>
      <c r="AM66" s="84"/>
      <c r="AN66" s="82"/>
      <c r="AO66" s="564"/>
      <c r="AP66" s="565"/>
      <c r="AQ66" s="566">
        <f t="shared" si="69"/>
        <v>0</v>
      </c>
      <c r="AR66" s="567"/>
      <c r="AS66" s="568">
        <f t="shared" si="70"/>
        <v>0</v>
      </c>
      <c r="AT66" s="569">
        <f t="shared" si="71"/>
        <v>0</v>
      </c>
      <c r="AU66" s="569">
        <f t="shared" si="71"/>
        <v>0</v>
      </c>
      <c r="AV66" s="87"/>
      <c r="AW66" s="51"/>
      <c r="AX66" s="83"/>
      <c r="AY66" s="84"/>
      <c r="AZ66" s="82"/>
      <c r="BA66" s="564"/>
      <c r="BB66" s="565"/>
      <c r="BC66" s="566">
        <f t="shared" si="72"/>
        <v>0</v>
      </c>
      <c r="BD66" s="567"/>
      <c r="BE66" s="568">
        <f t="shared" si="73"/>
        <v>0</v>
      </c>
      <c r="BF66" s="569">
        <f t="shared" si="74"/>
        <v>0</v>
      </c>
      <c r="BG66" s="569">
        <f t="shared" si="74"/>
        <v>0</v>
      </c>
      <c r="BH66" s="87"/>
    </row>
    <row r="67" spans="1:60" s="972" customFormat="1">
      <c r="A67" s="960"/>
      <c r="B67" s="83"/>
      <c r="C67" s="84"/>
      <c r="D67" s="82"/>
      <c r="E67" s="564"/>
      <c r="F67" s="565"/>
      <c r="G67" s="566">
        <f t="shared" si="60"/>
        <v>0</v>
      </c>
      <c r="H67" s="567"/>
      <c r="I67" s="568">
        <f t="shared" si="61"/>
        <v>0</v>
      </c>
      <c r="J67" s="569">
        <f t="shared" si="62"/>
        <v>0</v>
      </c>
      <c r="K67" s="569">
        <f t="shared" si="62"/>
        <v>0</v>
      </c>
      <c r="L67" s="87"/>
      <c r="M67" s="51"/>
      <c r="N67" s="83"/>
      <c r="O67" s="84"/>
      <c r="P67" s="82"/>
      <c r="Q67" s="564"/>
      <c r="R67" s="565"/>
      <c r="S67" s="566">
        <f t="shared" si="63"/>
        <v>0</v>
      </c>
      <c r="T67" s="567"/>
      <c r="U67" s="568">
        <f t="shared" si="64"/>
        <v>0</v>
      </c>
      <c r="V67" s="569">
        <f t="shared" si="65"/>
        <v>0</v>
      </c>
      <c r="W67" s="569">
        <f t="shared" si="65"/>
        <v>0</v>
      </c>
      <c r="X67" s="87"/>
      <c r="Y67" s="51"/>
      <c r="Z67" s="83"/>
      <c r="AA67" s="84"/>
      <c r="AB67" s="82"/>
      <c r="AC67" s="564"/>
      <c r="AD67" s="565"/>
      <c r="AE67" s="566">
        <f t="shared" si="66"/>
        <v>0</v>
      </c>
      <c r="AF67" s="567"/>
      <c r="AG67" s="568">
        <f t="shared" si="67"/>
        <v>0</v>
      </c>
      <c r="AH67" s="569">
        <f t="shared" si="68"/>
        <v>0</v>
      </c>
      <c r="AI67" s="569">
        <f t="shared" si="68"/>
        <v>0</v>
      </c>
      <c r="AJ67" s="87"/>
      <c r="AK67" s="51"/>
      <c r="AL67" s="83"/>
      <c r="AM67" s="84"/>
      <c r="AN67" s="82"/>
      <c r="AO67" s="564"/>
      <c r="AP67" s="565"/>
      <c r="AQ67" s="566">
        <f t="shared" si="69"/>
        <v>0</v>
      </c>
      <c r="AR67" s="567"/>
      <c r="AS67" s="568">
        <f t="shared" si="70"/>
        <v>0</v>
      </c>
      <c r="AT67" s="569">
        <f t="shared" si="71"/>
        <v>0</v>
      </c>
      <c r="AU67" s="569">
        <f t="shared" si="71"/>
        <v>0</v>
      </c>
      <c r="AV67" s="87"/>
      <c r="AW67" s="51"/>
      <c r="AX67" s="83"/>
      <c r="AY67" s="84"/>
      <c r="AZ67" s="82"/>
      <c r="BA67" s="564"/>
      <c r="BB67" s="565"/>
      <c r="BC67" s="566">
        <f t="shared" si="72"/>
        <v>0</v>
      </c>
      <c r="BD67" s="567"/>
      <c r="BE67" s="568">
        <f t="shared" si="73"/>
        <v>0</v>
      </c>
      <c r="BF67" s="569">
        <f t="shared" si="74"/>
        <v>0</v>
      </c>
      <c r="BG67" s="569">
        <f t="shared" si="74"/>
        <v>0</v>
      </c>
      <c r="BH67" s="87"/>
    </row>
    <row r="68" spans="1:60" s="972" customFormat="1">
      <c r="A68" s="960"/>
      <c r="B68" s="83"/>
      <c r="C68" s="84"/>
      <c r="D68" s="82"/>
      <c r="E68" s="564"/>
      <c r="F68" s="565"/>
      <c r="G68" s="566">
        <f t="shared" si="60"/>
        <v>0</v>
      </c>
      <c r="H68" s="567"/>
      <c r="I68" s="568">
        <f t="shared" si="61"/>
        <v>0</v>
      </c>
      <c r="J68" s="569">
        <f t="shared" si="62"/>
        <v>0</v>
      </c>
      <c r="K68" s="569">
        <f t="shared" si="62"/>
        <v>0</v>
      </c>
      <c r="L68" s="87"/>
      <c r="M68" s="51"/>
      <c r="N68" s="83"/>
      <c r="O68" s="84"/>
      <c r="P68" s="82"/>
      <c r="Q68" s="564"/>
      <c r="R68" s="565"/>
      <c r="S68" s="566">
        <f t="shared" si="63"/>
        <v>0</v>
      </c>
      <c r="T68" s="567"/>
      <c r="U68" s="568">
        <f t="shared" si="64"/>
        <v>0</v>
      </c>
      <c r="V68" s="569">
        <f t="shared" si="65"/>
        <v>0</v>
      </c>
      <c r="W68" s="569">
        <f t="shared" si="65"/>
        <v>0</v>
      </c>
      <c r="X68" s="87"/>
      <c r="Y68" s="51"/>
      <c r="Z68" s="83"/>
      <c r="AA68" s="84"/>
      <c r="AB68" s="82"/>
      <c r="AC68" s="564"/>
      <c r="AD68" s="565"/>
      <c r="AE68" s="566">
        <f t="shared" si="66"/>
        <v>0</v>
      </c>
      <c r="AF68" s="567"/>
      <c r="AG68" s="568">
        <f t="shared" si="67"/>
        <v>0</v>
      </c>
      <c r="AH68" s="569">
        <f t="shared" si="68"/>
        <v>0</v>
      </c>
      <c r="AI68" s="569">
        <f t="shared" si="68"/>
        <v>0</v>
      </c>
      <c r="AJ68" s="87"/>
      <c r="AK68" s="51"/>
      <c r="AL68" s="83"/>
      <c r="AM68" s="84"/>
      <c r="AN68" s="82"/>
      <c r="AO68" s="564"/>
      <c r="AP68" s="565"/>
      <c r="AQ68" s="566">
        <f t="shared" si="69"/>
        <v>0</v>
      </c>
      <c r="AR68" s="567"/>
      <c r="AS68" s="568">
        <f t="shared" si="70"/>
        <v>0</v>
      </c>
      <c r="AT68" s="569">
        <f t="shared" si="71"/>
        <v>0</v>
      </c>
      <c r="AU68" s="569">
        <f t="shared" si="71"/>
        <v>0</v>
      </c>
      <c r="AV68" s="87"/>
      <c r="AW68" s="51"/>
      <c r="AX68" s="83"/>
      <c r="AY68" s="84"/>
      <c r="AZ68" s="82"/>
      <c r="BA68" s="564"/>
      <c r="BB68" s="565"/>
      <c r="BC68" s="566">
        <f t="shared" si="72"/>
        <v>0</v>
      </c>
      <c r="BD68" s="567"/>
      <c r="BE68" s="568">
        <f t="shared" si="73"/>
        <v>0</v>
      </c>
      <c r="BF68" s="569">
        <f t="shared" si="74"/>
        <v>0</v>
      </c>
      <c r="BG68" s="569">
        <f t="shared" si="74"/>
        <v>0</v>
      </c>
      <c r="BH68" s="87"/>
    </row>
    <row r="69" spans="1:60" s="972" customFormat="1">
      <c r="A69" s="960"/>
      <c r="B69" s="83"/>
      <c r="C69" s="84"/>
      <c r="D69" s="82"/>
      <c r="E69" s="564"/>
      <c r="F69" s="565"/>
      <c r="G69" s="566">
        <f t="shared" si="60"/>
        <v>0</v>
      </c>
      <c r="H69" s="567"/>
      <c r="I69" s="568">
        <f t="shared" si="61"/>
        <v>0</v>
      </c>
      <c r="J69" s="569">
        <f t="shared" si="62"/>
        <v>0</v>
      </c>
      <c r="K69" s="569">
        <f t="shared" si="62"/>
        <v>0</v>
      </c>
      <c r="L69" s="87"/>
      <c r="M69" s="51"/>
      <c r="N69" s="83"/>
      <c r="O69" s="84"/>
      <c r="P69" s="82"/>
      <c r="Q69" s="564"/>
      <c r="R69" s="565"/>
      <c r="S69" s="566">
        <f t="shared" si="63"/>
        <v>0</v>
      </c>
      <c r="T69" s="567"/>
      <c r="U69" s="568">
        <f t="shared" si="64"/>
        <v>0</v>
      </c>
      <c r="V69" s="569">
        <f t="shared" si="65"/>
        <v>0</v>
      </c>
      <c r="W69" s="569">
        <f t="shared" si="65"/>
        <v>0</v>
      </c>
      <c r="X69" s="87"/>
      <c r="Y69" s="51"/>
      <c r="Z69" s="83"/>
      <c r="AA69" s="84"/>
      <c r="AB69" s="82"/>
      <c r="AC69" s="564"/>
      <c r="AD69" s="565"/>
      <c r="AE69" s="566">
        <f t="shared" si="66"/>
        <v>0</v>
      </c>
      <c r="AF69" s="567"/>
      <c r="AG69" s="568">
        <f t="shared" si="67"/>
        <v>0</v>
      </c>
      <c r="AH69" s="569">
        <f t="shared" si="68"/>
        <v>0</v>
      </c>
      <c r="AI69" s="569">
        <f t="shared" si="68"/>
        <v>0</v>
      </c>
      <c r="AJ69" s="87"/>
      <c r="AK69" s="51"/>
      <c r="AL69" s="83"/>
      <c r="AM69" s="84"/>
      <c r="AN69" s="82"/>
      <c r="AO69" s="564"/>
      <c r="AP69" s="565"/>
      <c r="AQ69" s="566">
        <f t="shared" si="69"/>
        <v>0</v>
      </c>
      <c r="AR69" s="567"/>
      <c r="AS69" s="568">
        <f t="shared" si="70"/>
        <v>0</v>
      </c>
      <c r="AT69" s="569">
        <f t="shared" si="71"/>
        <v>0</v>
      </c>
      <c r="AU69" s="569">
        <f t="shared" si="71"/>
        <v>0</v>
      </c>
      <c r="AV69" s="87"/>
      <c r="AW69" s="51"/>
      <c r="AX69" s="83"/>
      <c r="AY69" s="84"/>
      <c r="AZ69" s="82"/>
      <c r="BA69" s="564"/>
      <c r="BB69" s="565"/>
      <c r="BC69" s="566">
        <f t="shared" si="72"/>
        <v>0</v>
      </c>
      <c r="BD69" s="567"/>
      <c r="BE69" s="568">
        <f t="shared" si="73"/>
        <v>0</v>
      </c>
      <c r="BF69" s="569">
        <f t="shared" si="74"/>
        <v>0</v>
      </c>
      <c r="BG69" s="569">
        <f t="shared" si="74"/>
        <v>0</v>
      </c>
      <c r="BH69" s="87"/>
    </row>
    <row r="70" spans="1:60" s="972" customFormat="1">
      <c r="A70" s="960"/>
      <c r="B70" s="83"/>
      <c r="C70" s="84"/>
      <c r="D70" s="82"/>
      <c r="E70" s="564"/>
      <c r="F70" s="565"/>
      <c r="G70" s="566">
        <f t="shared" si="60"/>
        <v>0</v>
      </c>
      <c r="H70" s="567"/>
      <c r="I70" s="568">
        <f t="shared" si="61"/>
        <v>0</v>
      </c>
      <c r="J70" s="569">
        <f t="shared" si="62"/>
        <v>0</v>
      </c>
      <c r="K70" s="569">
        <f t="shared" si="62"/>
        <v>0</v>
      </c>
      <c r="L70" s="87"/>
      <c r="M70" s="51"/>
      <c r="N70" s="83"/>
      <c r="O70" s="84"/>
      <c r="P70" s="82"/>
      <c r="Q70" s="564"/>
      <c r="R70" s="565"/>
      <c r="S70" s="566">
        <f t="shared" si="63"/>
        <v>0</v>
      </c>
      <c r="T70" s="567"/>
      <c r="U70" s="568">
        <f t="shared" si="64"/>
        <v>0</v>
      </c>
      <c r="V70" s="569">
        <f t="shared" si="65"/>
        <v>0</v>
      </c>
      <c r="W70" s="569">
        <f t="shared" si="65"/>
        <v>0</v>
      </c>
      <c r="X70" s="87"/>
      <c r="Y70" s="51"/>
      <c r="Z70" s="83"/>
      <c r="AA70" s="84"/>
      <c r="AB70" s="82"/>
      <c r="AC70" s="564"/>
      <c r="AD70" s="565"/>
      <c r="AE70" s="566">
        <f t="shared" si="66"/>
        <v>0</v>
      </c>
      <c r="AF70" s="567"/>
      <c r="AG70" s="568">
        <f t="shared" si="67"/>
        <v>0</v>
      </c>
      <c r="AH70" s="569">
        <f t="shared" si="68"/>
        <v>0</v>
      </c>
      <c r="AI70" s="569">
        <f t="shared" si="68"/>
        <v>0</v>
      </c>
      <c r="AJ70" s="87"/>
      <c r="AK70" s="51"/>
      <c r="AL70" s="83"/>
      <c r="AM70" s="84"/>
      <c r="AN70" s="82"/>
      <c r="AO70" s="564"/>
      <c r="AP70" s="565"/>
      <c r="AQ70" s="566">
        <f t="shared" si="69"/>
        <v>0</v>
      </c>
      <c r="AR70" s="567"/>
      <c r="AS70" s="568">
        <f t="shared" si="70"/>
        <v>0</v>
      </c>
      <c r="AT70" s="569">
        <f t="shared" si="71"/>
        <v>0</v>
      </c>
      <c r="AU70" s="569">
        <f t="shared" si="71"/>
        <v>0</v>
      </c>
      <c r="AV70" s="87"/>
      <c r="AW70" s="51"/>
      <c r="AX70" s="83"/>
      <c r="AY70" s="84"/>
      <c r="AZ70" s="82"/>
      <c r="BA70" s="564"/>
      <c r="BB70" s="565"/>
      <c r="BC70" s="566">
        <f t="shared" si="72"/>
        <v>0</v>
      </c>
      <c r="BD70" s="567"/>
      <c r="BE70" s="568">
        <f t="shared" si="73"/>
        <v>0</v>
      </c>
      <c r="BF70" s="569">
        <f t="shared" si="74"/>
        <v>0</v>
      </c>
      <c r="BG70" s="569">
        <f t="shared" si="74"/>
        <v>0</v>
      </c>
      <c r="BH70" s="87"/>
    </row>
    <row r="71" spans="1:60" s="972" customFormat="1">
      <c r="A71" s="960"/>
      <c r="B71" s="83"/>
      <c r="C71" s="84"/>
      <c r="D71" s="82"/>
      <c r="E71" s="564"/>
      <c r="F71" s="565"/>
      <c r="G71" s="566">
        <f t="shared" si="60"/>
        <v>0</v>
      </c>
      <c r="H71" s="567"/>
      <c r="I71" s="568">
        <f t="shared" si="61"/>
        <v>0</v>
      </c>
      <c r="J71" s="569">
        <f t="shared" si="62"/>
        <v>0</v>
      </c>
      <c r="K71" s="569">
        <f t="shared" si="62"/>
        <v>0</v>
      </c>
      <c r="L71" s="87"/>
      <c r="M71" s="51"/>
      <c r="N71" s="83"/>
      <c r="O71" s="84"/>
      <c r="P71" s="82"/>
      <c r="Q71" s="564"/>
      <c r="R71" s="565"/>
      <c r="S71" s="566">
        <f t="shared" si="63"/>
        <v>0</v>
      </c>
      <c r="T71" s="567"/>
      <c r="U71" s="568">
        <f t="shared" si="64"/>
        <v>0</v>
      </c>
      <c r="V71" s="569">
        <f t="shared" si="65"/>
        <v>0</v>
      </c>
      <c r="W71" s="569">
        <f t="shared" si="65"/>
        <v>0</v>
      </c>
      <c r="X71" s="87"/>
      <c r="Y71" s="51"/>
      <c r="Z71" s="83"/>
      <c r="AA71" s="84"/>
      <c r="AB71" s="82"/>
      <c r="AC71" s="564"/>
      <c r="AD71" s="565"/>
      <c r="AE71" s="566">
        <f t="shared" si="66"/>
        <v>0</v>
      </c>
      <c r="AF71" s="567"/>
      <c r="AG71" s="568">
        <f t="shared" si="67"/>
        <v>0</v>
      </c>
      <c r="AH71" s="569">
        <f t="shared" si="68"/>
        <v>0</v>
      </c>
      <c r="AI71" s="569">
        <f t="shared" si="68"/>
        <v>0</v>
      </c>
      <c r="AJ71" s="87"/>
      <c r="AK71" s="51"/>
      <c r="AL71" s="83"/>
      <c r="AM71" s="84"/>
      <c r="AN71" s="82"/>
      <c r="AO71" s="564"/>
      <c r="AP71" s="565"/>
      <c r="AQ71" s="566">
        <f t="shared" si="69"/>
        <v>0</v>
      </c>
      <c r="AR71" s="567"/>
      <c r="AS71" s="568">
        <f t="shared" si="70"/>
        <v>0</v>
      </c>
      <c r="AT71" s="569">
        <f t="shared" si="71"/>
        <v>0</v>
      </c>
      <c r="AU71" s="569">
        <f t="shared" si="71"/>
        <v>0</v>
      </c>
      <c r="AV71" s="87"/>
      <c r="AW71" s="51"/>
      <c r="AX71" s="83"/>
      <c r="AY71" s="84"/>
      <c r="AZ71" s="82"/>
      <c r="BA71" s="564"/>
      <c r="BB71" s="565"/>
      <c r="BC71" s="566">
        <f t="shared" si="72"/>
        <v>0</v>
      </c>
      <c r="BD71" s="567"/>
      <c r="BE71" s="568">
        <f t="shared" si="73"/>
        <v>0</v>
      </c>
      <c r="BF71" s="569">
        <f t="shared" si="74"/>
        <v>0</v>
      </c>
      <c r="BG71" s="569">
        <f t="shared" si="74"/>
        <v>0</v>
      </c>
      <c r="BH71" s="87"/>
    </row>
    <row r="72" spans="1:60" s="972" customFormat="1">
      <c r="A72" s="960"/>
      <c r="B72" s="83"/>
      <c r="C72" s="84"/>
      <c r="D72" s="82"/>
      <c r="E72" s="564"/>
      <c r="F72" s="565"/>
      <c r="G72" s="566">
        <f t="shared" si="60"/>
        <v>0</v>
      </c>
      <c r="H72" s="567"/>
      <c r="I72" s="568">
        <f t="shared" si="61"/>
        <v>0</v>
      </c>
      <c r="J72" s="569">
        <f t="shared" si="62"/>
        <v>0</v>
      </c>
      <c r="K72" s="569">
        <f t="shared" si="62"/>
        <v>0</v>
      </c>
      <c r="L72" s="87"/>
      <c r="M72" s="51"/>
      <c r="N72" s="83"/>
      <c r="O72" s="84"/>
      <c r="P72" s="82"/>
      <c r="Q72" s="564"/>
      <c r="R72" s="565"/>
      <c r="S72" s="566">
        <f t="shared" si="63"/>
        <v>0</v>
      </c>
      <c r="T72" s="567"/>
      <c r="U72" s="568">
        <f t="shared" si="64"/>
        <v>0</v>
      </c>
      <c r="V72" s="569">
        <f t="shared" si="65"/>
        <v>0</v>
      </c>
      <c r="W72" s="569">
        <f t="shared" si="65"/>
        <v>0</v>
      </c>
      <c r="X72" s="87"/>
      <c r="Y72" s="51"/>
      <c r="Z72" s="83"/>
      <c r="AA72" s="84"/>
      <c r="AB72" s="82"/>
      <c r="AC72" s="564"/>
      <c r="AD72" s="565"/>
      <c r="AE72" s="566">
        <f t="shared" si="66"/>
        <v>0</v>
      </c>
      <c r="AF72" s="567"/>
      <c r="AG72" s="568">
        <f t="shared" si="67"/>
        <v>0</v>
      </c>
      <c r="AH72" s="569">
        <f t="shared" si="68"/>
        <v>0</v>
      </c>
      <c r="AI72" s="569">
        <f t="shared" si="68"/>
        <v>0</v>
      </c>
      <c r="AJ72" s="87"/>
      <c r="AK72" s="51"/>
      <c r="AL72" s="83"/>
      <c r="AM72" s="84"/>
      <c r="AN72" s="82"/>
      <c r="AO72" s="564"/>
      <c r="AP72" s="565"/>
      <c r="AQ72" s="566">
        <f t="shared" si="69"/>
        <v>0</v>
      </c>
      <c r="AR72" s="567"/>
      <c r="AS72" s="568">
        <f t="shared" si="70"/>
        <v>0</v>
      </c>
      <c r="AT72" s="569">
        <f t="shared" si="71"/>
        <v>0</v>
      </c>
      <c r="AU72" s="569">
        <f t="shared" si="71"/>
        <v>0</v>
      </c>
      <c r="AV72" s="87"/>
      <c r="AW72" s="51"/>
      <c r="AX72" s="83"/>
      <c r="AY72" s="84"/>
      <c r="AZ72" s="82"/>
      <c r="BA72" s="564"/>
      <c r="BB72" s="565"/>
      <c r="BC72" s="566">
        <f t="shared" si="72"/>
        <v>0</v>
      </c>
      <c r="BD72" s="567"/>
      <c r="BE72" s="568">
        <f t="shared" si="73"/>
        <v>0</v>
      </c>
      <c r="BF72" s="569">
        <f t="shared" si="74"/>
        <v>0</v>
      </c>
      <c r="BG72" s="569">
        <f t="shared" si="74"/>
        <v>0</v>
      </c>
      <c r="BH72" s="87"/>
    </row>
    <row r="73" spans="1:60" s="972" customFormat="1" ht="24.75" thickBot="1">
      <c r="A73" s="960"/>
      <c r="B73" s="85"/>
      <c r="C73" s="580"/>
      <c r="D73" s="86"/>
      <c r="E73" s="564"/>
      <c r="F73" s="565"/>
      <c r="G73" s="566">
        <f t="shared" si="60"/>
        <v>0</v>
      </c>
      <c r="H73" s="567"/>
      <c r="I73" s="568">
        <f t="shared" si="61"/>
        <v>0</v>
      </c>
      <c r="J73" s="569">
        <f t="shared" si="62"/>
        <v>0</v>
      </c>
      <c r="K73" s="569">
        <f t="shared" si="62"/>
        <v>0</v>
      </c>
      <c r="L73" s="88"/>
      <c r="M73" s="51"/>
      <c r="N73" s="85"/>
      <c r="O73" s="580"/>
      <c r="P73" s="86"/>
      <c r="Q73" s="564"/>
      <c r="R73" s="565"/>
      <c r="S73" s="566">
        <f t="shared" si="63"/>
        <v>0</v>
      </c>
      <c r="T73" s="567"/>
      <c r="U73" s="568">
        <f t="shared" si="64"/>
        <v>0</v>
      </c>
      <c r="V73" s="569">
        <f t="shared" si="65"/>
        <v>0</v>
      </c>
      <c r="W73" s="569">
        <f t="shared" si="65"/>
        <v>0</v>
      </c>
      <c r="X73" s="88"/>
      <c r="Y73" s="51"/>
      <c r="Z73" s="85"/>
      <c r="AA73" s="580"/>
      <c r="AB73" s="86"/>
      <c r="AC73" s="564"/>
      <c r="AD73" s="565"/>
      <c r="AE73" s="566">
        <f t="shared" si="66"/>
        <v>0</v>
      </c>
      <c r="AF73" s="567"/>
      <c r="AG73" s="568">
        <f t="shared" si="67"/>
        <v>0</v>
      </c>
      <c r="AH73" s="569">
        <f t="shared" si="68"/>
        <v>0</v>
      </c>
      <c r="AI73" s="569">
        <f t="shared" si="68"/>
        <v>0</v>
      </c>
      <c r="AJ73" s="88"/>
      <c r="AK73" s="51"/>
      <c r="AL73" s="85"/>
      <c r="AM73" s="580"/>
      <c r="AN73" s="86"/>
      <c r="AO73" s="564"/>
      <c r="AP73" s="565"/>
      <c r="AQ73" s="566">
        <f t="shared" si="69"/>
        <v>0</v>
      </c>
      <c r="AR73" s="567"/>
      <c r="AS73" s="568">
        <f t="shared" si="70"/>
        <v>0</v>
      </c>
      <c r="AT73" s="569">
        <f t="shared" si="71"/>
        <v>0</v>
      </c>
      <c r="AU73" s="569">
        <f t="shared" si="71"/>
        <v>0</v>
      </c>
      <c r="AV73" s="88"/>
      <c r="AW73" s="51"/>
      <c r="AX73" s="85"/>
      <c r="AY73" s="580"/>
      <c r="AZ73" s="86"/>
      <c r="BA73" s="564"/>
      <c r="BB73" s="565"/>
      <c r="BC73" s="566">
        <f t="shared" si="72"/>
        <v>0</v>
      </c>
      <c r="BD73" s="567"/>
      <c r="BE73" s="568">
        <f t="shared" si="73"/>
        <v>0</v>
      </c>
      <c r="BF73" s="569">
        <f t="shared" si="74"/>
        <v>0</v>
      </c>
      <c r="BG73" s="569">
        <f t="shared" si="74"/>
        <v>0</v>
      </c>
      <c r="BH73" s="88"/>
    </row>
    <row r="74" spans="1:60" s="972" customFormat="1" ht="25.5" thickTop="1" thickBot="1">
      <c r="A74" s="960"/>
      <c r="B74" s="1833" t="s">
        <v>918</v>
      </c>
      <c r="C74" s="1834"/>
      <c r="D74" s="1834"/>
      <c r="E74" s="1834"/>
      <c r="F74" s="570"/>
      <c r="G74" s="570">
        <f>SUM(G64:G73)</f>
        <v>0</v>
      </c>
      <c r="H74" s="571"/>
      <c r="I74" s="571">
        <f>SUM(I64:I73)</f>
        <v>0</v>
      </c>
      <c r="J74" s="572"/>
      <c r="K74" s="572">
        <f>SUM(K64:K73)</f>
        <v>0</v>
      </c>
      <c r="L74" s="46"/>
      <c r="M74" s="51"/>
      <c r="N74" s="1833" t="s">
        <v>918</v>
      </c>
      <c r="O74" s="1834"/>
      <c r="P74" s="1834"/>
      <c r="Q74" s="1834"/>
      <c r="R74" s="570"/>
      <c r="S74" s="570">
        <f>SUM(S64:S73)</f>
        <v>0</v>
      </c>
      <c r="T74" s="571"/>
      <c r="U74" s="571">
        <f>SUM(U64:U73)</f>
        <v>0</v>
      </c>
      <c r="V74" s="572"/>
      <c r="W74" s="572">
        <f>SUM(W64:W73)</f>
        <v>0</v>
      </c>
      <c r="X74" s="46"/>
      <c r="Y74" s="51"/>
      <c r="Z74" s="1833" t="s">
        <v>918</v>
      </c>
      <c r="AA74" s="1834"/>
      <c r="AB74" s="1834"/>
      <c r="AC74" s="1834"/>
      <c r="AD74" s="570"/>
      <c r="AE74" s="570">
        <f>SUM(AE64:AE73)</f>
        <v>0</v>
      </c>
      <c r="AF74" s="571"/>
      <c r="AG74" s="571">
        <f>SUM(AG64:AG73)</f>
        <v>0</v>
      </c>
      <c r="AH74" s="572"/>
      <c r="AI74" s="572">
        <f>SUM(AI64:AI73)</f>
        <v>0</v>
      </c>
      <c r="AJ74" s="46"/>
      <c r="AK74" s="51"/>
      <c r="AL74" s="1833" t="s">
        <v>918</v>
      </c>
      <c r="AM74" s="1834"/>
      <c r="AN74" s="1834"/>
      <c r="AO74" s="1834"/>
      <c r="AP74" s="570"/>
      <c r="AQ74" s="570">
        <f>SUM(AQ64:AQ73)</f>
        <v>0</v>
      </c>
      <c r="AR74" s="571"/>
      <c r="AS74" s="571">
        <f>SUM(AS64:AS73)</f>
        <v>0</v>
      </c>
      <c r="AT74" s="572"/>
      <c r="AU74" s="572">
        <f>SUM(AU64:AU73)</f>
        <v>0</v>
      </c>
      <c r="AV74" s="46"/>
      <c r="AW74" s="51"/>
      <c r="AX74" s="1833" t="s">
        <v>918</v>
      </c>
      <c r="AY74" s="1834"/>
      <c r="AZ74" s="1834"/>
      <c r="BA74" s="1834"/>
      <c r="BB74" s="570"/>
      <c r="BC74" s="570">
        <f>SUM(BC64:BC73)</f>
        <v>0</v>
      </c>
      <c r="BD74" s="571"/>
      <c r="BE74" s="571">
        <f>SUM(BE64:BE73)</f>
        <v>0</v>
      </c>
      <c r="BF74" s="572"/>
      <c r="BG74" s="572">
        <f>SUM(BG64:BG73)</f>
        <v>0</v>
      </c>
      <c r="BH74" s="46"/>
    </row>
    <row r="75" spans="1:60" ht="42.75" thickBot="1">
      <c r="A75" s="973"/>
      <c r="B75" s="1837" t="s">
        <v>290</v>
      </c>
      <c r="C75" s="1838"/>
      <c r="D75" s="1838"/>
      <c r="E75" s="1838"/>
      <c r="F75" s="974"/>
      <c r="G75" s="974">
        <f>SUM(G30,G41,G52,G63,G74)</f>
        <v>0</v>
      </c>
      <c r="H75" s="975"/>
      <c r="I75" s="975">
        <f>SUM(I30,I41,I52,I63,I74)</f>
        <v>0</v>
      </c>
      <c r="J75" s="976"/>
      <c r="K75" s="976">
        <f>SUM(K30,K41,K52,K63,K74)</f>
        <v>0</v>
      </c>
      <c r="L75" s="50"/>
      <c r="N75" s="1837" t="s">
        <v>290</v>
      </c>
      <c r="O75" s="1838"/>
      <c r="P75" s="1838"/>
      <c r="Q75" s="1838"/>
      <c r="R75" s="974"/>
      <c r="S75" s="974">
        <f>SUM(S30,S41,S52,S63,S74)</f>
        <v>0</v>
      </c>
      <c r="T75" s="975"/>
      <c r="U75" s="975">
        <f>SUM(U30,U41,U52,U63,U74)</f>
        <v>0</v>
      </c>
      <c r="V75" s="976"/>
      <c r="W75" s="976">
        <f>SUM(W30,W41,W52,W63,W74)</f>
        <v>0</v>
      </c>
      <c r="X75" s="50"/>
      <c r="Z75" s="1837" t="s">
        <v>290</v>
      </c>
      <c r="AA75" s="1838"/>
      <c r="AB75" s="1838"/>
      <c r="AC75" s="1838"/>
      <c r="AD75" s="974"/>
      <c r="AE75" s="974">
        <f>SUM(AE30,AE41,AE52,AE63,AE74)</f>
        <v>0</v>
      </c>
      <c r="AF75" s="975"/>
      <c r="AG75" s="975">
        <f>SUM(AG30,AG41,AG52,AG63,AG74)</f>
        <v>0</v>
      </c>
      <c r="AH75" s="976"/>
      <c r="AI75" s="976">
        <f>SUM(AI30,AI41,AI52,AI63,AI74)</f>
        <v>0</v>
      </c>
      <c r="AJ75" s="50"/>
      <c r="AL75" s="1837" t="s">
        <v>290</v>
      </c>
      <c r="AM75" s="1838"/>
      <c r="AN75" s="1838"/>
      <c r="AO75" s="1838"/>
      <c r="AP75" s="974"/>
      <c r="AQ75" s="974">
        <f>SUM(AQ30,AQ41,AQ52,AQ63,AQ74)</f>
        <v>0</v>
      </c>
      <c r="AR75" s="975"/>
      <c r="AS75" s="975">
        <f>SUM(AS30,AS41,AS52,AS63,AS74)</f>
        <v>0</v>
      </c>
      <c r="AT75" s="976"/>
      <c r="AU75" s="976">
        <f>SUM(AU30,AU41,AU52,AU63,AU74)</f>
        <v>0</v>
      </c>
      <c r="AV75" s="50"/>
      <c r="AX75" s="1837" t="s">
        <v>290</v>
      </c>
      <c r="AY75" s="1838"/>
      <c r="AZ75" s="1838"/>
      <c r="BA75" s="1838"/>
      <c r="BB75" s="974"/>
      <c r="BC75" s="974">
        <f>SUM(BC30,BC41,BC52,BC63,BC74)</f>
        <v>0</v>
      </c>
      <c r="BD75" s="975"/>
      <c r="BE75" s="975">
        <f>SUM(BE30,BE41,BE52,BE63,BE74)</f>
        <v>0</v>
      </c>
      <c r="BF75" s="976"/>
      <c r="BG75" s="976">
        <f>SUM(BG30,BG41,BG52,BG63,BG74)</f>
        <v>0</v>
      </c>
      <c r="BH75" s="50"/>
    </row>
  </sheetData>
  <sheetProtection insertRows="0" deleteRows="0"/>
  <mergeCells count="90">
    <mergeCell ref="B75:E75"/>
    <mergeCell ref="N75:Q75"/>
    <mergeCell ref="Z75:AC75"/>
    <mergeCell ref="AL75:AO75"/>
    <mergeCell ref="AX75:BA75"/>
    <mergeCell ref="B8:K9"/>
    <mergeCell ref="N8:W9"/>
    <mergeCell ref="Z8:AI9"/>
    <mergeCell ref="AL8:AU9"/>
    <mergeCell ref="AX8:BG9"/>
    <mergeCell ref="B63:E63"/>
    <mergeCell ref="N63:Q63"/>
    <mergeCell ref="Z63:AC63"/>
    <mergeCell ref="AL63:AO63"/>
    <mergeCell ref="AX63:BA63"/>
    <mergeCell ref="B74:E74"/>
    <mergeCell ref="N74:Q74"/>
    <mergeCell ref="Z74:AC74"/>
    <mergeCell ref="AL74:AO74"/>
    <mergeCell ref="AX74:BA74"/>
    <mergeCell ref="B41:E41"/>
    <mergeCell ref="N41:Q41"/>
    <mergeCell ref="Z41:AC41"/>
    <mergeCell ref="AL41:AO41"/>
    <mergeCell ref="AX41:BA41"/>
    <mergeCell ref="B52:E52"/>
    <mergeCell ref="N52:Q52"/>
    <mergeCell ref="Z52:AC52"/>
    <mergeCell ref="AL52:AO52"/>
    <mergeCell ref="AX52:BA52"/>
    <mergeCell ref="BA13:BA14"/>
    <mergeCell ref="BB13:BC13"/>
    <mergeCell ref="BD13:BE13"/>
    <mergeCell ref="BF13:BG13"/>
    <mergeCell ref="B30:E30"/>
    <mergeCell ref="N30:Q30"/>
    <mergeCell ref="Z30:AC30"/>
    <mergeCell ref="AL30:AO30"/>
    <mergeCell ref="AX30:BA30"/>
    <mergeCell ref="AO13:AO14"/>
    <mergeCell ref="AP13:AQ13"/>
    <mergeCell ref="AR13:AS13"/>
    <mergeCell ref="AT13:AU13"/>
    <mergeCell ref="AB12:AB14"/>
    <mergeCell ref="AC12:AI12"/>
    <mergeCell ref="AJ12:AJ14"/>
    <mergeCell ref="BH12:BH14"/>
    <mergeCell ref="E13:E14"/>
    <mergeCell ref="F13:G13"/>
    <mergeCell ref="H13:I13"/>
    <mergeCell ref="J13:K13"/>
    <mergeCell ref="Q13:Q14"/>
    <mergeCell ref="R13:S13"/>
    <mergeCell ref="T13:U13"/>
    <mergeCell ref="V13:W13"/>
    <mergeCell ref="AC13:AC14"/>
    <mergeCell ref="AO12:AU12"/>
    <mergeCell ref="AV12:AV14"/>
    <mergeCell ref="AX12:AX14"/>
    <mergeCell ref="AY12:AY14"/>
    <mergeCell ref="AZ12:AZ14"/>
    <mergeCell ref="BA12:BG12"/>
    <mergeCell ref="AL12:AL14"/>
    <mergeCell ref="AM12:AM14"/>
    <mergeCell ref="AN12:AN14"/>
    <mergeCell ref="AD13:AE13"/>
    <mergeCell ref="AF13:AG13"/>
    <mergeCell ref="AH13:AI13"/>
    <mergeCell ref="AA12:AA14"/>
    <mergeCell ref="B12:B14"/>
    <mergeCell ref="C12:C14"/>
    <mergeCell ref="D12:D14"/>
    <mergeCell ref="E12:K12"/>
    <mergeCell ref="L12:L14"/>
    <mergeCell ref="N12:N14"/>
    <mergeCell ref="O12:O14"/>
    <mergeCell ref="P12:P14"/>
    <mergeCell ref="Q12:W12"/>
    <mergeCell ref="X12:X14"/>
    <mergeCell ref="Z12:Z14"/>
    <mergeCell ref="B11:L11"/>
    <mergeCell ref="N11:X11"/>
    <mergeCell ref="Z11:AJ11"/>
    <mergeCell ref="AL11:AV11"/>
    <mergeCell ref="AX11:BH11"/>
    <mergeCell ref="B6:L6"/>
    <mergeCell ref="N6:X6"/>
    <mergeCell ref="Z6:AJ6"/>
    <mergeCell ref="AL6:AV6"/>
    <mergeCell ref="AX6:BH6"/>
  </mergeCells>
  <phoneticPr fontId="18"/>
  <conditionalFormatting sqref="B14:D14">
    <cfRule type="containsBlanks" dxfId="42" priority="23">
      <formula>LEN(TRIM(B14))=0</formula>
    </cfRule>
  </conditionalFormatting>
  <conditionalFormatting sqref="Z14 AB14">
    <cfRule type="containsBlanks" dxfId="41" priority="21">
      <formula>LEN(TRIM(Z14))=0</formula>
    </cfRule>
  </conditionalFormatting>
  <conditionalFormatting sqref="O14">
    <cfRule type="containsBlanks" dxfId="40" priority="19">
      <formula>LEN(TRIM(O14))=0</formula>
    </cfRule>
  </conditionalFormatting>
  <conditionalFormatting sqref="N14">
    <cfRule type="containsBlanks" dxfId="39" priority="20">
      <formula>LEN(TRIM(N14))=0</formula>
    </cfRule>
  </conditionalFormatting>
  <conditionalFormatting sqref="P14">
    <cfRule type="containsBlanks" dxfId="38" priority="18">
      <formula>LEN(TRIM(P14))=0</formula>
    </cfRule>
  </conditionalFormatting>
  <conditionalFormatting sqref="AA14">
    <cfRule type="containsBlanks" dxfId="37" priority="17">
      <formula>LEN(TRIM(AA14))=0</formula>
    </cfRule>
  </conditionalFormatting>
  <conditionalFormatting sqref="AM14">
    <cfRule type="containsBlanks" dxfId="36" priority="15">
      <formula>LEN(TRIM(AM14))=0</formula>
    </cfRule>
  </conditionalFormatting>
  <conditionalFormatting sqref="AL14 AN14">
    <cfRule type="containsBlanks" dxfId="35" priority="16">
      <formula>LEN(TRIM(AL14))=0</formula>
    </cfRule>
  </conditionalFormatting>
  <conditionalFormatting sqref="AX14 AZ14">
    <cfRule type="containsBlanks" dxfId="34" priority="14">
      <formula>LEN(TRIM(AX14))=0</formula>
    </cfRule>
  </conditionalFormatting>
  <conditionalFormatting sqref="AY14">
    <cfRule type="containsBlanks" dxfId="33" priority="13">
      <formula>LEN(TRIM(AY14))=0</formula>
    </cfRule>
  </conditionalFormatting>
  <dataValidations count="3">
    <dataValidation type="list" allowBlank="1" showInputMessage="1" sqref="D15:D29 D31:D40 D42:D51 D53:D62 D64:D73 P15:P29 P31:P40 P42:P51 P53:P62 P64:P73 AB15:AB29 AB31:AB40 AB42:AB51 AB53:AB62 AB64:AB73 AN15:AN29 AN31:AN40 AN42:AN51 AN53:AN62 AN64:AN73 AZ15:AZ29 AZ31:AZ40 AZ42:AZ51 AZ53:AZ62 AZ64:AZ73" xr:uid="{A6B8E9D1-682F-4087-8605-A1C67A817611}">
      <formula1>"式,台,個,本,ｍ,面,ヶ所,㎡"</formula1>
    </dataValidation>
    <dataValidation imeMode="on" allowBlank="1" showInputMessage="1" showErrorMessage="1" sqref="AJ15:AJ75 AV15:AV75 X15:X75 L15:L75 BH15:BH75" xr:uid="{8A14A99D-E415-4D9D-9061-583DC1F8FB47}"/>
    <dataValidation imeMode="disabled" allowBlank="1" showInputMessage="1" showErrorMessage="1" sqref="Q31:U40 Q53:U62 AP75:AU75 Q42:U51 AP74 AD52 AD63 AC53:AG62 AD75:AI75 AP52 BB74 AP63 AD74 R74 AC64:AG73 BB75:BG75 F52 R52 F63 AO53:AS62 F75:K75 E15:I29 Q15:U29 AC42:AG51 R63 AC15:AG29 AO64:AS73 F74 E31:I40 E53:I62 Q64:U73 E64:I73 AO42:AS51 E42:I51 R75:W75 BA64:BE73 AC31:AG40 BA42:BE51 BB52 BB63 BA31:BE40 BA53:BE62 AT15:AU74 AO31:AS40 J15:K74 V15:W74 AH15:AI74 AO15:AS29 BA15:BE29 BF15:BG74" xr:uid="{858F7C53-CFF3-40EE-81CC-17BE644CA08C}"/>
  </dataValidations>
  <printOptions horizontalCentered="1"/>
  <pageMargins left="0.59055118110236227" right="0.39370078740157483" top="0.59055118110236227" bottom="0.35433070866141736" header="0.31496062992125984" footer="0.11811023622047245"/>
  <pageSetup paperSize="9" scale="45" fitToWidth="0" orientation="portrait" r:id="rId1"/>
  <headerFooter scaleWithDoc="0">
    <oddFooter>&amp;R&amp;8R5超高層ZEH-M_ver.1</oddFooter>
  </headerFooter>
  <colBreaks count="4" manualBreakCount="4">
    <brk id="12" max="1048575" man="1"/>
    <brk id="24" max="1048575" man="1"/>
    <brk id="36" max="1048575" man="1"/>
    <brk id="48"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EED312DC-EC96-4EEB-9807-F6B4C909F8A7}">
            <xm:f>入力シート!$F$13="4年度事業（1年目）"</xm:f>
            <x14:dxf>
              <fill>
                <patternFill>
                  <bgColor theme="0" tint="-0.499984740745262"/>
                </patternFill>
              </fill>
            </x14:dxf>
          </x14:cfRule>
          <xm:sqref>AW5:BH75</xm:sqref>
        </x14:conditionalFormatting>
        <x14:conditionalFormatting xmlns:xm="http://schemas.microsoft.com/office/excel/2006/main">
          <x14:cfRule type="expression" priority="3" id="{8478C9B8-26F8-4F3C-9E8C-996C3BB3E164}">
            <xm:f>入力シート!$F$13="単年度事業"</xm:f>
            <x14:dxf>
              <fill>
                <patternFill>
                  <bgColor theme="0" tint="-0.499984740745262"/>
                </patternFill>
              </fill>
            </x14:dxf>
          </x14:cfRule>
          <xm:sqref>M5:BH75</xm:sqref>
        </x14:conditionalFormatting>
        <x14:conditionalFormatting xmlns:xm="http://schemas.microsoft.com/office/excel/2006/main">
          <x14:cfRule type="expression" priority="2" id="{1A3D1017-5035-4F6D-B090-0BED0C8BF404}">
            <xm:f>入力シート!$F$13="2年度事業（1年目）"</xm:f>
            <x14:dxf>
              <fill>
                <patternFill>
                  <bgColor theme="0" tint="-0.499984740745262"/>
                </patternFill>
              </fill>
            </x14:dxf>
          </x14:cfRule>
          <xm:sqref>Y5:BH75</xm:sqref>
        </x14:conditionalFormatting>
        <x14:conditionalFormatting xmlns:xm="http://schemas.microsoft.com/office/excel/2006/main">
          <x14:cfRule type="expression" priority="1" id="{0B61CCF6-FCB5-4B10-8A94-2DCC5F9306A2}">
            <xm:f>入力シート!$F$13="3年度事業（1年目）"</xm:f>
            <x14:dxf>
              <fill>
                <patternFill>
                  <bgColor theme="0" tint="-0.499984740745262"/>
                </patternFill>
              </fill>
            </x14:dxf>
          </x14:cfRule>
          <xm:sqref>AK5:BH75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RowHeight="20.100000000000001" customHeight="1"/>
  <cols>
    <col min="1" max="1" width="1.125" style="267" customWidth="1"/>
    <col min="2" max="2" width="1.5" style="267" customWidth="1"/>
    <col min="3" max="3" width="2.5" style="267" customWidth="1"/>
    <col min="4" max="5" width="3.875" style="267" customWidth="1"/>
    <col min="6" max="8" width="4" style="267" customWidth="1"/>
    <col min="9" max="25" width="3.875" style="267" customWidth="1"/>
    <col min="26" max="27" width="3.75" style="267" customWidth="1"/>
    <col min="28" max="28" width="3.875" style="243" customWidth="1"/>
    <col min="29" max="29" width="3.875" style="307" customWidth="1"/>
    <col min="30" max="30" width="3.875" style="308" customWidth="1"/>
    <col min="31" max="33" width="4" style="267" customWidth="1"/>
    <col min="34" max="38" width="3.875" style="267" customWidth="1"/>
    <col min="39" max="16384" width="9" style="267"/>
  </cols>
  <sheetData>
    <row r="1" spans="2:36" ht="20.100000000000001" customHeight="1">
      <c r="B1" s="608"/>
    </row>
    <row r="2" spans="2:36" ht="20.100000000000001" customHeight="1">
      <c r="B2" s="608" t="s">
        <v>529</v>
      </c>
    </row>
    <row r="3" spans="2:36" ht="20.100000000000001" customHeight="1">
      <c r="B3" s="608" t="s">
        <v>530</v>
      </c>
    </row>
    <row r="4" spans="2:36" ht="7.5" customHeight="1">
      <c r="B4" s="268"/>
      <c r="C4" s="268"/>
      <c r="D4" s="268"/>
      <c r="E4" s="268"/>
      <c r="F4" s="268"/>
      <c r="G4" s="268"/>
      <c r="H4" s="268"/>
      <c r="I4" s="268"/>
      <c r="J4" s="268"/>
      <c r="K4" s="268"/>
      <c r="L4" s="268"/>
      <c r="M4" s="268"/>
      <c r="N4" s="268"/>
      <c r="O4" s="268"/>
      <c r="P4" s="268"/>
      <c r="Q4" s="269"/>
      <c r="R4" s="268"/>
      <c r="S4" s="268"/>
      <c r="T4" s="268"/>
      <c r="U4" s="268"/>
      <c r="V4" s="268"/>
      <c r="W4" s="268"/>
      <c r="X4" s="268"/>
      <c r="Y4" s="269"/>
      <c r="Z4" s="270"/>
      <c r="AA4" s="270"/>
    </row>
    <row r="5" spans="2:36" ht="19.5" customHeight="1">
      <c r="B5" s="271" t="s">
        <v>920</v>
      </c>
      <c r="C5" s="268"/>
      <c r="D5" s="272"/>
      <c r="E5" s="272"/>
      <c r="F5" s="272"/>
      <c r="G5" s="272"/>
      <c r="H5" s="272"/>
      <c r="I5" s="272"/>
      <c r="J5" s="272"/>
      <c r="K5" s="272"/>
      <c r="L5" s="272"/>
      <c r="M5" s="272"/>
      <c r="N5" s="272"/>
      <c r="O5" s="272"/>
      <c r="P5" s="272"/>
      <c r="Q5" s="272"/>
      <c r="R5" s="272"/>
      <c r="S5" s="272"/>
      <c r="T5" s="272"/>
      <c r="U5" s="272"/>
      <c r="V5" s="272"/>
      <c r="W5" s="272"/>
      <c r="X5" s="272"/>
      <c r="Y5" s="272"/>
      <c r="Z5" s="273" t="s">
        <v>382</v>
      </c>
      <c r="AA5" s="273"/>
    </row>
    <row r="6" spans="2:36" ht="15.75" customHeight="1">
      <c r="B6" s="268"/>
      <c r="C6" s="274"/>
      <c r="D6" s="275"/>
      <c r="E6" s="275"/>
      <c r="F6" s="275"/>
      <c r="G6" s="275"/>
      <c r="H6" s="275"/>
      <c r="I6" s="272"/>
      <c r="J6" s="272"/>
      <c r="K6" s="272"/>
      <c r="L6" s="272"/>
      <c r="M6" s="272"/>
      <c r="N6" s="272"/>
      <c r="O6" s="272"/>
      <c r="P6" s="272"/>
      <c r="Q6" s="272"/>
      <c r="R6" s="272"/>
      <c r="S6" s="272"/>
      <c r="T6" s="272"/>
      <c r="U6" s="272"/>
      <c r="V6" s="272"/>
      <c r="W6" s="272"/>
      <c r="X6" s="272"/>
      <c r="Y6" s="272"/>
      <c r="Z6" s="268"/>
      <c r="AA6" s="268"/>
    </row>
    <row r="7" spans="2:36" ht="15.75" customHeight="1">
      <c r="B7" s="268"/>
      <c r="C7" s="274"/>
      <c r="D7" s="275"/>
      <c r="E7" s="275"/>
      <c r="F7" s="275"/>
      <c r="G7" s="275"/>
      <c r="H7" s="275"/>
      <c r="I7" s="272"/>
      <c r="J7" s="272"/>
      <c r="K7" s="272"/>
      <c r="L7" s="272"/>
      <c r="M7" s="272"/>
      <c r="N7" s="272"/>
      <c r="O7" s="272"/>
      <c r="P7" s="272"/>
      <c r="Q7" s="272"/>
      <c r="R7" s="272"/>
      <c r="S7" s="272"/>
      <c r="T7" s="272"/>
      <c r="U7" s="272"/>
      <c r="V7" s="272"/>
      <c r="W7" s="272"/>
      <c r="X7" s="272"/>
      <c r="Y7" s="272"/>
      <c r="Z7" s="268"/>
      <c r="AA7" s="268"/>
    </row>
    <row r="8" spans="2:36" ht="15.75" customHeight="1">
      <c r="B8" s="268"/>
      <c r="C8" s="277" t="s">
        <v>440</v>
      </c>
      <c r="D8" s="275"/>
      <c r="E8" s="275"/>
      <c r="F8" s="275"/>
      <c r="G8" s="275"/>
      <c r="H8" s="275"/>
      <c r="I8" s="272"/>
      <c r="J8" s="272"/>
      <c r="K8" s="272"/>
      <c r="L8" s="272"/>
      <c r="M8" s="272"/>
      <c r="N8" s="272"/>
      <c r="O8" s="272"/>
      <c r="P8" s="272"/>
      <c r="Q8" s="272"/>
      <c r="R8" s="272"/>
      <c r="S8" s="272"/>
      <c r="T8" s="272"/>
      <c r="U8" s="272"/>
      <c r="V8" s="272"/>
      <c r="W8" s="272"/>
      <c r="X8" s="272"/>
      <c r="Y8" s="272"/>
      <c r="Z8" s="268"/>
      <c r="AA8" s="268"/>
    </row>
    <row r="9" spans="2:36" ht="15.75" customHeight="1">
      <c r="B9" s="268"/>
      <c r="C9" s="274"/>
      <c r="D9" s="1840" t="s">
        <v>794</v>
      </c>
      <c r="E9" s="1840"/>
      <c r="F9" s="1840"/>
      <c r="G9" s="1841" t="str">
        <f>IF(入力シート!F11="","",入力シート!F11)</f>
        <v/>
      </c>
      <c r="H9" s="1841"/>
      <c r="I9" s="1841"/>
      <c r="J9" s="1841"/>
      <c r="K9" s="1841"/>
      <c r="L9" s="1841"/>
      <c r="M9" s="1841"/>
      <c r="N9" s="1842"/>
      <c r="O9" s="1843" t="s">
        <v>921</v>
      </c>
      <c r="P9" s="1844"/>
      <c r="Q9" s="1844"/>
      <c r="R9" s="1844"/>
      <c r="S9" s="1844"/>
      <c r="T9" s="272"/>
      <c r="U9" s="272"/>
      <c r="V9" s="272"/>
      <c r="W9" s="272"/>
      <c r="X9" s="272"/>
      <c r="Y9" s="272"/>
      <c r="Z9" s="268"/>
      <c r="AA9" s="268"/>
    </row>
    <row r="10" spans="2:36" ht="15.75" customHeight="1">
      <c r="B10" s="268"/>
      <c r="C10" s="274"/>
      <c r="D10" s="1840"/>
      <c r="E10" s="1840"/>
      <c r="F10" s="1840"/>
      <c r="G10" s="1841"/>
      <c r="H10" s="1841"/>
      <c r="I10" s="1841"/>
      <c r="J10" s="1841"/>
      <c r="K10" s="1841"/>
      <c r="L10" s="1841"/>
      <c r="M10" s="1841"/>
      <c r="N10" s="1842"/>
      <c r="O10" s="1843"/>
      <c r="P10" s="1844"/>
      <c r="Q10" s="1844"/>
      <c r="R10" s="1844"/>
      <c r="S10" s="1844"/>
      <c r="T10" s="272"/>
      <c r="U10" s="272"/>
      <c r="V10" s="272"/>
      <c r="W10" s="272"/>
      <c r="X10" s="272"/>
      <c r="Y10" s="272"/>
      <c r="Z10" s="268"/>
      <c r="AA10" s="268"/>
      <c r="AJ10" s="643" t="s">
        <v>638</v>
      </c>
    </row>
    <row r="11" spans="2:36" ht="15.75" customHeight="1">
      <c r="B11" s="268"/>
      <c r="C11" s="274"/>
      <c r="D11" s="819" t="s">
        <v>801</v>
      </c>
      <c r="E11" s="814"/>
      <c r="F11" s="814"/>
      <c r="G11" s="812"/>
      <c r="H11" s="812"/>
      <c r="I11" s="812"/>
      <c r="J11" s="812"/>
      <c r="K11" s="812"/>
      <c r="L11" s="812"/>
      <c r="M11" s="812"/>
      <c r="N11" s="812"/>
      <c r="O11" s="813"/>
      <c r="P11" s="813"/>
      <c r="Q11" s="813"/>
      <c r="R11" s="813"/>
      <c r="S11" s="813"/>
      <c r="T11" s="272"/>
      <c r="U11" s="272"/>
      <c r="V11" s="272"/>
      <c r="W11" s="272"/>
      <c r="X11" s="272"/>
      <c r="Y11" s="272"/>
      <c r="Z11" s="268"/>
      <c r="AA11" s="268"/>
    </row>
    <row r="12" spans="2:36" ht="15.75" customHeight="1">
      <c r="B12" s="268"/>
      <c r="C12" s="274"/>
      <c r="D12" s="815" t="s">
        <v>789</v>
      </c>
      <c r="E12" s="814"/>
      <c r="F12" s="814"/>
      <c r="G12" s="812"/>
      <c r="H12" s="812"/>
      <c r="I12" s="812"/>
      <c r="J12" s="812"/>
      <c r="K12" s="812"/>
      <c r="L12" s="812"/>
      <c r="M12" s="812"/>
      <c r="N12" s="812"/>
      <c r="O12" s="813"/>
      <c r="P12" s="813"/>
      <c r="Q12" s="813"/>
      <c r="R12" s="813"/>
      <c r="S12" s="813"/>
      <c r="T12" s="272"/>
      <c r="U12" s="272"/>
      <c r="V12" s="272"/>
      <c r="W12" s="272"/>
      <c r="X12" s="272"/>
      <c r="Y12" s="272"/>
      <c r="Z12" s="268"/>
      <c r="AA12" s="268"/>
    </row>
    <row r="13" spans="2:36" ht="15.75" customHeight="1">
      <c r="B13" s="268"/>
      <c r="C13" s="274"/>
      <c r="D13" s="815" t="s">
        <v>414</v>
      </c>
      <c r="E13" s="814"/>
      <c r="F13" s="814"/>
      <c r="G13" s="812"/>
      <c r="H13" s="812"/>
      <c r="I13" s="812"/>
      <c r="J13" s="812"/>
      <c r="K13" s="812"/>
      <c r="L13" s="812"/>
      <c r="M13" s="812"/>
      <c r="N13" s="812"/>
      <c r="O13" s="813"/>
      <c r="P13" s="813"/>
      <c r="Q13" s="813"/>
      <c r="R13" s="813"/>
      <c r="S13" s="813"/>
      <c r="T13" s="272"/>
      <c r="U13" s="272"/>
      <c r="V13" s="272"/>
      <c r="W13" s="272"/>
      <c r="X13" s="272"/>
      <c r="Y13" s="272"/>
      <c r="Z13" s="268"/>
      <c r="AA13" s="268"/>
    </row>
    <row r="14" spans="2:36" ht="15.75" customHeight="1">
      <c r="B14" s="268"/>
      <c r="C14" s="274"/>
      <c r="D14" s="815" t="s">
        <v>810</v>
      </c>
      <c r="E14" s="814"/>
      <c r="F14" s="814"/>
      <c r="G14" s="812"/>
      <c r="H14" s="812"/>
      <c r="I14" s="812"/>
      <c r="J14" s="812"/>
      <c r="K14" s="812"/>
      <c r="L14" s="812"/>
      <c r="M14" s="812"/>
      <c r="N14" s="812"/>
      <c r="O14" s="813"/>
      <c r="P14" s="813"/>
      <c r="Q14" s="813"/>
      <c r="R14" s="813"/>
      <c r="S14" s="813"/>
      <c r="T14" s="272"/>
      <c r="U14" s="272"/>
      <c r="V14" s="272"/>
      <c r="W14" s="272"/>
      <c r="X14" s="272"/>
      <c r="Y14" s="272"/>
      <c r="Z14" s="268"/>
      <c r="AA14" s="268"/>
    </row>
    <row r="15" spans="2:36" ht="15.75" customHeight="1">
      <c r="B15" s="268"/>
      <c r="C15" s="274"/>
      <c r="D15" s="829" t="s">
        <v>805</v>
      </c>
      <c r="E15" s="814"/>
      <c r="F15" s="814"/>
      <c r="G15" s="812"/>
      <c r="H15" s="812"/>
      <c r="I15" s="812"/>
      <c r="J15" s="812"/>
      <c r="K15" s="812"/>
      <c r="L15" s="812"/>
      <c r="M15" s="812"/>
      <c r="N15" s="812"/>
      <c r="O15" s="813"/>
      <c r="P15" s="813"/>
      <c r="Q15" s="813"/>
      <c r="R15" s="813"/>
      <c r="S15" s="813"/>
      <c r="T15" s="272"/>
      <c r="U15" s="272"/>
      <c r="V15" s="272"/>
      <c r="W15" s="272"/>
      <c r="X15" s="272"/>
      <c r="Y15" s="272"/>
      <c r="Z15" s="268"/>
      <c r="AA15" s="268"/>
    </row>
    <row r="16" spans="2:36" ht="26.25" customHeight="1">
      <c r="B16" s="268"/>
      <c r="D16" s="1877" t="s">
        <v>279</v>
      </c>
      <c r="E16" s="1878"/>
      <c r="F16" s="1878"/>
      <c r="G16" s="1879"/>
      <c r="H16" s="1883" t="s">
        <v>319</v>
      </c>
      <c r="I16" s="1883"/>
      <c r="J16" s="1883"/>
      <c r="K16" s="1883"/>
      <c r="L16" s="1883"/>
      <c r="M16" s="1884" t="s">
        <v>280</v>
      </c>
      <c r="N16" s="1885" t="s">
        <v>282</v>
      </c>
      <c r="O16" s="1885"/>
      <c r="P16" s="1886"/>
      <c r="Q16" s="1889" t="s">
        <v>283</v>
      </c>
      <c r="R16" s="1890"/>
      <c r="S16" s="1890"/>
      <c r="T16" s="1891"/>
      <c r="U16" s="1892" t="s">
        <v>790</v>
      </c>
      <c r="V16" s="1892"/>
      <c r="W16" s="1892"/>
      <c r="X16" s="1892"/>
      <c r="Y16" s="1893" t="s">
        <v>285</v>
      </c>
      <c r="Z16" s="1893"/>
      <c r="AA16" s="1893"/>
      <c r="AB16" s="1893"/>
      <c r="AC16" s="1894" t="s">
        <v>545</v>
      </c>
      <c r="AD16" s="1894"/>
      <c r="AE16" s="1894"/>
      <c r="AF16" s="1894"/>
      <c r="AG16" s="1894"/>
      <c r="AH16" s="1894"/>
      <c r="AJ16" s="643"/>
    </row>
    <row r="17" spans="2:36" ht="26.25" customHeight="1">
      <c r="B17" s="268"/>
      <c r="D17" s="1880"/>
      <c r="E17" s="1881"/>
      <c r="F17" s="1881"/>
      <c r="G17" s="1882"/>
      <c r="H17" s="1883"/>
      <c r="I17" s="1883"/>
      <c r="J17" s="1883"/>
      <c r="K17" s="1883"/>
      <c r="L17" s="1883"/>
      <c r="M17" s="1884"/>
      <c r="N17" s="1887"/>
      <c r="O17" s="1887"/>
      <c r="P17" s="1888"/>
      <c r="Q17" s="820" t="s">
        <v>286</v>
      </c>
      <c r="R17" s="1825" t="s">
        <v>287</v>
      </c>
      <c r="S17" s="1895"/>
      <c r="T17" s="1826"/>
      <c r="U17" s="821" t="s">
        <v>286</v>
      </c>
      <c r="V17" s="1896" t="s">
        <v>287</v>
      </c>
      <c r="W17" s="1896"/>
      <c r="X17" s="1896"/>
      <c r="Y17" s="822" t="s">
        <v>286</v>
      </c>
      <c r="Z17" s="1897" t="s">
        <v>474</v>
      </c>
      <c r="AA17" s="1897"/>
      <c r="AB17" s="1897"/>
      <c r="AC17" s="1894"/>
      <c r="AD17" s="1894"/>
      <c r="AE17" s="1894"/>
      <c r="AF17" s="1894"/>
      <c r="AG17" s="1894"/>
      <c r="AH17" s="1894"/>
    </row>
    <row r="18" spans="2:36" ht="19.5" customHeight="1">
      <c r="B18" s="268"/>
      <c r="C18" s="837"/>
      <c r="D18" s="1845"/>
      <c r="E18" s="1846"/>
      <c r="F18" s="1846"/>
      <c r="G18" s="1847"/>
      <c r="H18" s="1845"/>
      <c r="I18" s="1846"/>
      <c r="J18" s="1846"/>
      <c r="K18" s="1846"/>
      <c r="L18" s="1847"/>
      <c r="M18" s="827"/>
      <c r="N18" s="1848"/>
      <c r="O18" s="1849"/>
      <c r="P18" s="1850"/>
      <c r="Q18" s="843"/>
      <c r="R18" s="1851">
        <f t="shared" ref="R18:R25" si="0">INT(Q18*N18)</f>
        <v>0</v>
      </c>
      <c r="S18" s="1852"/>
      <c r="T18" s="1853"/>
      <c r="U18" s="846"/>
      <c r="V18" s="1851">
        <f t="shared" ref="V18:V25" si="1">INT(N18*U18)</f>
        <v>0</v>
      </c>
      <c r="W18" s="1852"/>
      <c r="X18" s="1853"/>
      <c r="Y18" s="825">
        <f t="shared" ref="Y18:Y25" si="2">Q18-U18</f>
        <v>0</v>
      </c>
      <c r="Z18" s="1851">
        <f t="shared" ref="Z18:Z25" si="3">R18-V18</f>
        <v>0</v>
      </c>
      <c r="AA18" s="1852"/>
      <c r="AB18" s="1853"/>
      <c r="AC18" s="1865"/>
      <c r="AD18" s="1866"/>
      <c r="AE18" s="1866"/>
      <c r="AF18" s="1866"/>
      <c r="AG18" s="1866"/>
      <c r="AH18" s="1867"/>
      <c r="AJ18" s="644" t="s">
        <v>808</v>
      </c>
    </row>
    <row r="19" spans="2:36" ht="19.5" customHeight="1">
      <c r="B19" s="268"/>
      <c r="C19" s="837"/>
      <c r="D19" s="1845"/>
      <c r="E19" s="1846"/>
      <c r="F19" s="1846"/>
      <c r="G19" s="1847"/>
      <c r="H19" s="1845"/>
      <c r="I19" s="1846"/>
      <c r="J19" s="1846"/>
      <c r="K19" s="1846"/>
      <c r="L19" s="1847"/>
      <c r="M19" s="827"/>
      <c r="N19" s="1848"/>
      <c r="O19" s="1849"/>
      <c r="P19" s="1850"/>
      <c r="Q19" s="843"/>
      <c r="R19" s="1851">
        <f t="shared" si="0"/>
        <v>0</v>
      </c>
      <c r="S19" s="1852"/>
      <c r="T19" s="1853"/>
      <c r="U19" s="846"/>
      <c r="V19" s="1851">
        <f t="shared" si="1"/>
        <v>0</v>
      </c>
      <c r="W19" s="1852"/>
      <c r="X19" s="1853"/>
      <c r="Y19" s="825">
        <f t="shared" si="2"/>
        <v>0</v>
      </c>
      <c r="Z19" s="1851">
        <f t="shared" si="3"/>
        <v>0</v>
      </c>
      <c r="AA19" s="1852"/>
      <c r="AB19" s="1853"/>
      <c r="AC19" s="1865"/>
      <c r="AD19" s="1866"/>
      <c r="AE19" s="1866"/>
      <c r="AF19" s="1866"/>
      <c r="AG19" s="1866"/>
      <c r="AH19" s="1867"/>
    </row>
    <row r="20" spans="2:36" ht="19.5" customHeight="1">
      <c r="B20" s="268"/>
      <c r="C20" s="837"/>
      <c r="D20" s="1845"/>
      <c r="E20" s="1846"/>
      <c r="F20" s="1846"/>
      <c r="G20" s="1847"/>
      <c r="H20" s="1845"/>
      <c r="I20" s="1846"/>
      <c r="J20" s="1846"/>
      <c r="K20" s="1846"/>
      <c r="L20" s="1847"/>
      <c r="M20" s="827"/>
      <c r="N20" s="1848"/>
      <c r="O20" s="1849"/>
      <c r="P20" s="1850"/>
      <c r="Q20" s="843"/>
      <c r="R20" s="1851">
        <f t="shared" si="0"/>
        <v>0</v>
      </c>
      <c r="S20" s="1852"/>
      <c r="T20" s="1853"/>
      <c r="U20" s="846"/>
      <c r="V20" s="1851">
        <f t="shared" si="1"/>
        <v>0</v>
      </c>
      <c r="W20" s="1852"/>
      <c r="X20" s="1853"/>
      <c r="Y20" s="825">
        <f t="shared" si="2"/>
        <v>0</v>
      </c>
      <c r="Z20" s="1851">
        <f t="shared" si="3"/>
        <v>0</v>
      </c>
      <c r="AA20" s="1852"/>
      <c r="AB20" s="1853"/>
      <c r="AC20" s="1865"/>
      <c r="AD20" s="1866"/>
      <c r="AE20" s="1866"/>
      <c r="AF20" s="1866"/>
      <c r="AG20" s="1866"/>
      <c r="AH20" s="1867"/>
    </row>
    <row r="21" spans="2:36" ht="19.5" customHeight="1">
      <c r="B21" s="268"/>
      <c r="C21" s="837"/>
      <c r="D21" s="1845"/>
      <c r="E21" s="1846"/>
      <c r="F21" s="1846"/>
      <c r="G21" s="1847"/>
      <c r="H21" s="1845"/>
      <c r="I21" s="1846"/>
      <c r="J21" s="1846"/>
      <c r="K21" s="1846"/>
      <c r="L21" s="1847"/>
      <c r="M21" s="827"/>
      <c r="N21" s="1848"/>
      <c r="O21" s="1849"/>
      <c r="P21" s="1850"/>
      <c r="Q21" s="843"/>
      <c r="R21" s="1851">
        <f t="shared" si="0"/>
        <v>0</v>
      </c>
      <c r="S21" s="1852"/>
      <c r="T21" s="1853"/>
      <c r="U21" s="846"/>
      <c r="V21" s="1851">
        <f t="shared" si="1"/>
        <v>0</v>
      </c>
      <c r="W21" s="1852"/>
      <c r="X21" s="1853"/>
      <c r="Y21" s="825">
        <f t="shared" si="2"/>
        <v>0</v>
      </c>
      <c r="Z21" s="1851">
        <f t="shared" si="3"/>
        <v>0</v>
      </c>
      <c r="AA21" s="1852"/>
      <c r="AB21" s="1853"/>
      <c r="AC21" s="1865"/>
      <c r="AD21" s="1866"/>
      <c r="AE21" s="1866"/>
      <c r="AF21" s="1866"/>
      <c r="AG21" s="1866"/>
      <c r="AH21" s="1867"/>
    </row>
    <row r="22" spans="2:36" ht="19.5" customHeight="1">
      <c r="B22" s="268"/>
      <c r="C22" s="837"/>
      <c r="D22" s="1845"/>
      <c r="E22" s="1846"/>
      <c r="F22" s="1846"/>
      <c r="G22" s="1847"/>
      <c r="H22" s="1845"/>
      <c r="I22" s="1846"/>
      <c r="J22" s="1846"/>
      <c r="K22" s="1846"/>
      <c r="L22" s="1847"/>
      <c r="M22" s="827"/>
      <c r="N22" s="1848"/>
      <c r="O22" s="1849"/>
      <c r="P22" s="1850"/>
      <c r="Q22" s="843"/>
      <c r="R22" s="1851">
        <f t="shared" si="0"/>
        <v>0</v>
      </c>
      <c r="S22" s="1852"/>
      <c r="T22" s="1853"/>
      <c r="U22" s="846"/>
      <c r="V22" s="1851">
        <f t="shared" si="1"/>
        <v>0</v>
      </c>
      <c r="W22" s="1852"/>
      <c r="X22" s="1853"/>
      <c r="Y22" s="825">
        <f t="shared" si="2"/>
        <v>0</v>
      </c>
      <c r="Z22" s="1851">
        <f t="shared" si="3"/>
        <v>0</v>
      </c>
      <c r="AA22" s="1852"/>
      <c r="AB22" s="1853"/>
      <c r="AC22" s="1865"/>
      <c r="AD22" s="1866"/>
      <c r="AE22" s="1866"/>
      <c r="AF22" s="1866"/>
      <c r="AG22" s="1866"/>
      <c r="AH22" s="1867"/>
    </row>
    <row r="23" spans="2:36" ht="19.5" customHeight="1">
      <c r="B23" s="268"/>
      <c r="C23" s="837"/>
      <c r="D23" s="1845"/>
      <c r="E23" s="1846"/>
      <c r="F23" s="1846"/>
      <c r="G23" s="1847"/>
      <c r="H23" s="1845"/>
      <c r="I23" s="1846"/>
      <c r="J23" s="1846"/>
      <c r="K23" s="1846"/>
      <c r="L23" s="1847"/>
      <c r="M23" s="827"/>
      <c r="N23" s="1848"/>
      <c r="O23" s="1849"/>
      <c r="P23" s="1850"/>
      <c r="Q23" s="843"/>
      <c r="R23" s="1851">
        <f t="shared" si="0"/>
        <v>0</v>
      </c>
      <c r="S23" s="1852"/>
      <c r="T23" s="1853"/>
      <c r="U23" s="846"/>
      <c r="V23" s="1851">
        <f t="shared" si="1"/>
        <v>0</v>
      </c>
      <c r="W23" s="1852"/>
      <c r="X23" s="1853"/>
      <c r="Y23" s="825">
        <f t="shared" si="2"/>
        <v>0</v>
      </c>
      <c r="Z23" s="1851">
        <f t="shared" si="3"/>
        <v>0</v>
      </c>
      <c r="AA23" s="1852"/>
      <c r="AB23" s="1853"/>
      <c r="AC23" s="1865"/>
      <c r="AD23" s="1866"/>
      <c r="AE23" s="1866"/>
      <c r="AF23" s="1866"/>
      <c r="AG23" s="1866"/>
      <c r="AH23" s="1867"/>
    </row>
    <row r="24" spans="2:36" ht="19.5" customHeight="1">
      <c r="B24" s="268"/>
      <c r="C24" s="853"/>
      <c r="D24" s="1845"/>
      <c r="E24" s="1846"/>
      <c r="F24" s="1846"/>
      <c r="G24" s="1847"/>
      <c r="H24" s="1845"/>
      <c r="I24" s="1846"/>
      <c r="J24" s="1846"/>
      <c r="K24" s="1846"/>
      <c r="L24" s="1847"/>
      <c r="M24" s="827"/>
      <c r="N24" s="1848"/>
      <c r="O24" s="1849"/>
      <c r="P24" s="1850"/>
      <c r="Q24" s="843"/>
      <c r="R24" s="1851">
        <f t="shared" si="0"/>
        <v>0</v>
      </c>
      <c r="S24" s="1852"/>
      <c r="T24" s="1853"/>
      <c r="U24" s="846"/>
      <c r="V24" s="1851">
        <f t="shared" si="1"/>
        <v>0</v>
      </c>
      <c r="W24" s="1852"/>
      <c r="X24" s="1853"/>
      <c r="Y24" s="825">
        <f t="shared" si="2"/>
        <v>0</v>
      </c>
      <c r="Z24" s="1851">
        <f t="shared" si="3"/>
        <v>0</v>
      </c>
      <c r="AA24" s="1852"/>
      <c r="AB24" s="1853"/>
      <c r="AC24" s="1865"/>
      <c r="AD24" s="1866"/>
      <c r="AE24" s="1866"/>
      <c r="AF24" s="1866"/>
      <c r="AG24" s="1866"/>
      <c r="AH24" s="1867"/>
    </row>
    <row r="25" spans="2:36" s="305" customFormat="1" ht="19.5" customHeight="1" thickBot="1">
      <c r="B25" s="283"/>
      <c r="C25" s="853"/>
      <c r="D25" s="1859"/>
      <c r="E25" s="1860"/>
      <c r="F25" s="1860"/>
      <c r="G25" s="1861"/>
      <c r="H25" s="1859"/>
      <c r="I25" s="1860"/>
      <c r="J25" s="1860"/>
      <c r="K25" s="1860"/>
      <c r="L25" s="1861"/>
      <c r="M25" s="828"/>
      <c r="N25" s="1862"/>
      <c r="O25" s="1863"/>
      <c r="P25" s="1864"/>
      <c r="Q25" s="844"/>
      <c r="R25" s="1898">
        <f t="shared" si="0"/>
        <v>0</v>
      </c>
      <c r="S25" s="1899"/>
      <c r="T25" s="1900"/>
      <c r="U25" s="847"/>
      <c r="V25" s="1898">
        <f t="shared" si="1"/>
        <v>0</v>
      </c>
      <c r="W25" s="1899"/>
      <c r="X25" s="1900"/>
      <c r="Y25" s="826">
        <f t="shared" si="2"/>
        <v>0</v>
      </c>
      <c r="Z25" s="1898">
        <f t="shared" si="3"/>
        <v>0</v>
      </c>
      <c r="AA25" s="1899"/>
      <c r="AB25" s="1900"/>
      <c r="AC25" s="1901"/>
      <c r="AD25" s="1902"/>
      <c r="AE25" s="1902"/>
      <c r="AF25" s="1902"/>
      <c r="AG25" s="1902"/>
      <c r="AH25" s="1903"/>
      <c r="AJ25" s="267"/>
    </row>
    <row r="26" spans="2:36" s="305" customFormat="1" ht="19.5" customHeight="1" thickTop="1">
      <c r="B26" s="283"/>
      <c r="C26" s="274"/>
      <c r="D26" s="1856" t="s">
        <v>290</v>
      </c>
      <c r="E26" s="1856"/>
      <c r="F26" s="1856"/>
      <c r="G26" s="1856"/>
      <c r="H26" s="1856"/>
      <c r="I26" s="1856"/>
      <c r="J26" s="1856"/>
      <c r="K26" s="1856"/>
      <c r="L26" s="1856"/>
      <c r="M26" s="1856"/>
      <c r="N26" s="1856"/>
      <c r="O26" s="1856"/>
      <c r="P26" s="1857"/>
      <c r="Q26" s="824"/>
      <c r="R26" s="1858">
        <f>SUM(R18:T25)</f>
        <v>0</v>
      </c>
      <c r="S26" s="1858"/>
      <c r="T26" s="1858"/>
      <c r="U26" s="823"/>
      <c r="V26" s="1858">
        <f>SUM(V18:X25)</f>
        <v>0</v>
      </c>
      <c r="W26" s="1858"/>
      <c r="X26" s="1858"/>
      <c r="Y26" s="823"/>
      <c r="Z26" s="1858">
        <f>SUM(Z18:AB25)</f>
        <v>0</v>
      </c>
      <c r="AA26" s="1858"/>
      <c r="AB26" s="1858"/>
      <c r="AC26" s="1876"/>
      <c r="AD26" s="1876"/>
      <c r="AE26" s="1876"/>
      <c r="AF26" s="1876"/>
      <c r="AG26" s="1876"/>
      <c r="AH26" s="1876"/>
      <c r="AJ26" s="267"/>
    </row>
    <row r="27" spans="2:36" s="281" customFormat="1" ht="26.25" customHeight="1">
      <c r="B27" s="276"/>
      <c r="C27" s="277" t="s">
        <v>428</v>
      </c>
      <c r="AJ27" s="305"/>
    </row>
    <row r="28" spans="2:36" s="305" customFormat="1" ht="30" customHeight="1">
      <c r="B28" s="283"/>
      <c r="C28" s="274"/>
      <c r="D28" s="1840" t="s">
        <v>278</v>
      </c>
      <c r="E28" s="1840"/>
      <c r="F28" s="1840"/>
      <c r="G28" s="1840"/>
      <c r="H28" s="1840"/>
      <c r="I28" s="1840"/>
      <c r="J28" s="1875"/>
      <c r="K28" s="1875"/>
      <c r="L28" s="1875"/>
      <c r="M28" s="1875"/>
      <c r="N28" s="1875"/>
      <c r="O28" s="1875"/>
      <c r="P28" s="1875"/>
      <c r="Q28" s="848"/>
      <c r="R28" s="849"/>
      <c r="S28" s="849"/>
      <c r="T28" s="849"/>
      <c r="U28" s="849"/>
      <c r="V28" s="849"/>
      <c r="W28" s="724"/>
      <c r="X28" s="724"/>
      <c r="Y28" s="724"/>
      <c r="Z28" s="723"/>
      <c r="AA28" s="723"/>
      <c r="AB28" s="306"/>
      <c r="AC28" s="285"/>
      <c r="AD28" s="308"/>
      <c r="AJ28" s="281"/>
    </row>
    <row r="29" spans="2:36" s="305" customFormat="1" ht="30" customHeight="1">
      <c r="B29" s="283"/>
      <c r="C29" s="274"/>
      <c r="D29" s="1840" t="s">
        <v>617</v>
      </c>
      <c r="E29" s="1840"/>
      <c r="F29" s="1840"/>
      <c r="G29" s="1840"/>
      <c r="H29" s="1840"/>
      <c r="I29" s="1840"/>
      <c r="J29" s="1875"/>
      <c r="K29" s="1875"/>
      <c r="L29" s="1875"/>
      <c r="M29" s="1875"/>
      <c r="N29" s="1875"/>
      <c r="O29" s="1875"/>
      <c r="P29" s="1875"/>
      <c r="Q29" s="848"/>
      <c r="R29" s="849"/>
      <c r="S29" s="849"/>
      <c r="T29" s="849"/>
      <c r="U29" s="849"/>
      <c r="V29" s="849"/>
      <c r="W29" s="850"/>
      <c r="X29" s="724"/>
      <c r="Y29" s="724"/>
      <c r="Z29" s="723"/>
      <c r="AA29" s="723"/>
      <c r="AB29" s="306"/>
      <c r="AC29" s="285"/>
      <c r="AD29" s="308"/>
      <c r="AJ29" s="644" t="s">
        <v>639</v>
      </c>
    </row>
    <row r="30" spans="2:36" s="305" customFormat="1" ht="30" customHeight="1">
      <c r="B30" s="283"/>
      <c r="C30" s="274"/>
      <c r="D30" s="1840" t="s">
        <v>618</v>
      </c>
      <c r="E30" s="1840"/>
      <c r="F30" s="1840"/>
      <c r="G30" s="1840"/>
      <c r="H30" s="1840"/>
      <c r="I30" s="1840"/>
      <c r="J30" s="1875"/>
      <c r="K30" s="1875"/>
      <c r="L30" s="1875"/>
      <c r="M30" s="1875"/>
      <c r="N30" s="1875"/>
      <c r="O30" s="1875"/>
      <c r="P30" s="1875"/>
      <c r="Q30" s="851" t="s">
        <v>637</v>
      </c>
      <c r="R30" s="849"/>
      <c r="S30" s="849"/>
      <c r="T30" s="849"/>
      <c r="U30" s="849"/>
      <c r="V30" s="849"/>
      <c r="W30" s="852"/>
      <c r="X30" s="724"/>
      <c r="Y30" s="724"/>
      <c r="Z30" s="723"/>
      <c r="AA30" s="723"/>
      <c r="AB30" s="306"/>
      <c r="AC30" s="285"/>
      <c r="AD30" s="308"/>
    </row>
    <row r="31" spans="2:36" s="305" customFormat="1" ht="15" customHeight="1">
      <c r="B31" s="283"/>
      <c r="C31" s="274"/>
      <c r="D31" s="284"/>
      <c r="E31" s="284"/>
      <c r="F31" s="284"/>
      <c r="G31" s="284"/>
      <c r="H31" s="284"/>
      <c r="I31" s="284"/>
      <c r="J31" s="284"/>
      <c r="K31" s="284"/>
      <c r="L31" s="284"/>
      <c r="M31" s="284"/>
      <c r="N31" s="284"/>
      <c r="O31" s="284"/>
      <c r="P31" s="284"/>
      <c r="Q31" s="725"/>
      <c r="R31" s="725"/>
      <c r="S31" s="725"/>
      <c r="T31" s="725"/>
      <c r="U31" s="725"/>
      <c r="V31" s="725"/>
      <c r="W31" s="724"/>
      <c r="X31" s="724"/>
      <c r="Y31" s="724"/>
      <c r="Z31" s="723"/>
      <c r="AA31" s="723"/>
      <c r="AB31" s="306"/>
      <c r="AC31" s="307"/>
      <c r="AD31" s="308"/>
    </row>
    <row r="32" spans="2:36" s="281" customFormat="1" ht="15">
      <c r="B32" s="276"/>
      <c r="C32" s="277" t="s">
        <v>802</v>
      </c>
      <c r="D32" s="278"/>
      <c r="E32" s="279"/>
      <c r="F32" s="279"/>
      <c r="G32" s="279"/>
      <c r="H32" s="279"/>
      <c r="I32" s="279"/>
      <c r="J32" s="279"/>
      <c r="K32" s="279"/>
      <c r="L32" s="279"/>
      <c r="M32" s="279"/>
      <c r="N32" s="279"/>
      <c r="O32" s="279"/>
      <c r="P32" s="279"/>
      <c r="Q32" s="721"/>
      <c r="R32" s="721"/>
      <c r="S32" s="721"/>
      <c r="T32" s="721"/>
      <c r="U32" s="722"/>
      <c r="V32" s="721"/>
      <c r="W32" s="721"/>
      <c r="X32" s="721"/>
      <c r="Y32" s="721"/>
      <c r="Z32" s="719"/>
      <c r="AA32" s="719"/>
      <c r="AB32" s="244"/>
      <c r="AC32" s="307"/>
      <c r="AD32" s="308"/>
      <c r="AJ32" s="305"/>
    </row>
    <row r="33" spans="2:40" s="281" customFormat="1" ht="15">
      <c r="B33" s="276"/>
      <c r="C33" s="277"/>
      <c r="D33" s="266" t="s">
        <v>621</v>
      </c>
      <c r="E33" s="279"/>
      <c r="F33" s="279"/>
      <c r="G33" s="279"/>
      <c r="H33" s="279"/>
      <c r="I33" s="279"/>
      <c r="J33" s="279"/>
      <c r="K33" s="279"/>
      <c r="L33" s="279"/>
      <c r="M33" s="279"/>
      <c r="N33" s="279"/>
      <c r="O33" s="279"/>
      <c r="P33" s="279"/>
      <c r="Q33" s="721"/>
      <c r="R33" s="721"/>
      <c r="S33" s="721"/>
      <c r="T33" s="721"/>
      <c r="U33" s="722"/>
      <c r="V33" s="721"/>
      <c r="W33" s="721"/>
      <c r="X33" s="721"/>
      <c r="Y33" s="721"/>
      <c r="Z33" s="719"/>
      <c r="AA33" s="719"/>
      <c r="AB33" s="244"/>
      <c r="AC33" s="307"/>
      <c r="AD33" s="308"/>
    </row>
    <row r="34" spans="2:40" s="305" customFormat="1" ht="30" customHeight="1">
      <c r="B34" s="283"/>
      <c r="C34" s="274"/>
      <c r="D34" s="1868" t="s">
        <v>622</v>
      </c>
      <c r="E34" s="1868"/>
      <c r="F34" s="1868"/>
      <c r="G34" s="1868"/>
      <c r="H34" s="1868"/>
      <c r="I34" s="1868"/>
      <c r="J34" s="1869">
        <f>V26</f>
        <v>0</v>
      </c>
      <c r="K34" s="1870"/>
      <c r="L34" s="1870"/>
      <c r="M34" s="1870"/>
      <c r="N34" s="1870"/>
      <c r="O34" s="1870"/>
      <c r="P34" s="1871"/>
      <c r="Q34" s="727" t="s">
        <v>277</v>
      </c>
      <c r="R34" s="720" t="s">
        <v>429</v>
      </c>
      <c r="S34" s="1839"/>
      <c r="T34" s="1839"/>
      <c r="U34" s="1839"/>
      <c r="V34" s="1839"/>
      <c r="W34" s="1839"/>
      <c r="X34" s="1839"/>
      <c r="Y34" s="724"/>
      <c r="Z34" s="724"/>
      <c r="AA34" s="723"/>
      <c r="AB34" s="306"/>
      <c r="AC34" s="307"/>
      <c r="AD34" s="308"/>
      <c r="AJ34" s="644" t="s">
        <v>811</v>
      </c>
    </row>
    <row r="35" spans="2:40" s="281" customFormat="1" ht="30" customHeight="1">
      <c r="B35" s="276"/>
      <c r="C35" s="277"/>
      <c r="D35" s="1840" t="s">
        <v>619</v>
      </c>
      <c r="E35" s="1840"/>
      <c r="F35" s="1840"/>
      <c r="G35" s="1840"/>
      <c r="H35" s="1840"/>
      <c r="I35" s="1840"/>
      <c r="J35" s="1872"/>
      <c r="K35" s="1873"/>
      <c r="L35" s="1873"/>
      <c r="M35" s="1873"/>
      <c r="N35" s="1873"/>
      <c r="O35" s="1873"/>
      <c r="P35" s="1874"/>
      <c r="Q35" s="726" t="s">
        <v>442</v>
      </c>
      <c r="R35" s="724" t="s">
        <v>443</v>
      </c>
      <c r="S35" s="726"/>
      <c r="T35" s="724"/>
      <c r="U35" s="721"/>
      <c r="V35" s="721"/>
      <c r="W35" s="721"/>
      <c r="X35" s="721"/>
      <c r="Y35" s="721"/>
      <c r="Z35" s="719"/>
      <c r="AA35" s="719"/>
      <c r="AB35" s="244"/>
      <c r="AC35" s="307"/>
      <c r="AD35" s="308"/>
    </row>
    <row r="36" spans="2:40" s="305" customFormat="1" ht="30" customHeight="1">
      <c r="B36" s="283"/>
      <c r="C36" s="274"/>
      <c r="D36" s="1840" t="s">
        <v>620</v>
      </c>
      <c r="E36" s="1840"/>
      <c r="F36" s="1840"/>
      <c r="G36" s="1840"/>
      <c r="H36" s="1840"/>
      <c r="I36" s="1840"/>
      <c r="J36" s="1855">
        <f>J34*J35</f>
        <v>0</v>
      </c>
      <c r="K36" s="1855"/>
      <c r="L36" s="1855"/>
      <c r="M36" s="1855"/>
      <c r="N36" s="1855"/>
      <c r="O36" s="1855"/>
      <c r="P36" s="1855"/>
      <c r="Q36" s="727" t="s">
        <v>277</v>
      </c>
      <c r="R36" s="720" t="s">
        <v>631</v>
      </c>
      <c r="S36" s="1839" t="s">
        <v>623</v>
      </c>
      <c r="T36" s="1839"/>
      <c r="U36" s="1839"/>
      <c r="V36" s="1839"/>
      <c r="W36" s="1839"/>
      <c r="X36" s="724"/>
      <c r="Y36" s="724"/>
      <c r="Z36" s="724"/>
      <c r="AA36" s="723"/>
      <c r="AB36" s="306"/>
      <c r="AC36" s="307"/>
      <c r="AD36" s="308"/>
      <c r="AJ36" s="644" t="s">
        <v>811</v>
      </c>
      <c r="AN36" s="281"/>
    </row>
    <row r="37" spans="2:40" s="305" customFormat="1" ht="15" customHeight="1">
      <c r="B37" s="283"/>
      <c r="C37" s="274"/>
      <c r="D37" s="598"/>
      <c r="E37" s="286"/>
      <c r="F37" s="287"/>
      <c r="G37" s="288"/>
      <c r="H37" s="288"/>
      <c r="I37" s="288"/>
      <c r="J37" s="288"/>
      <c r="K37" s="288"/>
      <c r="L37" s="245"/>
      <c r="M37" s="245"/>
      <c r="N37" s="245"/>
      <c r="O37" s="245"/>
      <c r="P37" s="245"/>
      <c r="Q37" s="728"/>
      <c r="R37" s="728"/>
      <c r="S37" s="728"/>
      <c r="T37" s="728"/>
      <c r="U37" s="728"/>
      <c r="V37" s="728"/>
      <c r="W37" s="728"/>
      <c r="X37" s="728"/>
      <c r="Y37" s="728"/>
      <c r="Z37" s="723"/>
      <c r="AA37" s="723"/>
      <c r="AB37" s="306"/>
      <c r="AC37" s="307"/>
      <c r="AD37" s="308"/>
    </row>
    <row r="38" spans="2:40" s="281" customFormat="1" ht="15">
      <c r="B38" s="276"/>
      <c r="C38" s="277"/>
      <c r="D38" s="266" t="s">
        <v>803</v>
      </c>
      <c r="E38" s="279"/>
      <c r="F38" s="279"/>
      <c r="G38" s="279"/>
      <c r="H38" s="279"/>
      <c r="I38" s="279"/>
      <c r="J38" s="279"/>
      <c r="K38" s="279"/>
      <c r="L38" s="279"/>
      <c r="M38" s="279"/>
      <c r="N38" s="279"/>
      <c r="O38" s="279"/>
      <c r="P38" s="279"/>
      <c r="Q38" s="721"/>
      <c r="R38" s="721"/>
      <c r="S38" s="721"/>
      <c r="T38" s="721"/>
      <c r="U38" s="722"/>
      <c r="V38" s="721"/>
      <c r="W38" s="721"/>
      <c r="X38" s="721"/>
      <c r="Y38" s="721"/>
      <c r="Z38" s="719"/>
      <c r="AA38" s="719"/>
      <c r="AB38" s="244"/>
      <c r="AC38" s="307"/>
      <c r="AD38" s="308"/>
    </row>
    <row r="39" spans="2:40" s="305" customFormat="1" ht="30" customHeight="1">
      <c r="B39" s="283"/>
      <c r="C39" s="274"/>
      <c r="D39" s="1854" t="s">
        <v>624</v>
      </c>
      <c r="E39" s="1854"/>
      <c r="F39" s="1854"/>
      <c r="G39" s="1854"/>
      <c r="H39" s="1854"/>
      <c r="I39" s="1854"/>
      <c r="J39" s="1855">
        <f>J30*160000*J35</f>
        <v>0</v>
      </c>
      <c r="K39" s="1855"/>
      <c r="L39" s="1855"/>
      <c r="M39" s="1855"/>
      <c r="N39" s="1855"/>
      <c r="O39" s="1855"/>
      <c r="P39" s="1855"/>
      <c r="Q39" s="727" t="s">
        <v>277</v>
      </c>
      <c r="R39" s="720" t="s">
        <v>640</v>
      </c>
      <c r="S39" s="1839" t="s">
        <v>643</v>
      </c>
      <c r="T39" s="1839"/>
      <c r="U39" s="1839"/>
      <c r="V39" s="1839"/>
      <c r="W39" s="1839"/>
      <c r="X39" s="1839"/>
      <c r="Y39" s="1839"/>
      <c r="Z39" s="724"/>
      <c r="AA39" s="723"/>
      <c r="AB39" s="306"/>
      <c r="AC39" s="307"/>
      <c r="AD39" s="308"/>
      <c r="AJ39" s="644" t="s">
        <v>811</v>
      </c>
    </row>
    <row r="40" spans="2:40" s="305" customFormat="1" ht="15" customHeight="1">
      <c r="B40" s="283"/>
      <c r="C40" s="274"/>
      <c r="D40" s="290"/>
      <c r="E40" s="597"/>
      <c r="F40" s="291"/>
      <c r="G40" s="290"/>
      <c r="H40" s="290"/>
      <c r="I40" s="595"/>
      <c r="J40" s="595"/>
      <c r="K40" s="595"/>
      <c r="L40" s="595"/>
      <c r="M40" s="595"/>
      <c r="N40" s="595"/>
      <c r="O40" s="595"/>
      <c r="P40" s="595"/>
      <c r="Q40" s="818"/>
      <c r="R40" s="818"/>
      <c r="S40" s="818"/>
      <c r="T40" s="818"/>
      <c r="U40" s="818"/>
      <c r="V40" s="818"/>
      <c r="W40" s="818"/>
      <c r="X40" s="818"/>
      <c r="Y40" s="818"/>
      <c r="Z40" s="723"/>
      <c r="AA40" s="723"/>
      <c r="AB40" s="306"/>
      <c r="AC40" s="307"/>
      <c r="AD40" s="308"/>
    </row>
    <row r="41" spans="2:40" s="281" customFormat="1" ht="15">
      <c r="B41" s="276"/>
      <c r="C41" s="277"/>
      <c r="D41" s="266" t="s">
        <v>804</v>
      </c>
      <c r="E41" s="279"/>
      <c r="F41" s="279"/>
      <c r="G41" s="279"/>
      <c r="H41" s="279"/>
      <c r="I41" s="279"/>
      <c r="J41" s="279"/>
      <c r="K41" s="279"/>
      <c r="L41" s="279"/>
      <c r="M41" s="279"/>
      <c r="N41" s="279"/>
      <c r="O41" s="279"/>
      <c r="P41" s="279"/>
      <c r="Q41" s="721"/>
      <c r="R41" s="721"/>
      <c r="S41" s="721"/>
      <c r="T41" s="721"/>
      <c r="U41" s="722"/>
      <c r="V41" s="721"/>
      <c r="W41" s="721"/>
      <c r="X41" s="721"/>
      <c r="Y41" s="721"/>
      <c r="Z41" s="719"/>
      <c r="AA41" s="719"/>
      <c r="AB41" s="244"/>
      <c r="AC41" s="307"/>
      <c r="AD41" s="308"/>
    </row>
    <row r="42" spans="2:40" s="305" customFormat="1" ht="39.950000000000003" customHeight="1">
      <c r="B42" s="283"/>
      <c r="C42" s="274"/>
      <c r="D42" s="1854" t="s">
        <v>625</v>
      </c>
      <c r="E42" s="1854"/>
      <c r="F42" s="1854"/>
      <c r="G42" s="1854"/>
      <c r="H42" s="1854"/>
      <c r="I42" s="1854"/>
      <c r="J42" s="1855">
        <f>MIN(J36,J39)</f>
        <v>0</v>
      </c>
      <c r="K42" s="1855"/>
      <c r="L42" s="1855"/>
      <c r="M42" s="1855"/>
      <c r="N42" s="1855"/>
      <c r="O42" s="1855"/>
      <c r="P42" s="1855"/>
      <c r="Q42" s="727" t="s">
        <v>277</v>
      </c>
      <c r="R42" s="720" t="s">
        <v>641</v>
      </c>
      <c r="S42" s="1839" t="s">
        <v>642</v>
      </c>
      <c r="T42" s="1839"/>
      <c r="U42" s="1839"/>
      <c r="V42" s="1839"/>
      <c r="W42" s="1839"/>
      <c r="X42" s="1839"/>
      <c r="Y42" s="724"/>
      <c r="Z42" s="724"/>
      <c r="AA42" s="723"/>
      <c r="AB42" s="306"/>
      <c r="AC42" s="307"/>
      <c r="AD42" s="308"/>
      <c r="AJ42" s="644" t="s">
        <v>811</v>
      </c>
    </row>
    <row r="43" spans="2:40" s="305" customFormat="1" ht="15" customHeight="1">
      <c r="B43" s="283"/>
      <c r="C43" s="274"/>
      <c r="D43" s="609" t="s">
        <v>922</v>
      </c>
      <c r="E43" s="245"/>
      <c r="F43" s="245"/>
      <c r="G43" s="245"/>
      <c r="H43" s="245"/>
      <c r="I43" s="245"/>
      <c r="J43" s="245"/>
      <c r="K43" s="245"/>
      <c r="L43" s="245"/>
      <c r="M43" s="245"/>
      <c r="N43" s="245"/>
      <c r="O43" s="245"/>
      <c r="P43" s="245"/>
      <c r="Q43" s="728"/>
      <c r="R43" s="728"/>
      <c r="S43" s="728"/>
      <c r="T43" s="728"/>
      <c r="U43" s="728"/>
      <c r="V43" s="728"/>
      <c r="W43" s="728"/>
      <c r="X43" s="728"/>
      <c r="Y43" s="728"/>
      <c r="Z43" s="728"/>
      <c r="AA43" s="723"/>
      <c r="AB43" s="306"/>
      <c r="AC43" s="307"/>
      <c r="AD43" s="308"/>
    </row>
    <row r="44" spans="2:40" s="281" customFormat="1" ht="15">
      <c r="B44" s="276"/>
      <c r="C44" s="277"/>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76"/>
      <c r="AB44" s="244"/>
      <c r="AC44" s="307"/>
      <c r="AD44" s="308"/>
    </row>
    <row r="45" spans="2:40" s="281" customFormat="1" ht="15">
      <c r="B45" s="276"/>
      <c r="C45" s="277"/>
      <c r="D45" s="278"/>
      <c r="E45" s="279"/>
      <c r="F45" s="279"/>
      <c r="G45" s="279"/>
      <c r="H45" s="279"/>
      <c r="I45" s="279"/>
      <c r="J45" s="279"/>
      <c r="K45" s="279"/>
      <c r="L45" s="279"/>
      <c r="M45" s="279"/>
      <c r="N45" s="279"/>
      <c r="O45" s="279"/>
      <c r="P45" s="279"/>
      <c r="Q45" s="279"/>
      <c r="R45" s="279"/>
      <c r="S45" s="279"/>
      <c r="T45" s="279"/>
      <c r="U45" s="280"/>
      <c r="V45" s="279"/>
      <c r="W45" s="279"/>
      <c r="X45" s="279"/>
      <c r="Y45" s="279"/>
      <c r="Z45" s="276"/>
      <c r="AA45" s="276"/>
      <c r="AB45" s="244"/>
      <c r="AC45" s="307"/>
      <c r="AD45" s="308"/>
    </row>
    <row r="46" spans="2:40" s="281" customFormat="1" ht="15">
      <c r="B46" s="276"/>
      <c r="C46" s="277"/>
      <c r="D46" s="278"/>
      <c r="E46" s="279"/>
      <c r="F46" s="279"/>
      <c r="G46" s="279"/>
      <c r="H46" s="279"/>
      <c r="I46" s="279"/>
      <c r="J46" s="279"/>
      <c r="K46" s="279"/>
      <c r="L46" s="279"/>
      <c r="M46" s="279"/>
      <c r="N46" s="279"/>
      <c r="O46" s="279"/>
      <c r="P46" s="279"/>
      <c r="Q46" s="279"/>
      <c r="R46" s="279"/>
      <c r="S46" s="279"/>
      <c r="T46" s="279"/>
      <c r="U46" s="280"/>
      <c r="V46" s="279"/>
      <c r="W46" s="279"/>
      <c r="X46" s="279"/>
      <c r="Y46" s="279"/>
      <c r="Z46" s="276"/>
      <c r="AA46" s="276"/>
      <c r="AB46" s="244"/>
      <c r="AC46" s="307"/>
      <c r="AD46" s="308"/>
    </row>
    <row r="47" spans="2:40" s="281" customFormat="1" ht="15">
      <c r="B47" s="276"/>
      <c r="C47" s="277"/>
      <c r="D47" s="278"/>
      <c r="E47" s="279"/>
      <c r="F47" s="279"/>
      <c r="G47" s="279"/>
      <c r="H47" s="279"/>
      <c r="I47" s="279"/>
      <c r="J47" s="279"/>
      <c r="K47" s="279"/>
      <c r="L47" s="279"/>
      <c r="M47" s="279"/>
      <c r="N47" s="279"/>
      <c r="O47" s="279"/>
      <c r="P47" s="279"/>
      <c r="Q47" s="279"/>
      <c r="R47" s="279"/>
      <c r="S47" s="279"/>
      <c r="T47" s="279"/>
      <c r="U47" s="280"/>
      <c r="V47" s="279"/>
      <c r="W47" s="279"/>
      <c r="X47" s="279"/>
      <c r="Y47" s="279"/>
      <c r="Z47" s="276"/>
      <c r="AA47" s="276"/>
      <c r="AB47" s="244"/>
      <c r="AC47" s="307"/>
      <c r="AD47" s="308"/>
    </row>
    <row r="48" spans="2:40" s="281" customFormat="1" ht="15">
      <c r="B48" s="276"/>
      <c r="C48" s="277"/>
      <c r="D48" s="278"/>
      <c r="E48" s="279"/>
      <c r="F48" s="279"/>
      <c r="G48" s="279"/>
      <c r="H48" s="279"/>
      <c r="I48" s="279"/>
      <c r="J48" s="279"/>
      <c r="K48" s="279"/>
      <c r="L48" s="279"/>
      <c r="M48" s="279"/>
      <c r="N48" s="279"/>
      <c r="O48" s="279"/>
      <c r="P48" s="279"/>
      <c r="Q48" s="279"/>
      <c r="R48" s="279"/>
      <c r="S48" s="279"/>
      <c r="T48" s="279"/>
      <c r="U48" s="280"/>
      <c r="V48" s="279"/>
      <c r="W48" s="279"/>
      <c r="X48" s="279"/>
      <c r="Y48" s="279"/>
      <c r="Z48" s="276"/>
      <c r="AA48" s="276"/>
      <c r="AB48" s="244"/>
      <c r="AC48" s="307"/>
      <c r="AD48" s="308"/>
    </row>
    <row r="49" spans="2:31" s="281" customFormat="1" ht="15">
      <c r="B49" s="276"/>
      <c r="C49" s="277"/>
      <c r="D49" s="278"/>
      <c r="E49" s="279"/>
      <c r="F49" s="279"/>
      <c r="G49" s="279"/>
      <c r="H49" s="279"/>
      <c r="I49" s="279"/>
      <c r="J49" s="279"/>
      <c r="K49" s="279"/>
      <c r="L49" s="279"/>
      <c r="M49" s="279"/>
      <c r="N49" s="279"/>
      <c r="O49" s="279"/>
      <c r="P49" s="279"/>
      <c r="Q49" s="279"/>
      <c r="R49" s="279"/>
      <c r="S49" s="279"/>
      <c r="T49" s="279"/>
      <c r="U49" s="280"/>
      <c r="V49" s="279"/>
      <c r="W49" s="279"/>
      <c r="X49" s="279"/>
      <c r="Y49" s="279"/>
      <c r="Z49" s="276"/>
      <c r="AA49" s="276"/>
      <c r="AB49" s="244"/>
      <c r="AC49" s="307"/>
      <c r="AD49" s="308"/>
    </row>
    <row r="50" spans="2:31" s="281" customFormat="1" ht="15">
      <c r="B50" s="276"/>
      <c r="C50" s="277"/>
      <c r="D50" s="278"/>
      <c r="E50" s="279"/>
      <c r="F50" s="279"/>
      <c r="G50" s="279"/>
      <c r="H50" s="279"/>
      <c r="I50" s="279"/>
      <c r="J50" s="279"/>
      <c r="K50" s="279"/>
      <c r="L50" s="279"/>
      <c r="M50" s="279"/>
      <c r="N50" s="279"/>
      <c r="O50" s="279"/>
      <c r="P50" s="279"/>
      <c r="Q50" s="279"/>
      <c r="R50" s="279"/>
      <c r="S50" s="279"/>
      <c r="T50" s="279"/>
      <c r="U50" s="280"/>
      <c r="V50" s="279"/>
      <c r="W50" s="279"/>
      <c r="X50" s="279"/>
      <c r="Y50" s="279"/>
      <c r="Z50" s="276"/>
      <c r="AA50" s="276"/>
      <c r="AB50" s="244"/>
      <c r="AC50" s="292"/>
      <c r="AD50" s="293"/>
    </row>
    <row r="51" spans="2:31" s="281" customFormat="1" ht="15">
      <c r="B51" s="276"/>
      <c r="C51" s="277"/>
      <c r="D51" s="278"/>
      <c r="E51" s="279"/>
      <c r="F51" s="279"/>
      <c r="G51" s="279"/>
      <c r="H51" s="279"/>
      <c r="I51" s="279"/>
      <c r="J51" s="279"/>
      <c r="K51" s="279"/>
      <c r="L51" s="279"/>
      <c r="M51" s="279"/>
      <c r="N51" s="279"/>
      <c r="O51" s="279"/>
      <c r="P51" s="279"/>
      <c r="Q51" s="279"/>
      <c r="R51" s="279"/>
      <c r="S51" s="279"/>
      <c r="T51" s="279"/>
      <c r="U51" s="280"/>
      <c r="V51" s="279"/>
      <c r="W51" s="279"/>
      <c r="X51" s="279"/>
      <c r="Y51" s="279"/>
      <c r="Z51" s="276"/>
      <c r="AA51" s="276"/>
      <c r="AB51" s="244"/>
      <c r="AC51" s="292"/>
      <c r="AD51" s="293"/>
    </row>
    <row r="52" spans="2:31" s="281" customFormat="1" ht="15">
      <c r="B52" s="276"/>
      <c r="C52" s="277"/>
      <c r="D52" s="278"/>
      <c r="E52" s="279"/>
      <c r="F52" s="279"/>
      <c r="G52" s="279"/>
      <c r="H52" s="279"/>
      <c r="I52" s="279"/>
      <c r="J52" s="279"/>
      <c r="K52" s="279"/>
      <c r="L52" s="279"/>
      <c r="M52" s="279"/>
      <c r="N52" s="279"/>
      <c r="O52" s="279"/>
      <c r="P52" s="279"/>
      <c r="Q52" s="279"/>
      <c r="R52" s="279"/>
      <c r="S52" s="279"/>
      <c r="T52" s="279"/>
      <c r="U52" s="280"/>
      <c r="V52" s="279"/>
      <c r="W52" s="279"/>
      <c r="X52" s="279"/>
      <c r="Y52" s="279"/>
      <c r="Z52" s="276"/>
      <c r="AA52" s="276"/>
      <c r="AB52" s="244"/>
      <c r="AC52" s="292"/>
      <c r="AD52" s="293"/>
    </row>
    <row r="53" spans="2:31" s="281" customFormat="1" ht="15">
      <c r="B53" s="276"/>
      <c r="C53" s="277"/>
      <c r="D53" s="278"/>
      <c r="E53" s="279"/>
      <c r="F53" s="279"/>
      <c r="G53" s="279"/>
      <c r="H53" s="279"/>
      <c r="I53" s="279"/>
      <c r="J53" s="279"/>
      <c r="K53" s="279"/>
      <c r="L53" s="279"/>
      <c r="M53" s="279"/>
      <c r="N53" s="279"/>
      <c r="O53" s="279"/>
      <c r="P53" s="279"/>
      <c r="Q53" s="279"/>
      <c r="R53" s="279"/>
      <c r="S53" s="279"/>
      <c r="T53" s="279"/>
      <c r="U53" s="280"/>
      <c r="V53" s="279"/>
      <c r="W53" s="279"/>
      <c r="X53" s="279"/>
      <c r="Y53" s="279"/>
      <c r="Z53" s="276"/>
      <c r="AA53" s="276"/>
      <c r="AB53" s="244"/>
      <c r="AC53" s="292"/>
      <c r="AD53" s="293"/>
    </row>
    <row r="54" spans="2:31" s="281" customFormat="1" ht="15">
      <c r="B54" s="276"/>
      <c r="C54" s="277"/>
      <c r="D54" s="278"/>
      <c r="E54" s="279"/>
      <c r="F54" s="279"/>
      <c r="G54" s="279"/>
      <c r="H54" s="279"/>
      <c r="I54" s="279"/>
      <c r="J54" s="279"/>
      <c r="K54" s="279"/>
      <c r="L54" s="279"/>
      <c r="M54" s="279"/>
      <c r="N54" s="279"/>
      <c r="O54" s="279"/>
      <c r="P54" s="279"/>
      <c r="Q54" s="279"/>
      <c r="R54" s="279"/>
      <c r="S54" s="279"/>
      <c r="T54" s="279"/>
      <c r="U54" s="280"/>
      <c r="V54" s="279"/>
      <c r="W54" s="279"/>
      <c r="X54" s="279"/>
      <c r="Y54" s="279"/>
      <c r="Z54" s="276"/>
      <c r="AA54" s="276"/>
      <c r="AB54" s="244"/>
      <c r="AC54" s="292"/>
      <c r="AD54" s="293"/>
    </row>
    <row r="55" spans="2:31" s="281" customFormat="1" ht="15">
      <c r="B55" s="276"/>
      <c r="C55" s="277"/>
      <c r="D55" s="278"/>
      <c r="E55" s="279"/>
      <c r="F55" s="279"/>
      <c r="G55" s="279"/>
      <c r="H55" s="279"/>
      <c r="I55" s="279"/>
      <c r="J55" s="279"/>
      <c r="K55" s="279"/>
      <c r="L55" s="279"/>
      <c r="M55" s="279"/>
      <c r="N55" s="279"/>
      <c r="O55" s="279"/>
      <c r="P55" s="279"/>
      <c r="Q55" s="279"/>
      <c r="R55" s="279"/>
      <c r="S55" s="279"/>
      <c r="T55" s="279"/>
      <c r="U55" s="280"/>
      <c r="V55" s="279"/>
      <c r="W55" s="279"/>
      <c r="X55" s="279"/>
      <c r="Y55" s="279"/>
      <c r="Z55" s="276"/>
      <c r="AA55" s="276"/>
      <c r="AB55" s="244"/>
      <c r="AC55" s="292"/>
      <c r="AD55" s="293"/>
    </row>
    <row r="56" spans="2:31" s="281" customFormat="1" ht="15">
      <c r="B56" s="276"/>
      <c r="C56" s="277"/>
      <c r="D56" s="278"/>
      <c r="E56" s="279"/>
      <c r="F56" s="279"/>
      <c r="G56" s="279"/>
      <c r="H56" s="279"/>
      <c r="I56" s="279"/>
      <c r="J56" s="279"/>
      <c r="K56" s="279"/>
      <c r="L56" s="279"/>
      <c r="M56" s="279"/>
      <c r="N56" s="279"/>
      <c r="O56" s="279"/>
      <c r="P56" s="279"/>
      <c r="Q56" s="279"/>
      <c r="R56" s="279"/>
      <c r="S56" s="279"/>
      <c r="T56" s="279"/>
      <c r="U56" s="280"/>
      <c r="V56" s="279"/>
      <c r="W56" s="279"/>
      <c r="X56" s="279"/>
      <c r="Y56" s="279"/>
      <c r="Z56" s="276"/>
      <c r="AA56" s="276"/>
      <c r="AB56" s="244"/>
      <c r="AC56" s="292"/>
      <c r="AD56" s="293"/>
    </row>
    <row r="57" spans="2:31" s="281" customFormat="1" ht="15">
      <c r="B57" s="276"/>
      <c r="C57" s="277"/>
      <c r="D57" s="278"/>
      <c r="E57" s="279"/>
      <c r="F57" s="279"/>
      <c r="G57" s="279"/>
      <c r="H57" s="279"/>
      <c r="I57" s="279"/>
      <c r="J57" s="279"/>
      <c r="K57" s="279"/>
      <c r="L57" s="279"/>
      <c r="M57" s="279"/>
      <c r="N57" s="279"/>
      <c r="O57" s="279"/>
      <c r="P57" s="279"/>
      <c r="Q57" s="279"/>
      <c r="R57" s="279"/>
      <c r="S57" s="279"/>
      <c r="T57" s="279"/>
      <c r="U57" s="280"/>
      <c r="V57" s="279"/>
      <c r="W57" s="279"/>
      <c r="X57" s="279"/>
      <c r="Y57" s="279"/>
      <c r="Z57" s="276"/>
      <c r="AA57" s="276"/>
      <c r="AB57" s="244"/>
      <c r="AC57" s="292"/>
      <c r="AD57" s="293"/>
    </row>
    <row r="58" spans="2:31" ht="12.75" customHeight="1">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C58" s="292"/>
      <c r="AD58" s="293"/>
    </row>
    <row r="59" spans="2:31" ht="20.100000000000001" customHeight="1">
      <c r="AC59" s="292"/>
      <c r="AD59" s="293"/>
    </row>
    <row r="60" spans="2:31" ht="20.100000000000001" customHeight="1">
      <c r="AC60" s="292"/>
      <c r="AD60" s="293"/>
    </row>
    <row r="61" spans="2:31" ht="20.100000000000001" customHeight="1">
      <c r="AC61" s="292"/>
      <c r="AD61" s="293"/>
    </row>
    <row r="62" spans="2:31" ht="20.100000000000001" customHeight="1">
      <c r="AC62" s="292"/>
      <c r="AD62" s="293"/>
    </row>
    <row r="63" spans="2:31" ht="20.100000000000001" customHeight="1">
      <c r="AC63" s="292"/>
      <c r="AD63" s="293"/>
      <c r="AE63" s="294"/>
    </row>
    <row r="64" spans="2:31" ht="20.100000000000001" customHeight="1">
      <c r="AC64" s="292"/>
      <c r="AD64" s="293"/>
    </row>
    <row r="65" spans="29:30" ht="20.100000000000001" customHeight="1">
      <c r="AC65" s="292"/>
      <c r="AD65" s="293"/>
    </row>
    <row r="66" spans="29:30" ht="20.100000000000001" customHeight="1">
      <c r="AC66" s="292"/>
      <c r="AD66" s="293"/>
    </row>
    <row r="67" spans="29:30" ht="20.100000000000001" customHeight="1">
      <c r="AC67" s="292"/>
      <c r="AD67" s="293"/>
    </row>
    <row r="68" spans="29:30" ht="20.100000000000001" customHeight="1">
      <c r="AC68" s="292"/>
      <c r="AD68" s="293"/>
    </row>
    <row r="69" spans="29:30" ht="20.100000000000001" customHeight="1">
      <c r="AC69" s="292"/>
      <c r="AD69" s="293"/>
    </row>
    <row r="70" spans="29:30" ht="20.100000000000001" customHeight="1">
      <c r="AC70" s="292"/>
      <c r="AD70" s="293"/>
    </row>
    <row r="71" spans="29:30" ht="20.100000000000001" customHeight="1">
      <c r="AC71" s="292"/>
      <c r="AD71" s="293"/>
    </row>
    <row r="72" spans="29:30" ht="20.100000000000001" customHeight="1">
      <c r="AC72" s="292"/>
      <c r="AD72" s="293"/>
    </row>
    <row r="73" spans="29:30" ht="20.100000000000001" customHeight="1">
      <c r="AC73" s="292"/>
      <c r="AD73" s="293"/>
    </row>
    <row r="74" spans="29:30" ht="20.100000000000001" customHeight="1">
      <c r="AC74" s="292"/>
      <c r="AD74" s="293"/>
    </row>
    <row r="75" spans="29:30" ht="20.100000000000001" customHeight="1">
      <c r="AC75" s="295"/>
      <c r="AD75" s="296"/>
    </row>
    <row r="76" spans="29:30" ht="20.100000000000001" customHeight="1">
      <c r="AC76" s="292"/>
      <c r="AD76" s="293"/>
    </row>
    <row r="77" spans="29:30" ht="20.100000000000001" customHeight="1">
      <c r="AC77" s="292"/>
      <c r="AD77" s="293"/>
    </row>
    <row r="78" spans="29:30" ht="20.100000000000001" customHeight="1">
      <c r="AC78" s="292"/>
      <c r="AD78" s="293"/>
    </row>
    <row r="79" spans="29:30" ht="20.100000000000001" customHeight="1">
      <c r="AC79" s="292"/>
      <c r="AD79" s="293"/>
    </row>
    <row r="80" spans="29:30" ht="20.100000000000001" customHeight="1">
      <c r="AC80" s="292"/>
      <c r="AD80" s="293"/>
    </row>
    <row r="81" spans="29:30" ht="20.100000000000001" customHeight="1">
      <c r="AC81" s="292"/>
      <c r="AD81" s="293"/>
    </row>
    <row r="82" spans="29:30" ht="20.100000000000001" customHeight="1">
      <c r="AC82" s="292"/>
      <c r="AD82" s="293"/>
    </row>
    <row r="83" spans="29:30" ht="20.100000000000001" customHeight="1">
      <c r="AC83" s="292"/>
      <c r="AD83" s="293"/>
    </row>
    <row r="84" spans="29:30" ht="20.100000000000001" customHeight="1">
      <c r="AC84" s="292"/>
      <c r="AD84" s="293"/>
    </row>
    <row r="92" spans="29:30" ht="20.100000000000001" customHeight="1">
      <c r="AD92" s="297"/>
    </row>
    <row r="93" spans="29:30" ht="20.100000000000001" customHeight="1">
      <c r="AD93" s="298"/>
    </row>
    <row r="157" spans="29:30" ht="20.100000000000001" customHeight="1">
      <c r="AC157" s="299"/>
      <c r="AD157" s="300"/>
    </row>
    <row r="158" spans="29:30" ht="20.100000000000001" customHeight="1">
      <c r="AC158" s="299"/>
      <c r="AD158" s="300"/>
    </row>
    <row r="159" spans="29:30" ht="20.100000000000001" customHeight="1">
      <c r="AC159" s="299"/>
      <c r="AD159" s="300"/>
    </row>
    <row r="160" spans="29:30" ht="20.100000000000001" customHeight="1">
      <c r="AC160" s="299"/>
      <c r="AD160" s="300"/>
    </row>
    <row r="161" spans="29:30" ht="20.100000000000001" customHeight="1">
      <c r="AC161" s="299"/>
      <c r="AD161" s="300"/>
    </row>
    <row r="162" spans="29:30" ht="20.100000000000001" customHeight="1">
      <c r="AC162" s="299"/>
      <c r="AD162" s="300"/>
    </row>
    <row r="163" spans="29:30" ht="20.100000000000001" customHeight="1">
      <c r="AC163" s="299"/>
      <c r="AD163" s="300"/>
    </row>
    <row r="164" spans="29:30" ht="20.100000000000001" customHeight="1">
      <c r="AC164" s="299"/>
      <c r="AD164" s="300"/>
    </row>
    <row r="165" spans="29:30" ht="20.100000000000001" customHeight="1">
      <c r="AC165" s="299"/>
      <c r="AD165" s="300"/>
    </row>
    <row r="166" spans="29:30" ht="20.100000000000001" customHeight="1">
      <c r="AC166" s="299"/>
      <c r="AD166" s="300"/>
    </row>
    <row r="167" spans="29:30" ht="20.100000000000001" customHeight="1">
      <c r="AC167" s="299"/>
      <c r="AD167" s="300"/>
    </row>
    <row r="168" spans="29:30" ht="20.100000000000001" customHeight="1">
      <c r="AC168" s="299"/>
      <c r="AD168" s="300"/>
    </row>
    <row r="169" spans="29:30" ht="20.100000000000001" customHeight="1">
      <c r="AC169" s="299"/>
      <c r="AD169" s="300"/>
    </row>
    <row r="170" spans="29:30" ht="20.100000000000001" customHeight="1">
      <c r="AC170" s="299"/>
      <c r="AD170" s="300"/>
    </row>
    <row r="171" spans="29:30" ht="20.100000000000001" customHeight="1">
      <c r="AC171" s="299"/>
      <c r="AD171" s="300"/>
    </row>
    <row r="172" spans="29:30" ht="20.100000000000001" customHeight="1">
      <c r="AC172" s="299"/>
      <c r="AD172" s="300"/>
    </row>
    <row r="173" spans="29:30" ht="20.100000000000001" customHeight="1">
      <c r="AC173" s="299"/>
      <c r="AD173" s="300"/>
    </row>
    <row r="174" spans="29:30" ht="20.100000000000001" customHeight="1">
      <c r="AC174" s="299"/>
      <c r="AD174" s="300"/>
    </row>
    <row r="175" spans="29:30" ht="20.100000000000001" customHeight="1">
      <c r="AC175" s="299"/>
      <c r="AD175" s="300"/>
    </row>
    <row r="176" spans="29:30" ht="20.100000000000001" customHeight="1">
      <c r="AC176" s="299"/>
      <c r="AD176" s="300"/>
    </row>
    <row r="177" spans="29:30" ht="20.100000000000001" customHeight="1">
      <c r="AC177" s="299"/>
      <c r="AD177" s="300"/>
    </row>
    <row r="178" spans="29:30" ht="20.100000000000001" customHeight="1">
      <c r="AC178" s="299"/>
      <c r="AD178" s="300"/>
    </row>
    <row r="179" spans="29:30" ht="20.100000000000001" customHeight="1">
      <c r="AC179" s="299"/>
      <c r="AD179" s="300"/>
    </row>
    <row r="180" spans="29:30" ht="20.100000000000001" customHeight="1">
      <c r="AC180" s="299"/>
      <c r="AD180" s="300"/>
    </row>
    <row r="181" spans="29:30" ht="20.100000000000001" customHeight="1">
      <c r="AC181" s="299"/>
      <c r="AD181" s="300"/>
    </row>
    <row r="182" spans="29:30" ht="20.100000000000001" customHeight="1">
      <c r="AC182" s="299"/>
      <c r="AD182" s="300"/>
    </row>
    <row r="183" spans="29:30" ht="20.100000000000001" customHeight="1">
      <c r="AC183" s="299"/>
      <c r="AD183" s="300"/>
    </row>
    <row r="184" spans="29:30" ht="20.100000000000001" customHeight="1">
      <c r="AC184" s="299"/>
      <c r="AD184" s="300"/>
    </row>
    <row r="185" spans="29:30" ht="20.100000000000001" customHeight="1">
      <c r="AC185" s="299"/>
      <c r="AD185" s="300"/>
    </row>
    <row r="186" spans="29:30" ht="20.100000000000001" customHeight="1">
      <c r="AC186" s="299"/>
      <c r="AD186" s="300"/>
    </row>
    <row r="187" spans="29:30" ht="20.100000000000001" customHeight="1">
      <c r="AC187" s="299"/>
      <c r="AD187" s="300"/>
    </row>
    <row r="188" spans="29:30" ht="20.100000000000001" customHeight="1">
      <c r="AC188" s="299"/>
      <c r="AD188" s="300"/>
    </row>
    <row r="189" spans="29:30" ht="20.100000000000001" customHeight="1">
      <c r="AC189" s="299"/>
      <c r="AD189" s="300"/>
    </row>
    <row r="190" spans="29:30" ht="20.100000000000001" customHeight="1">
      <c r="AC190" s="299"/>
      <c r="AD190" s="300"/>
    </row>
    <row r="191" spans="29:30" ht="20.100000000000001" customHeight="1">
      <c r="AC191" s="299"/>
      <c r="AD191" s="300"/>
    </row>
    <row r="192" spans="29:30" ht="20.100000000000001" customHeight="1">
      <c r="AC192" s="299"/>
      <c r="AD192" s="300"/>
    </row>
    <row r="193" spans="29:30" ht="20.100000000000001" customHeight="1">
      <c r="AC193" s="299"/>
      <c r="AD193" s="300"/>
    </row>
    <row r="194" spans="29:30" ht="20.100000000000001" customHeight="1">
      <c r="AC194" s="299"/>
      <c r="AD194" s="300"/>
    </row>
    <row r="195" spans="29:30" ht="20.100000000000001" customHeight="1">
      <c r="AC195" s="299"/>
      <c r="AD195" s="300"/>
    </row>
    <row r="196" spans="29:30" ht="20.100000000000001" customHeight="1">
      <c r="AC196" s="299"/>
      <c r="AD196" s="300"/>
    </row>
    <row r="197" spans="29:30" ht="20.100000000000001" customHeight="1">
      <c r="AC197" s="299"/>
      <c r="AD197" s="300"/>
    </row>
    <row r="198" spans="29:30" ht="20.100000000000001" customHeight="1">
      <c r="AC198" s="301"/>
      <c r="AD198" s="246"/>
    </row>
    <row r="199" spans="29:30" ht="20.100000000000001" customHeight="1">
      <c r="AC199" s="301"/>
      <c r="AD199" s="246"/>
    </row>
    <row r="200" spans="29:30" ht="20.100000000000001" customHeight="1">
      <c r="AC200" s="302"/>
      <c r="AD200" s="247"/>
    </row>
    <row r="201" spans="29:30" ht="20.100000000000001" customHeight="1">
      <c r="AC201" s="302"/>
      <c r="AD201" s="247"/>
    </row>
    <row r="202" spans="29:30" ht="20.100000000000001" customHeight="1">
      <c r="AC202" s="302"/>
      <c r="AD202" s="247"/>
    </row>
    <row r="203" spans="29:30" ht="20.100000000000001" customHeight="1">
      <c r="AC203" s="302"/>
      <c r="AD203" s="247"/>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18"/>
  <conditionalFormatting sqref="AD92:AD93 AC157:AD203 W30">
    <cfRule type="expression" priority="37">
      <formula>CELL("protect",W30)=0</formula>
    </cfRule>
  </conditionalFormatting>
  <conditionalFormatting sqref="B1:B2 AB35:AB36 AB38:AB39">
    <cfRule type="expression" dxfId="28" priority="36">
      <formula>_xlfn.ISFORMULA(B1)=TRUE</formula>
    </cfRule>
  </conditionalFormatting>
  <conditionalFormatting sqref="B3">
    <cfRule type="expression" dxfId="27" priority="35">
      <formula>_xlfn.ISFORMULA(B3)=TRUE</formula>
    </cfRule>
  </conditionalFormatting>
  <conditionalFormatting sqref="Q36:R36 Q34:R34">
    <cfRule type="expression" dxfId="26" priority="25">
      <formula>#REF!="■"</formula>
    </cfRule>
  </conditionalFormatting>
  <conditionalFormatting sqref="Q36:R36 Q34:R34">
    <cfRule type="notContainsBlanks" dxfId="25" priority="23">
      <formula>LEN(TRIM(Q34))&gt;0</formula>
    </cfRule>
    <cfRule type="expression" dxfId="24" priority="24">
      <formula>#REF!="■"</formula>
    </cfRule>
  </conditionalFormatting>
  <conditionalFormatting sqref="J28:J30 D18:P25">
    <cfRule type="containsBlanks" dxfId="23" priority="7">
      <formula>LEN(TRIM(D18))=0</formula>
    </cfRule>
  </conditionalFormatting>
  <conditionalFormatting sqref="Q30">
    <cfRule type="expression" priority="6">
      <formula>CELL("protect",Q30)=0</formula>
    </cfRule>
  </conditionalFormatting>
  <conditionalFormatting sqref="J34:J35">
    <cfRule type="expression" dxfId="22" priority="4">
      <formula>#REF!="■"</formula>
    </cfRule>
  </conditionalFormatting>
  <conditionalFormatting sqref="J34:J35">
    <cfRule type="notContainsBlanks" dxfId="21" priority="2">
      <formula>LEN(TRIM(J34))&gt;0</formula>
    </cfRule>
    <cfRule type="expression" dxfId="20"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&amp;R&amp;K00-043R5超高層ZEH-M_ver.1</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00000000000001" customHeight="1"/>
  <cols>
    <col min="1" max="1" width="1.125" style="267" customWidth="1"/>
    <col min="2" max="2" width="1.5" style="267" customWidth="1"/>
    <col min="3" max="3" width="2.5" style="267" customWidth="1"/>
    <col min="4" max="12" width="3.875" style="267" customWidth="1"/>
    <col min="13" max="13" width="4.125" style="267" customWidth="1"/>
    <col min="14" max="23" width="3.875" style="267" customWidth="1"/>
    <col min="24" max="24" width="3.125" style="267" customWidth="1"/>
    <col min="25" max="25" width="3.875" style="267" customWidth="1"/>
    <col min="26" max="26" width="3.75" style="267" customWidth="1"/>
    <col min="27" max="27" width="4.125" style="267" customWidth="1"/>
    <col min="28" max="28" width="4" style="243" customWidth="1"/>
    <col min="29" max="29" width="3.875" style="307" customWidth="1"/>
    <col min="30" max="30" width="3.875" style="308" customWidth="1"/>
    <col min="31" max="34" width="3.875" style="267" customWidth="1"/>
    <col min="35" max="43" width="8.625" style="267"/>
    <col min="44" max="44" width="16.875" style="267" bestFit="1" customWidth="1"/>
    <col min="45" max="45" width="13.375" style="267" customWidth="1"/>
    <col min="46" max="217" width="8.625" style="267"/>
    <col min="218" max="241" width="3.75" style="267" customWidth="1"/>
    <col min="242" max="250" width="9" style="267" customWidth="1"/>
    <col min="251" max="251" width="2" style="267" customWidth="1"/>
    <col min="252" max="473" width="8.625" style="267"/>
    <col min="474" max="497" width="3.75" style="267" customWidth="1"/>
    <col min="498" max="506" width="9" style="267" customWidth="1"/>
    <col min="507" max="507" width="2" style="267" customWidth="1"/>
    <col min="508" max="729" width="8.625" style="267"/>
    <col min="730" max="753" width="3.75" style="267" customWidth="1"/>
    <col min="754" max="762" width="9" style="267" customWidth="1"/>
    <col min="763" max="763" width="2" style="267" customWidth="1"/>
    <col min="764" max="985" width="8.625" style="267"/>
    <col min="986" max="1009" width="3.75" style="267" customWidth="1"/>
    <col min="1010" max="1018" width="9" style="267" customWidth="1"/>
    <col min="1019" max="1019" width="2" style="267" customWidth="1"/>
    <col min="1020" max="1241" width="8.625" style="267"/>
    <col min="1242" max="1265" width="3.75" style="267" customWidth="1"/>
    <col min="1266" max="1274" width="9" style="267" customWidth="1"/>
    <col min="1275" max="1275" width="2" style="267" customWidth="1"/>
    <col min="1276" max="1497" width="8.625" style="267"/>
    <col min="1498" max="1521" width="3.75" style="267" customWidth="1"/>
    <col min="1522" max="1530" width="9" style="267" customWidth="1"/>
    <col min="1531" max="1531" width="2" style="267" customWidth="1"/>
    <col min="1532" max="1753" width="8.625" style="267"/>
    <col min="1754" max="1777" width="3.75" style="267" customWidth="1"/>
    <col min="1778" max="1786" width="9" style="267" customWidth="1"/>
    <col min="1787" max="1787" width="2" style="267" customWidth="1"/>
    <col min="1788" max="2009" width="8.625" style="267"/>
    <col min="2010" max="2033" width="3.75" style="267" customWidth="1"/>
    <col min="2034" max="2042" width="9" style="267" customWidth="1"/>
    <col min="2043" max="2043" width="2" style="267" customWidth="1"/>
    <col min="2044" max="2265" width="8.625" style="267"/>
    <col min="2266" max="2289" width="3.75" style="267" customWidth="1"/>
    <col min="2290" max="2298" width="9" style="267" customWidth="1"/>
    <col min="2299" max="2299" width="2" style="267" customWidth="1"/>
    <col min="2300" max="2521" width="8.625" style="267"/>
    <col min="2522" max="2545" width="3.75" style="267" customWidth="1"/>
    <col min="2546" max="2554" width="9" style="267" customWidth="1"/>
    <col min="2555" max="2555" width="2" style="267" customWidth="1"/>
    <col min="2556" max="2777" width="8.625" style="267"/>
    <col min="2778" max="2801" width="3.75" style="267" customWidth="1"/>
    <col min="2802" max="2810" width="9" style="267" customWidth="1"/>
    <col min="2811" max="2811" width="2" style="267" customWidth="1"/>
    <col min="2812" max="3033" width="8.625" style="267"/>
    <col min="3034" max="3057" width="3.75" style="267" customWidth="1"/>
    <col min="3058" max="3066" width="9" style="267" customWidth="1"/>
    <col min="3067" max="3067" width="2" style="267" customWidth="1"/>
    <col min="3068" max="3289" width="8.625" style="267"/>
    <col min="3290" max="3313" width="3.75" style="267" customWidth="1"/>
    <col min="3314" max="3322" width="9" style="267" customWidth="1"/>
    <col min="3323" max="3323" width="2" style="267" customWidth="1"/>
    <col min="3324" max="3545" width="8.625" style="267"/>
    <col min="3546" max="3569" width="3.75" style="267" customWidth="1"/>
    <col min="3570" max="3578" width="9" style="267" customWidth="1"/>
    <col min="3579" max="3579" width="2" style="267" customWidth="1"/>
    <col min="3580" max="3801" width="8.625" style="267"/>
    <col min="3802" max="3825" width="3.75" style="267" customWidth="1"/>
    <col min="3826" max="3834" width="9" style="267" customWidth="1"/>
    <col min="3835" max="3835" width="2" style="267" customWidth="1"/>
    <col min="3836" max="4057" width="8.625" style="267"/>
    <col min="4058" max="4081" width="3.75" style="267" customWidth="1"/>
    <col min="4082" max="4090" width="9" style="267" customWidth="1"/>
    <col min="4091" max="4091" width="2" style="267" customWidth="1"/>
    <col min="4092" max="4313" width="8.625" style="267"/>
    <col min="4314" max="4337" width="3.75" style="267" customWidth="1"/>
    <col min="4338" max="4346" width="9" style="267" customWidth="1"/>
    <col min="4347" max="4347" width="2" style="267" customWidth="1"/>
    <col min="4348" max="4569" width="8.625" style="267"/>
    <col min="4570" max="4593" width="3.75" style="267" customWidth="1"/>
    <col min="4594" max="4602" width="9" style="267" customWidth="1"/>
    <col min="4603" max="4603" width="2" style="267" customWidth="1"/>
    <col min="4604" max="4825" width="8.625" style="267"/>
    <col min="4826" max="4849" width="3.75" style="267" customWidth="1"/>
    <col min="4850" max="4858" width="9" style="267" customWidth="1"/>
    <col min="4859" max="4859" width="2" style="267" customWidth="1"/>
    <col min="4860" max="5081" width="8.625" style="267"/>
    <col min="5082" max="5105" width="3.75" style="267" customWidth="1"/>
    <col min="5106" max="5114" width="9" style="267" customWidth="1"/>
    <col min="5115" max="5115" width="2" style="267" customWidth="1"/>
    <col min="5116" max="5337" width="8.625" style="267"/>
    <col min="5338" max="5361" width="3.75" style="267" customWidth="1"/>
    <col min="5362" max="5370" width="9" style="267" customWidth="1"/>
    <col min="5371" max="5371" width="2" style="267" customWidth="1"/>
    <col min="5372" max="5593" width="8.625" style="267"/>
    <col min="5594" max="5617" width="3.75" style="267" customWidth="1"/>
    <col min="5618" max="5626" width="9" style="267" customWidth="1"/>
    <col min="5627" max="5627" width="2" style="267" customWidth="1"/>
    <col min="5628" max="5849" width="8.625" style="267"/>
    <col min="5850" max="5873" width="3.75" style="267" customWidth="1"/>
    <col min="5874" max="5882" width="9" style="267" customWidth="1"/>
    <col min="5883" max="5883" width="2" style="267" customWidth="1"/>
    <col min="5884" max="6105" width="8.625" style="267"/>
    <col min="6106" max="6129" width="3.75" style="267" customWidth="1"/>
    <col min="6130" max="6138" width="9" style="267" customWidth="1"/>
    <col min="6139" max="6139" width="2" style="267" customWidth="1"/>
    <col min="6140" max="6361" width="8.625" style="267"/>
    <col min="6362" max="6385" width="3.75" style="267" customWidth="1"/>
    <col min="6386" max="6394" width="9" style="267" customWidth="1"/>
    <col min="6395" max="6395" width="2" style="267" customWidth="1"/>
    <col min="6396" max="6617" width="8.625" style="267"/>
    <col min="6618" max="6641" width="3.75" style="267" customWidth="1"/>
    <col min="6642" max="6650" width="9" style="267" customWidth="1"/>
    <col min="6651" max="6651" width="2" style="267" customWidth="1"/>
    <col min="6652" max="6873" width="8.625" style="267"/>
    <col min="6874" max="6897" width="3.75" style="267" customWidth="1"/>
    <col min="6898" max="6906" width="9" style="267" customWidth="1"/>
    <col min="6907" max="6907" width="2" style="267" customWidth="1"/>
    <col min="6908" max="7129" width="8.625" style="267"/>
    <col min="7130" max="7153" width="3.75" style="267" customWidth="1"/>
    <col min="7154" max="7162" width="9" style="267" customWidth="1"/>
    <col min="7163" max="7163" width="2" style="267" customWidth="1"/>
    <col min="7164" max="7385" width="8.625" style="267"/>
    <col min="7386" max="7409" width="3.75" style="267" customWidth="1"/>
    <col min="7410" max="7418" width="9" style="267" customWidth="1"/>
    <col min="7419" max="7419" width="2" style="267" customWidth="1"/>
    <col min="7420" max="7641" width="8.625" style="267"/>
    <col min="7642" max="7665" width="3.75" style="267" customWidth="1"/>
    <col min="7666" max="7674" width="9" style="267" customWidth="1"/>
    <col min="7675" max="7675" width="2" style="267" customWidth="1"/>
    <col min="7676" max="7897" width="8.625" style="267"/>
    <col min="7898" max="7921" width="3.75" style="267" customWidth="1"/>
    <col min="7922" max="7930" width="9" style="267" customWidth="1"/>
    <col min="7931" max="7931" width="2" style="267" customWidth="1"/>
    <col min="7932" max="8153" width="8.625" style="267"/>
    <col min="8154" max="8177" width="3.75" style="267" customWidth="1"/>
    <col min="8178" max="8186" width="9" style="267" customWidth="1"/>
    <col min="8187" max="8187" width="2" style="267" customWidth="1"/>
    <col min="8188" max="8409" width="8.625" style="267"/>
    <col min="8410" max="8433" width="3.75" style="267" customWidth="1"/>
    <col min="8434" max="8442" width="9" style="267" customWidth="1"/>
    <col min="8443" max="8443" width="2" style="267" customWidth="1"/>
    <col min="8444" max="8665" width="8.625" style="267"/>
    <col min="8666" max="8689" width="3.75" style="267" customWidth="1"/>
    <col min="8690" max="8698" width="9" style="267" customWidth="1"/>
    <col min="8699" max="8699" width="2" style="267" customWidth="1"/>
    <col min="8700" max="8921" width="8.625" style="267"/>
    <col min="8922" max="8945" width="3.75" style="267" customWidth="1"/>
    <col min="8946" max="8954" width="9" style="267" customWidth="1"/>
    <col min="8955" max="8955" width="2" style="267" customWidth="1"/>
    <col min="8956" max="9177" width="8.625" style="267"/>
    <col min="9178" max="9201" width="3.75" style="267" customWidth="1"/>
    <col min="9202" max="9210" width="9" style="267" customWidth="1"/>
    <col min="9211" max="9211" width="2" style="267" customWidth="1"/>
    <col min="9212" max="9433" width="8.625" style="267"/>
    <col min="9434" max="9457" width="3.75" style="267" customWidth="1"/>
    <col min="9458" max="9466" width="9" style="267" customWidth="1"/>
    <col min="9467" max="9467" width="2" style="267" customWidth="1"/>
    <col min="9468" max="9689" width="8.625" style="267"/>
    <col min="9690" max="9713" width="3.75" style="267" customWidth="1"/>
    <col min="9714" max="9722" width="9" style="267" customWidth="1"/>
    <col min="9723" max="9723" width="2" style="267" customWidth="1"/>
    <col min="9724" max="9945" width="8.625" style="267"/>
    <col min="9946" max="9969" width="3.75" style="267" customWidth="1"/>
    <col min="9970" max="9978" width="9" style="267" customWidth="1"/>
    <col min="9979" max="9979" width="2" style="267" customWidth="1"/>
    <col min="9980" max="10201" width="8.625" style="267"/>
    <col min="10202" max="10225" width="3.75" style="267" customWidth="1"/>
    <col min="10226" max="10234" width="9" style="267" customWidth="1"/>
    <col min="10235" max="10235" width="2" style="267" customWidth="1"/>
    <col min="10236" max="10457" width="8.625" style="267"/>
    <col min="10458" max="10481" width="3.75" style="267" customWidth="1"/>
    <col min="10482" max="10490" width="9" style="267" customWidth="1"/>
    <col min="10491" max="10491" width="2" style="267" customWidth="1"/>
    <col min="10492" max="10713" width="8.625" style="267"/>
    <col min="10714" max="10737" width="3.75" style="267" customWidth="1"/>
    <col min="10738" max="10746" width="9" style="267" customWidth="1"/>
    <col min="10747" max="10747" width="2" style="267" customWidth="1"/>
    <col min="10748" max="10969" width="8.625" style="267"/>
    <col min="10970" max="10993" width="3.75" style="267" customWidth="1"/>
    <col min="10994" max="11002" width="9" style="267" customWidth="1"/>
    <col min="11003" max="11003" width="2" style="267" customWidth="1"/>
    <col min="11004" max="11225" width="8.625" style="267"/>
    <col min="11226" max="11249" width="3.75" style="267" customWidth="1"/>
    <col min="11250" max="11258" width="9" style="267" customWidth="1"/>
    <col min="11259" max="11259" width="2" style="267" customWidth="1"/>
    <col min="11260" max="11481" width="8.625" style="267"/>
    <col min="11482" max="11505" width="3.75" style="267" customWidth="1"/>
    <col min="11506" max="11514" width="9" style="267" customWidth="1"/>
    <col min="11515" max="11515" width="2" style="267" customWidth="1"/>
    <col min="11516" max="11737" width="8.625" style="267"/>
    <col min="11738" max="11761" width="3.75" style="267" customWidth="1"/>
    <col min="11762" max="11770" width="9" style="267" customWidth="1"/>
    <col min="11771" max="11771" width="2" style="267" customWidth="1"/>
    <col min="11772" max="11993" width="8.625" style="267"/>
    <col min="11994" max="12017" width="3.75" style="267" customWidth="1"/>
    <col min="12018" max="12026" width="9" style="267" customWidth="1"/>
    <col min="12027" max="12027" width="2" style="267" customWidth="1"/>
    <col min="12028" max="12249" width="8.625" style="267"/>
    <col min="12250" max="12273" width="3.75" style="267" customWidth="1"/>
    <col min="12274" max="12282" width="9" style="267" customWidth="1"/>
    <col min="12283" max="12283" width="2" style="267" customWidth="1"/>
    <col min="12284" max="12505" width="8.625" style="267"/>
    <col min="12506" max="12529" width="3.75" style="267" customWidth="1"/>
    <col min="12530" max="12538" width="9" style="267" customWidth="1"/>
    <col min="12539" max="12539" width="2" style="267" customWidth="1"/>
    <col min="12540" max="12761" width="8.625" style="267"/>
    <col min="12762" max="12785" width="3.75" style="267" customWidth="1"/>
    <col min="12786" max="12794" width="9" style="267" customWidth="1"/>
    <col min="12795" max="12795" width="2" style="267" customWidth="1"/>
    <col min="12796" max="13017" width="8.625" style="267"/>
    <col min="13018" max="13041" width="3.75" style="267" customWidth="1"/>
    <col min="13042" max="13050" width="9" style="267" customWidth="1"/>
    <col min="13051" max="13051" width="2" style="267" customWidth="1"/>
    <col min="13052" max="13273" width="8.625" style="267"/>
    <col min="13274" max="13297" width="3.75" style="267" customWidth="1"/>
    <col min="13298" max="13306" width="9" style="267" customWidth="1"/>
    <col min="13307" max="13307" width="2" style="267" customWidth="1"/>
    <col min="13308" max="13529" width="8.625" style="267"/>
    <col min="13530" max="13553" width="3.75" style="267" customWidth="1"/>
    <col min="13554" max="13562" width="9" style="267" customWidth="1"/>
    <col min="13563" max="13563" width="2" style="267" customWidth="1"/>
    <col min="13564" max="13785" width="8.625" style="267"/>
    <col min="13786" max="13809" width="3.75" style="267" customWidth="1"/>
    <col min="13810" max="13818" width="9" style="267" customWidth="1"/>
    <col min="13819" max="13819" width="2" style="267" customWidth="1"/>
    <col min="13820" max="14041" width="8.625" style="267"/>
    <col min="14042" max="14065" width="3.75" style="267" customWidth="1"/>
    <col min="14066" max="14074" width="9" style="267" customWidth="1"/>
    <col min="14075" max="14075" width="2" style="267" customWidth="1"/>
    <col min="14076" max="14297" width="8.625" style="267"/>
    <col min="14298" max="14321" width="3.75" style="267" customWidth="1"/>
    <col min="14322" max="14330" width="9" style="267" customWidth="1"/>
    <col min="14331" max="14331" width="2" style="267" customWidth="1"/>
    <col min="14332" max="14553" width="8.625" style="267"/>
    <col min="14554" max="14577" width="3.75" style="267" customWidth="1"/>
    <col min="14578" max="14586" width="9" style="267" customWidth="1"/>
    <col min="14587" max="14587" width="2" style="267" customWidth="1"/>
    <col min="14588" max="14809" width="8.625" style="267"/>
    <col min="14810" max="14833" width="3.75" style="267" customWidth="1"/>
    <col min="14834" max="14842" width="9" style="267" customWidth="1"/>
    <col min="14843" max="14843" width="2" style="267" customWidth="1"/>
    <col min="14844" max="15065" width="8.625" style="267"/>
    <col min="15066" max="15089" width="3.75" style="267" customWidth="1"/>
    <col min="15090" max="15098" width="9" style="267" customWidth="1"/>
    <col min="15099" max="15099" width="2" style="267" customWidth="1"/>
    <col min="15100" max="15321" width="8.625" style="267"/>
    <col min="15322" max="15345" width="3.75" style="267" customWidth="1"/>
    <col min="15346" max="15354" width="9" style="267" customWidth="1"/>
    <col min="15355" max="15355" width="2" style="267" customWidth="1"/>
    <col min="15356" max="15577" width="8.625" style="267"/>
    <col min="15578" max="15601" width="3.75" style="267" customWidth="1"/>
    <col min="15602" max="15610" width="9" style="267" customWidth="1"/>
    <col min="15611" max="15611" width="2" style="267" customWidth="1"/>
    <col min="15612" max="15833" width="8.625" style="267"/>
    <col min="15834" max="15857" width="3.75" style="267" customWidth="1"/>
    <col min="15858" max="15866" width="9" style="267" customWidth="1"/>
    <col min="15867" max="15867" width="2" style="267" customWidth="1"/>
    <col min="15868" max="16089" width="8.625" style="267"/>
    <col min="16090" max="16113" width="3.75" style="267" customWidth="1"/>
    <col min="16114" max="16122" width="9" style="267" customWidth="1"/>
    <col min="16123" max="16123" width="2" style="267" customWidth="1"/>
    <col min="16124" max="16384" width="8.625" style="267"/>
  </cols>
  <sheetData>
    <row r="1" spans="2:45" ht="20.100000000000001" customHeight="1">
      <c r="B1" s="608" t="s">
        <v>373</v>
      </c>
    </row>
    <row r="2" spans="2:45" ht="20.100000000000001" customHeight="1">
      <c r="B2" s="608" t="s">
        <v>529</v>
      </c>
    </row>
    <row r="3" spans="2:45" ht="20.100000000000001" customHeight="1">
      <c r="B3" s="608" t="s">
        <v>530</v>
      </c>
    </row>
    <row r="4" spans="2:45" ht="7.5" customHeight="1">
      <c r="B4" s="268"/>
      <c r="C4" s="268"/>
      <c r="D4" s="268"/>
      <c r="E4" s="268"/>
      <c r="F4" s="268"/>
      <c r="G4" s="268"/>
      <c r="H4" s="268"/>
      <c r="I4" s="268"/>
      <c r="J4" s="268"/>
      <c r="K4" s="268"/>
      <c r="L4" s="268"/>
      <c r="M4" s="268"/>
      <c r="N4" s="268"/>
      <c r="O4" s="268"/>
      <c r="P4" s="268"/>
      <c r="Q4" s="269"/>
      <c r="R4" s="268"/>
      <c r="S4" s="268"/>
      <c r="T4" s="268"/>
      <c r="U4" s="268"/>
      <c r="V4" s="268"/>
      <c r="W4" s="268"/>
      <c r="X4" s="268"/>
      <c r="Y4" s="269"/>
      <c r="Z4" s="270"/>
      <c r="AA4" s="270"/>
    </row>
    <row r="5" spans="2:45" ht="19.5" customHeight="1">
      <c r="B5" s="271" t="s">
        <v>839</v>
      </c>
      <c r="C5" s="268"/>
      <c r="D5" s="272"/>
      <c r="E5" s="272"/>
      <c r="F5" s="272"/>
      <c r="G5" s="272"/>
      <c r="H5" s="272"/>
      <c r="I5" s="272"/>
      <c r="J5" s="272"/>
      <c r="K5" s="272"/>
      <c r="L5" s="272"/>
      <c r="M5" s="272"/>
      <c r="N5" s="272"/>
      <c r="O5" s="272"/>
      <c r="P5" s="272"/>
      <c r="Q5" s="272"/>
      <c r="R5" s="272"/>
      <c r="S5" s="272"/>
      <c r="T5" s="272"/>
      <c r="U5" s="272"/>
      <c r="V5" s="272"/>
      <c r="W5" s="272"/>
      <c r="X5" s="272"/>
      <c r="Y5" s="272"/>
      <c r="Z5" s="273" t="s">
        <v>382</v>
      </c>
      <c r="AA5" s="273"/>
    </row>
    <row r="6" spans="2:45" ht="15.75" customHeight="1">
      <c r="B6" s="268"/>
      <c r="C6" s="274"/>
      <c r="D6" s="275"/>
      <c r="E6" s="275"/>
      <c r="F6" s="275"/>
      <c r="G6" s="275"/>
      <c r="H6" s="275"/>
      <c r="I6" s="272"/>
      <c r="J6" s="272"/>
      <c r="K6" s="272"/>
      <c r="L6" s="272"/>
      <c r="M6" s="272"/>
      <c r="N6" s="272"/>
      <c r="O6" s="272"/>
      <c r="P6" s="272"/>
      <c r="Q6" s="272"/>
      <c r="R6" s="272"/>
      <c r="S6" s="272"/>
      <c r="T6" s="272"/>
      <c r="U6" s="272"/>
      <c r="V6" s="272"/>
      <c r="W6" s="272"/>
      <c r="X6" s="272"/>
      <c r="Y6" s="272"/>
      <c r="Z6" s="268"/>
      <c r="AA6" s="268"/>
    </row>
    <row r="7" spans="2:45" s="281" customFormat="1" ht="15" customHeight="1">
      <c r="B7" s="276"/>
      <c r="C7" s="277" t="s">
        <v>440</v>
      </c>
      <c r="D7" s="278"/>
      <c r="E7" s="279"/>
      <c r="F7" s="279"/>
      <c r="G7" s="279"/>
      <c r="H7" s="279"/>
      <c r="I7" s="279"/>
      <c r="J7" s="279"/>
      <c r="K7" s="279"/>
      <c r="L7" s="279"/>
      <c r="M7" s="279"/>
      <c r="N7" s="279"/>
      <c r="O7" s="279"/>
      <c r="P7" s="279"/>
      <c r="Q7" s="279"/>
      <c r="R7" s="279"/>
      <c r="S7" s="279"/>
      <c r="T7" s="279"/>
      <c r="U7" s="280"/>
      <c r="V7" s="279"/>
      <c r="W7" s="279"/>
      <c r="X7" s="279"/>
      <c r="Y7" s="279"/>
      <c r="Z7" s="276"/>
      <c r="AA7" s="276"/>
      <c r="AB7" s="244"/>
      <c r="AC7" s="307"/>
      <c r="AD7" s="308"/>
      <c r="AR7" s="308"/>
      <c r="AS7" s="282"/>
    </row>
    <row r="8" spans="2:45" s="305" customFormat="1" ht="30" customHeight="1">
      <c r="B8" s="283"/>
      <c r="C8" s="274"/>
      <c r="D8" s="1904" t="s">
        <v>441</v>
      </c>
      <c r="E8" s="1905"/>
      <c r="F8" s="1905"/>
      <c r="G8" s="1905"/>
      <c r="H8" s="1905"/>
      <c r="I8" s="1906"/>
      <c r="J8" s="1917" t="str">
        <f>IF(入力シート!F11="","",入力シート!F11)</f>
        <v/>
      </c>
      <c r="K8" s="1918"/>
      <c r="L8" s="1918"/>
      <c r="M8" s="1918"/>
      <c r="N8" s="1918"/>
      <c r="O8" s="1918"/>
      <c r="P8" s="1918"/>
      <c r="Q8" s="1918"/>
      <c r="R8" s="1918"/>
      <c r="S8" s="1918"/>
      <c r="T8" s="1919" t="s">
        <v>921</v>
      </c>
      <c r="U8" s="1919"/>
      <c r="V8" s="1919"/>
      <c r="W8" s="1919"/>
      <c r="X8" s="1920"/>
      <c r="Y8" s="596"/>
      <c r="Z8" s="283"/>
      <c r="AA8" s="283"/>
      <c r="AB8" s="306"/>
      <c r="AC8" s="307"/>
      <c r="AD8" s="308"/>
    </row>
    <row r="9" spans="2:45" s="305" customFormat="1" ht="15" customHeight="1">
      <c r="B9" s="283"/>
      <c r="C9" s="274"/>
      <c r="D9" s="284"/>
      <c r="E9" s="284"/>
      <c r="F9" s="284"/>
      <c r="G9" s="284"/>
      <c r="H9" s="284"/>
      <c r="I9" s="284"/>
      <c r="J9" s="284"/>
      <c r="K9" s="284"/>
      <c r="L9" s="284"/>
      <c r="M9" s="284"/>
      <c r="N9" s="284"/>
      <c r="O9" s="284"/>
      <c r="P9" s="284"/>
      <c r="Q9" s="284"/>
      <c r="R9" s="284"/>
      <c r="S9" s="284"/>
      <c r="T9" s="284"/>
      <c r="U9" s="284"/>
      <c r="V9" s="284"/>
      <c r="W9" s="596"/>
      <c r="X9" s="596"/>
      <c r="Y9" s="596"/>
      <c r="Z9" s="283"/>
      <c r="AA9" s="283"/>
      <c r="AB9" s="306"/>
      <c r="AC9" s="307"/>
      <c r="AD9" s="308"/>
    </row>
    <row r="10" spans="2:45" s="305" customFormat="1" ht="15" customHeight="1">
      <c r="B10" s="283"/>
      <c r="C10" s="274"/>
      <c r="D10" s="819" t="s">
        <v>801</v>
      </c>
      <c r="E10" s="284"/>
      <c r="F10" s="284"/>
      <c r="G10" s="284"/>
      <c r="H10" s="284"/>
      <c r="I10" s="284"/>
      <c r="J10" s="284"/>
      <c r="K10" s="284"/>
      <c r="L10" s="284"/>
      <c r="M10" s="284"/>
      <c r="N10" s="284"/>
      <c r="O10" s="284"/>
      <c r="P10" s="284"/>
      <c r="Q10" s="284"/>
      <c r="R10" s="284"/>
      <c r="S10" s="284"/>
      <c r="T10" s="284"/>
      <c r="U10" s="284"/>
      <c r="V10" s="284"/>
      <c r="W10" s="816"/>
      <c r="X10" s="816"/>
      <c r="Y10" s="816"/>
      <c r="Z10" s="283"/>
      <c r="AA10" s="283"/>
      <c r="AB10" s="306"/>
      <c r="AC10" s="307"/>
      <c r="AD10" s="308"/>
    </row>
    <row r="11" spans="2:45" s="305" customFormat="1" ht="15" customHeight="1">
      <c r="B11" s="283"/>
      <c r="C11" s="274"/>
      <c r="D11" s="815" t="s">
        <v>789</v>
      </c>
      <c r="E11" s="284"/>
      <c r="F11" s="284"/>
      <c r="G11" s="284"/>
      <c r="H11" s="284"/>
      <c r="I11" s="284"/>
      <c r="J11" s="284"/>
      <c r="K11" s="284"/>
      <c r="L11" s="284"/>
      <c r="M11" s="284"/>
      <c r="N11" s="284"/>
      <c r="O11" s="284"/>
      <c r="P11" s="284"/>
      <c r="Q11" s="284"/>
      <c r="R11" s="284"/>
      <c r="S11" s="284"/>
      <c r="T11" s="284"/>
      <c r="U11" s="284"/>
      <c r="V11" s="284"/>
      <c r="W11" s="816"/>
      <c r="X11" s="816"/>
      <c r="Y11" s="816"/>
      <c r="Z11" s="283"/>
      <c r="AA11" s="283"/>
      <c r="AB11" s="306"/>
      <c r="AC11" s="307"/>
      <c r="AD11" s="308"/>
    </row>
    <row r="12" spans="2:45" s="305" customFormat="1" ht="15" customHeight="1">
      <c r="B12" s="283"/>
      <c r="C12" s="274"/>
      <c r="D12" s="815" t="s">
        <v>414</v>
      </c>
      <c r="E12" s="284"/>
      <c r="F12" s="284"/>
      <c r="G12" s="284"/>
      <c r="H12" s="284"/>
      <c r="I12" s="284"/>
      <c r="J12" s="284"/>
      <c r="K12" s="284"/>
      <c r="L12" s="284"/>
      <c r="M12" s="284"/>
      <c r="N12" s="284"/>
      <c r="O12" s="284"/>
      <c r="P12" s="284"/>
      <c r="Q12" s="284"/>
      <c r="R12" s="284"/>
      <c r="S12" s="284"/>
      <c r="T12" s="284"/>
      <c r="U12" s="284"/>
      <c r="V12" s="284"/>
      <c r="W12" s="816"/>
      <c r="X12" s="816"/>
      <c r="Y12" s="816"/>
      <c r="Z12" s="283"/>
      <c r="AA12" s="283"/>
      <c r="AB12" s="306"/>
      <c r="AC12" s="307"/>
      <c r="AD12" s="308"/>
    </row>
    <row r="13" spans="2:45" s="305" customFormat="1" ht="15" customHeight="1">
      <c r="B13" s="283"/>
      <c r="C13" s="274"/>
      <c r="D13" s="829" t="s">
        <v>805</v>
      </c>
      <c r="E13" s="284"/>
      <c r="F13" s="284"/>
      <c r="G13" s="284"/>
      <c r="H13" s="284"/>
      <c r="I13" s="284"/>
      <c r="J13" s="284"/>
      <c r="K13" s="284"/>
      <c r="L13" s="284"/>
      <c r="M13" s="284"/>
      <c r="N13" s="284"/>
      <c r="O13" s="284"/>
      <c r="P13" s="284"/>
      <c r="Q13" s="284"/>
      <c r="R13" s="284"/>
      <c r="S13" s="284"/>
      <c r="T13" s="284"/>
      <c r="U13" s="284"/>
      <c r="V13" s="284"/>
      <c r="W13" s="817"/>
      <c r="X13" s="817"/>
      <c r="Y13" s="817"/>
      <c r="Z13" s="283"/>
      <c r="AA13" s="283"/>
      <c r="AB13" s="306"/>
      <c r="AC13" s="307"/>
      <c r="AD13" s="308"/>
    </row>
    <row r="14" spans="2:45" s="305" customFormat="1" ht="26.25" customHeight="1">
      <c r="B14" s="283"/>
      <c r="C14" s="274"/>
      <c r="D14" s="1877" t="s">
        <v>279</v>
      </c>
      <c r="E14" s="1878"/>
      <c r="F14" s="1878"/>
      <c r="G14" s="1879"/>
      <c r="H14" s="1883" t="s">
        <v>319</v>
      </c>
      <c r="I14" s="1883"/>
      <c r="J14" s="1883"/>
      <c r="K14" s="1883"/>
      <c r="L14" s="1883"/>
      <c r="M14" s="1884" t="s">
        <v>280</v>
      </c>
      <c r="N14" s="1885" t="s">
        <v>282</v>
      </c>
      <c r="O14" s="1885"/>
      <c r="P14" s="1886"/>
      <c r="Q14" s="1927" t="s">
        <v>807</v>
      </c>
      <c r="R14" s="1890"/>
      <c r="S14" s="1890"/>
      <c r="T14" s="1891"/>
      <c r="U14" s="1892" t="s">
        <v>790</v>
      </c>
      <c r="V14" s="1892"/>
      <c r="W14" s="1892"/>
      <c r="X14" s="1892"/>
      <c r="Y14" s="1893" t="s">
        <v>285</v>
      </c>
      <c r="Z14" s="1893"/>
      <c r="AA14" s="1893"/>
      <c r="AB14" s="1893"/>
      <c r="AC14" s="1894" t="s">
        <v>791</v>
      </c>
      <c r="AD14" s="1894"/>
      <c r="AE14" s="1894"/>
      <c r="AF14" s="1894"/>
      <c r="AG14" s="1894"/>
      <c r="AH14" s="1894"/>
    </row>
    <row r="15" spans="2:45" s="305" customFormat="1" ht="26.25" customHeight="1">
      <c r="B15" s="283"/>
      <c r="C15" s="274"/>
      <c r="D15" s="1880"/>
      <c r="E15" s="1881"/>
      <c r="F15" s="1881"/>
      <c r="G15" s="1882"/>
      <c r="H15" s="1883"/>
      <c r="I15" s="1883"/>
      <c r="J15" s="1883"/>
      <c r="K15" s="1883"/>
      <c r="L15" s="1883"/>
      <c r="M15" s="1884"/>
      <c r="N15" s="1887"/>
      <c r="O15" s="1887"/>
      <c r="P15" s="1888"/>
      <c r="Q15" s="820" t="s">
        <v>286</v>
      </c>
      <c r="R15" s="1825" t="s">
        <v>287</v>
      </c>
      <c r="S15" s="1895"/>
      <c r="T15" s="1826"/>
      <c r="U15" s="845" t="s">
        <v>286</v>
      </c>
      <c r="V15" s="1896" t="s">
        <v>287</v>
      </c>
      <c r="W15" s="1896"/>
      <c r="X15" s="1896"/>
      <c r="Y15" s="822" t="s">
        <v>286</v>
      </c>
      <c r="Z15" s="1897" t="s">
        <v>792</v>
      </c>
      <c r="AA15" s="1897"/>
      <c r="AB15" s="1897"/>
      <c r="AC15" s="1894"/>
      <c r="AD15" s="1894"/>
      <c r="AE15" s="1894"/>
      <c r="AF15" s="1894"/>
      <c r="AG15" s="1894"/>
      <c r="AH15" s="1894"/>
    </row>
    <row r="16" spans="2:45" s="305" customFormat="1" ht="19.5" customHeight="1">
      <c r="B16" s="283"/>
      <c r="C16" s="853"/>
      <c r="D16" s="1921"/>
      <c r="E16" s="1922"/>
      <c r="F16" s="1922"/>
      <c r="G16" s="1923"/>
      <c r="H16" s="1928"/>
      <c r="I16" s="1929"/>
      <c r="J16" s="1929"/>
      <c r="K16" s="1929"/>
      <c r="L16" s="1930"/>
      <c r="M16" s="827"/>
      <c r="N16" s="1848"/>
      <c r="O16" s="1849"/>
      <c r="P16" s="1850"/>
      <c r="Q16" s="843"/>
      <c r="R16" s="1851">
        <f t="shared" ref="R16:R23" si="0">INT(Q16*N16)</f>
        <v>0</v>
      </c>
      <c r="S16" s="1852"/>
      <c r="T16" s="1853"/>
      <c r="U16" s="846"/>
      <c r="V16" s="1851">
        <f t="shared" ref="V16:V23" si="1">INT(N16*U16)</f>
        <v>0</v>
      </c>
      <c r="W16" s="1852"/>
      <c r="X16" s="1853"/>
      <c r="Y16" s="825">
        <f t="shared" ref="Y16:Y23" si="2">Q16-U16</f>
        <v>0</v>
      </c>
      <c r="Z16" s="1851">
        <f t="shared" ref="Z16:Z23" si="3">R16-V16</f>
        <v>0</v>
      </c>
      <c r="AA16" s="1852"/>
      <c r="AB16" s="1853"/>
      <c r="AC16" s="1865"/>
      <c r="AD16" s="1866"/>
      <c r="AE16" s="1866"/>
      <c r="AF16" s="1866"/>
      <c r="AG16" s="1866"/>
      <c r="AH16" s="1867"/>
      <c r="AJ16" s="644" t="s">
        <v>806</v>
      </c>
    </row>
    <row r="17" spans="2:36" s="305" customFormat="1" ht="19.5" customHeight="1">
      <c r="B17" s="283"/>
      <c r="C17" s="853"/>
      <c r="D17" s="1921"/>
      <c r="E17" s="1922"/>
      <c r="F17" s="1922"/>
      <c r="G17" s="1923"/>
      <c r="H17" s="1921"/>
      <c r="I17" s="1922"/>
      <c r="J17" s="1922"/>
      <c r="K17" s="1922"/>
      <c r="L17" s="1923"/>
      <c r="M17" s="827"/>
      <c r="N17" s="1848"/>
      <c r="O17" s="1849"/>
      <c r="P17" s="1850"/>
      <c r="Q17" s="843"/>
      <c r="R17" s="1851">
        <f t="shared" si="0"/>
        <v>0</v>
      </c>
      <c r="S17" s="1852"/>
      <c r="T17" s="1853"/>
      <c r="U17" s="846"/>
      <c r="V17" s="1851">
        <f t="shared" si="1"/>
        <v>0</v>
      </c>
      <c r="W17" s="1852"/>
      <c r="X17" s="1853"/>
      <c r="Y17" s="825">
        <f t="shared" si="2"/>
        <v>0</v>
      </c>
      <c r="Z17" s="1851">
        <f t="shared" si="3"/>
        <v>0</v>
      </c>
      <c r="AA17" s="1852"/>
      <c r="AB17" s="1853"/>
      <c r="AC17" s="1865"/>
      <c r="AD17" s="1866"/>
      <c r="AE17" s="1866"/>
      <c r="AF17" s="1866"/>
      <c r="AG17" s="1866"/>
      <c r="AH17" s="1867"/>
    </row>
    <row r="18" spans="2:36" s="305" customFormat="1" ht="19.5" customHeight="1">
      <c r="B18" s="283"/>
      <c r="C18" s="853"/>
      <c r="D18" s="1921"/>
      <c r="E18" s="1922"/>
      <c r="F18" s="1922"/>
      <c r="G18" s="1923"/>
      <c r="H18" s="1921"/>
      <c r="I18" s="1922"/>
      <c r="J18" s="1922"/>
      <c r="K18" s="1922"/>
      <c r="L18" s="1923"/>
      <c r="M18" s="827"/>
      <c r="N18" s="1848"/>
      <c r="O18" s="1849"/>
      <c r="P18" s="1850"/>
      <c r="Q18" s="843"/>
      <c r="R18" s="1851">
        <f t="shared" si="0"/>
        <v>0</v>
      </c>
      <c r="S18" s="1852"/>
      <c r="T18" s="1853"/>
      <c r="U18" s="846"/>
      <c r="V18" s="1851">
        <f t="shared" si="1"/>
        <v>0</v>
      </c>
      <c r="W18" s="1852"/>
      <c r="X18" s="1853"/>
      <c r="Y18" s="825">
        <f t="shared" si="2"/>
        <v>0</v>
      </c>
      <c r="Z18" s="1851">
        <f t="shared" si="3"/>
        <v>0</v>
      </c>
      <c r="AA18" s="1852"/>
      <c r="AB18" s="1853"/>
      <c r="AC18" s="1865"/>
      <c r="AD18" s="1866"/>
      <c r="AE18" s="1866"/>
      <c r="AF18" s="1866"/>
      <c r="AG18" s="1866"/>
      <c r="AH18" s="1867"/>
    </row>
    <row r="19" spans="2:36" s="305" customFormat="1" ht="19.5" customHeight="1">
      <c r="B19" s="283"/>
      <c r="C19" s="853"/>
      <c r="D19" s="1921"/>
      <c r="E19" s="1922"/>
      <c r="F19" s="1922"/>
      <c r="G19" s="1923"/>
      <c r="H19" s="1921"/>
      <c r="I19" s="1922"/>
      <c r="J19" s="1922"/>
      <c r="K19" s="1922"/>
      <c r="L19" s="1923"/>
      <c r="M19" s="827"/>
      <c r="N19" s="1848"/>
      <c r="O19" s="1849"/>
      <c r="P19" s="1850"/>
      <c r="Q19" s="843"/>
      <c r="R19" s="1851">
        <f t="shared" si="0"/>
        <v>0</v>
      </c>
      <c r="S19" s="1852"/>
      <c r="T19" s="1853"/>
      <c r="U19" s="846"/>
      <c r="V19" s="1851">
        <f t="shared" si="1"/>
        <v>0</v>
      </c>
      <c r="W19" s="1852"/>
      <c r="X19" s="1853"/>
      <c r="Y19" s="825">
        <f t="shared" si="2"/>
        <v>0</v>
      </c>
      <c r="Z19" s="1851">
        <f t="shared" si="3"/>
        <v>0</v>
      </c>
      <c r="AA19" s="1852"/>
      <c r="AB19" s="1853"/>
      <c r="AC19" s="1865"/>
      <c r="AD19" s="1866"/>
      <c r="AE19" s="1866"/>
      <c r="AF19" s="1866"/>
      <c r="AG19" s="1866"/>
      <c r="AH19" s="1867"/>
    </row>
    <row r="20" spans="2:36" s="305" customFormat="1" ht="19.5" customHeight="1">
      <c r="B20" s="283"/>
      <c r="C20" s="853"/>
      <c r="D20" s="1921"/>
      <c r="E20" s="1922"/>
      <c r="F20" s="1922"/>
      <c r="G20" s="1923"/>
      <c r="H20" s="1921"/>
      <c r="I20" s="1922"/>
      <c r="J20" s="1922"/>
      <c r="K20" s="1922"/>
      <c r="L20" s="1923"/>
      <c r="M20" s="827"/>
      <c r="N20" s="1848"/>
      <c r="O20" s="1849"/>
      <c r="P20" s="1850"/>
      <c r="Q20" s="843"/>
      <c r="R20" s="1851">
        <f t="shared" si="0"/>
        <v>0</v>
      </c>
      <c r="S20" s="1852"/>
      <c r="T20" s="1853"/>
      <c r="U20" s="846"/>
      <c r="V20" s="1851">
        <f t="shared" si="1"/>
        <v>0</v>
      </c>
      <c r="W20" s="1852"/>
      <c r="X20" s="1853"/>
      <c r="Y20" s="825">
        <f t="shared" si="2"/>
        <v>0</v>
      </c>
      <c r="Z20" s="1851">
        <f t="shared" si="3"/>
        <v>0</v>
      </c>
      <c r="AA20" s="1852"/>
      <c r="AB20" s="1853"/>
      <c r="AC20" s="1865"/>
      <c r="AD20" s="1866"/>
      <c r="AE20" s="1866"/>
      <c r="AF20" s="1866"/>
      <c r="AG20" s="1866"/>
      <c r="AH20" s="1867"/>
    </row>
    <row r="21" spans="2:36" s="305" customFormat="1" ht="19.5" customHeight="1">
      <c r="B21" s="283"/>
      <c r="C21" s="853"/>
      <c r="D21" s="1921"/>
      <c r="E21" s="1922"/>
      <c r="F21" s="1922"/>
      <c r="G21" s="1923"/>
      <c r="H21" s="1921"/>
      <c r="I21" s="1922"/>
      <c r="J21" s="1922"/>
      <c r="K21" s="1922"/>
      <c r="L21" s="1923"/>
      <c r="M21" s="827"/>
      <c r="N21" s="1848"/>
      <c r="O21" s="1849"/>
      <c r="P21" s="1850"/>
      <c r="Q21" s="843"/>
      <c r="R21" s="1851">
        <f t="shared" si="0"/>
        <v>0</v>
      </c>
      <c r="S21" s="1852"/>
      <c r="T21" s="1853"/>
      <c r="U21" s="846"/>
      <c r="V21" s="1851">
        <f t="shared" si="1"/>
        <v>0</v>
      </c>
      <c r="W21" s="1852"/>
      <c r="X21" s="1853"/>
      <c r="Y21" s="825">
        <f t="shared" si="2"/>
        <v>0</v>
      </c>
      <c r="Z21" s="1851">
        <f t="shared" si="3"/>
        <v>0</v>
      </c>
      <c r="AA21" s="1852"/>
      <c r="AB21" s="1853"/>
      <c r="AC21" s="1865"/>
      <c r="AD21" s="1866"/>
      <c r="AE21" s="1866"/>
      <c r="AF21" s="1866"/>
      <c r="AG21" s="1866"/>
      <c r="AH21" s="1867"/>
    </row>
    <row r="22" spans="2:36" s="305" customFormat="1" ht="19.5" customHeight="1">
      <c r="B22" s="283"/>
      <c r="C22" s="853"/>
      <c r="D22" s="1921"/>
      <c r="E22" s="1922"/>
      <c r="F22" s="1922"/>
      <c r="G22" s="1923"/>
      <c r="H22" s="1921"/>
      <c r="I22" s="1922"/>
      <c r="J22" s="1922"/>
      <c r="K22" s="1922"/>
      <c r="L22" s="1923"/>
      <c r="M22" s="827"/>
      <c r="N22" s="1848"/>
      <c r="O22" s="1849"/>
      <c r="P22" s="1850"/>
      <c r="Q22" s="843"/>
      <c r="R22" s="1851">
        <f t="shared" si="0"/>
        <v>0</v>
      </c>
      <c r="S22" s="1852"/>
      <c r="T22" s="1853"/>
      <c r="U22" s="846"/>
      <c r="V22" s="1851">
        <f t="shared" si="1"/>
        <v>0</v>
      </c>
      <c r="W22" s="1852"/>
      <c r="X22" s="1853"/>
      <c r="Y22" s="825">
        <f t="shared" si="2"/>
        <v>0</v>
      </c>
      <c r="Z22" s="1851">
        <f t="shared" si="3"/>
        <v>0</v>
      </c>
      <c r="AA22" s="1852"/>
      <c r="AB22" s="1853"/>
      <c r="AC22" s="1865"/>
      <c r="AD22" s="1866"/>
      <c r="AE22" s="1866"/>
      <c r="AF22" s="1866"/>
      <c r="AG22" s="1866"/>
      <c r="AH22" s="1867"/>
    </row>
    <row r="23" spans="2:36" s="305" customFormat="1" ht="19.5" customHeight="1" thickBot="1">
      <c r="B23" s="283"/>
      <c r="C23" s="853"/>
      <c r="D23" s="1924"/>
      <c r="E23" s="1925"/>
      <c r="F23" s="1925"/>
      <c r="G23" s="1925"/>
      <c r="H23" s="1924"/>
      <c r="I23" s="1925"/>
      <c r="J23" s="1925"/>
      <c r="K23" s="1925"/>
      <c r="L23" s="1926"/>
      <c r="M23" s="828"/>
      <c r="N23" s="1862"/>
      <c r="O23" s="1863"/>
      <c r="P23" s="1864"/>
      <c r="Q23" s="844"/>
      <c r="R23" s="1898">
        <f t="shared" si="0"/>
        <v>0</v>
      </c>
      <c r="S23" s="1899"/>
      <c r="T23" s="1900"/>
      <c r="U23" s="847"/>
      <c r="V23" s="1898">
        <f t="shared" si="1"/>
        <v>0</v>
      </c>
      <c r="W23" s="1899"/>
      <c r="X23" s="1900"/>
      <c r="Y23" s="826">
        <f t="shared" si="2"/>
        <v>0</v>
      </c>
      <c r="Z23" s="1898">
        <f t="shared" si="3"/>
        <v>0</v>
      </c>
      <c r="AA23" s="1899"/>
      <c r="AB23" s="1900"/>
      <c r="AC23" s="1901"/>
      <c r="AD23" s="1902"/>
      <c r="AE23" s="1902"/>
      <c r="AF23" s="1902"/>
      <c r="AG23" s="1902"/>
      <c r="AH23" s="1903"/>
    </row>
    <row r="24" spans="2:36" s="305" customFormat="1" ht="19.5" customHeight="1" thickTop="1">
      <c r="B24" s="283"/>
      <c r="C24" s="274"/>
      <c r="D24" s="1856" t="s">
        <v>793</v>
      </c>
      <c r="E24" s="1856"/>
      <c r="F24" s="1856"/>
      <c r="G24" s="1856"/>
      <c r="H24" s="1856"/>
      <c r="I24" s="1856"/>
      <c r="J24" s="1856"/>
      <c r="K24" s="1856"/>
      <c r="L24" s="1856"/>
      <c r="M24" s="1856"/>
      <c r="N24" s="1856"/>
      <c r="O24" s="1856"/>
      <c r="P24" s="1857"/>
      <c r="Q24" s="824"/>
      <c r="R24" s="1858">
        <f>SUM(R16:T23)</f>
        <v>0</v>
      </c>
      <c r="S24" s="1858"/>
      <c r="T24" s="1858"/>
      <c r="U24" s="823"/>
      <c r="V24" s="1858">
        <f>SUM(V16:X23)</f>
        <v>0</v>
      </c>
      <c r="W24" s="1858"/>
      <c r="X24" s="1858"/>
      <c r="Y24" s="823"/>
      <c r="Z24" s="1858">
        <f>SUM(Z16:AB23)</f>
        <v>0</v>
      </c>
      <c r="AA24" s="1858"/>
      <c r="AB24" s="1858"/>
      <c r="AC24" s="1876"/>
      <c r="AD24" s="1876"/>
      <c r="AE24" s="1876"/>
      <c r="AF24" s="1876"/>
      <c r="AG24" s="1876"/>
      <c r="AH24" s="1876"/>
    </row>
    <row r="25" spans="2:36" s="305" customFormat="1" ht="15" customHeight="1">
      <c r="B25" s="283"/>
      <c r="C25" s="274"/>
      <c r="D25" s="284"/>
      <c r="E25" s="284"/>
      <c r="F25" s="284"/>
      <c r="G25" s="284"/>
      <c r="H25" s="284"/>
      <c r="I25" s="284"/>
      <c r="J25" s="284"/>
      <c r="K25" s="284"/>
      <c r="L25" s="284"/>
      <c r="M25" s="284"/>
      <c r="N25" s="284"/>
      <c r="O25" s="284"/>
      <c r="P25" s="284"/>
      <c r="Q25" s="284"/>
      <c r="R25" s="284"/>
      <c r="S25" s="284"/>
      <c r="T25" s="284"/>
      <c r="U25" s="284"/>
      <c r="V25" s="284"/>
      <c r="W25" s="816"/>
      <c r="X25" s="816"/>
      <c r="Y25" s="816"/>
      <c r="Z25" s="283"/>
      <c r="AA25" s="283"/>
      <c r="AB25" s="306"/>
      <c r="AC25" s="307"/>
      <c r="AD25" s="308"/>
    </row>
    <row r="26" spans="2:36" s="281" customFormat="1" ht="15">
      <c r="B26" s="276"/>
      <c r="C26" s="277" t="s">
        <v>633</v>
      </c>
      <c r="D26" s="278"/>
      <c r="E26" s="279"/>
      <c r="F26" s="279"/>
      <c r="G26" s="279"/>
      <c r="H26" s="279"/>
      <c r="I26" s="279"/>
      <c r="J26" s="279"/>
      <c r="K26" s="279"/>
      <c r="L26" s="279"/>
      <c r="M26" s="279"/>
      <c r="N26" s="279"/>
      <c r="O26" s="279"/>
      <c r="P26" s="279"/>
      <c r="Q26" s="279"/>
      <c r="R26" s="279"/>
      <c r="S26" s="279"/>
      <c r="T26" s="279"/>
      <c r="U26" s="280"/>
      <c r="V26" s="279"/>
      <c r="W26" s="279"/>
      <c r="X26" s="279"/>
      <c r="Y26" s="279"/>
      <c r="Z26" s="276"/>
      <c r="AA26" s="276"/>
      <c r="AB26" s="244"/>
      <c r="AC26" s="307"/>
      <c r="AD26" s="308"/>
    </row>
    <row r="27" spans="2:36" s="281" customFormat="1" ht="15">
      <c r="B27" s="276"/>
      <c r="C27" s="277"/>
      <c r="D27" s="266" t="s">
        <v>809</v>
      </c>
      <c r="E27" s="279"/>
      <c r="F27" s="279"/>
      <c r="G27" s="279"/>
      <c r="H27" s="279"/>
      <c r="I27" s="279"/>
      <c r="J27" s="279"/>
      <c r="K27" s="279"/>
      <c r="L27" s="279"/>
      <c r="M27" s="279"/>
      <c r="N27" s="279"/>
      <c r="O27" s="279"/>
      <c r="P27" s="279"/>
      <c r="Q27" s="279"/>
      <c r="R27" s="279"/>
      <c r="S27" s="279"/>
      <c r="T27" s="279"/>
      <c r="U27" s="280"/>
      <c r="V27" s="279"/>
      <c r="W27" s="279"/>
      <c r="X27" s="279"/>
      <c r="Y27" s="279"/>
      <c r="Z27" s="276"/>
      <c r="AA27" s="276"/>
      <c r="AB27" s="244"/>
      <c r="AC27" s="307"/>
      <c r="AD27" s="308"/>
    </row>
    <row r="28" spans="2:36" s="305" customFormat="1" ht="30" customHeight="1">
      <c r="B28" s="283"/>
      <c r="C28" s="274"/>
      <c r="D28" s="1911" t="s">
        <v>626</v>
      </c>
      <c r="E28" s="1912"/>
      <c r="F28" s="1912"/>
      <c r="G28" s="1912"/>
      <c r="H28" s="1912"/>
      <c r="I28" s="1913"/>
      <c r="J28" s="1914">
        <f>V24</f>
        <v>0</v>
      </c>
      <c r="K28" s="1915"/>
      <c r="L28" s="1915"/>
      <c r="M28" s="1915"/>
      <c r="N28" s="1915"/>
      <c r="O28" s="1915"/>
      <c r="P28" s="1915"/>
      <c r="Q28" s="1915"/>
      <c r="R28" s="1916"/>
      <c r="S28" s="289" t="s">
        <v>277</v>
      </c>
      <c r="T28" s="277" t="s">
        <v>429</v>
      </c>
      <c r="U28" s="1910"/>
      <c r="V28" s="1910"/>
      <c r="W28" s="1910"/>
      <c r="X28" s="1910"/>
      <c r="Y28" s="1910"/>
      <c r="Z28" s="1910"/>
      <c r="AA28" s="283"/>
      <c r="AB28" s="306"/>
      <c r="AC28" s="307"/>
      <c r="AD28" s="308"/>
      <c r="AJ28" s="644" t="s">
        <v>811</v>
      </c>
    </row>
    <row r="29" spans="2:36" s="305" customFormat="1" ht="15" customHeight="1">
      <c r="B29" s="283"/>
      <c r="C29" s="274"/>
      <c r="D29" s="598"/>
      <c r="E29" s="286"/>
      <c r="F29" s="287"/>
      <c r="G29" s="288"/>
      <c r="H29" s="288"/>
      <c r="I29" s="288"/>
      <c r="J29" s="288"/>
      <c r="K29" s="288"/>
      <c r="L29" s="245"/>
      <c r="M29" s="245"/>
      <c r="N29" s="245"/>
      <c r="O29" s="245"/>
      <c r="P29" s="245"/>
      <c r="Q29" s="245"/>
      <c r="R29" s="245"/>
      <c r="S29" s="245"/>
      <c r="T29" s="245"/>
      <c r="U29" s="245"/>
      <c r="V29" s="245"/>
      <c r="W29" s="245"/>
      <c r="X29" s="245"/>
      <c r="Y29" s="245"/>
      <c r="Z29" s="283"/>
      <c r="AA29" s="283"/>
      <c r="AB29" s="306"/>
      <c r="AC29" s="307"/>
      <c r="AD29" s="308"/>
    </row>
    <row r="30" spans="2:36" s="281" customFormat="1" ht="15">
      <c r="B30" s="276"/>
      <c r="C30" s="277"/>
      <c r="D30" s="266" t="s">
        <v>627</v>
      </c>
      <c r="E30" s="279"/>
      <c r="F30" s="279"/>
      <c r="G30" s="279"/>
      <c r="H30" s="279"/>
      <c r="I30" s="279"/>
      <c r="J30" s="279"/>
      <c r="K30" s="279"/>
      <c r="L30" s="279"/>
      <c r="M30" s="279"/>
      <c r="N30" s="279"/>
      <c r="O30" s="279"/>
      <c r="P30" s="279"/>
      <c r="Q30" s="279"/>
      <c r="R30" s="279"/>
      <c r="S30" s="279"/>
      <c r="T30" s="279"/>
      <c r="U30" s="280"/>
      <c r="V30" s="279"/>
      <c r="W30" s="279"/>
      <c r="X30" s="279"/>
      <c r="Y30" s="279"/>
      <c r="Z30" s="276"/>
      <c r="AA30" s="276"/>
      <c r="AB30" s="244"/>
      <c r="AC30" s="307"/>
      <c r="AD30" s="308"/>
    </row>
    <row r="31" spans="2:36" s="305" customFormat="1" ht="30" customHeight="1">
      <c r="B31" s="283"/>
      <c r="C31" s="274"/>
      <c r="D31" s="1904" t="s">
        <v>430</v>
      </c>
      <c r="E31" s="1905"/>
      <c r="F31" s="1905"/>
      <c r="G31" s="1905"/>
      <c r="H31" s="1905"/>
      <c r="I31" s="1906"/>
      <c r="J31" s="1907">
        <v>900000</v>
      </c>
      <c r="K31" s="1908"/>
      <c r="L31" s="1908"/>
      <c r="M31" s="1908"/>
      <c r="N31" s="1908"/>
      <c r="O31" s="1908"/>
      <c r="P31" s="1908"/>
      <c r="Q31" s="1908"/>
      <c r="R31" s="1909"/>
      <c r="S31" s="289" t="s">
        <v>277</v>
      </c>
      <c r="T31" s="277" t="s">
        <v>628</v>
      </c>
      <c r="U31" s="1910" t="s">
        <v>629</v>
      </c>
      <c r="V31" s="1910"/>
      <c r="W31" s="1910"/>
      <c r="X31" s="1910"/>
      <c r="Y31" s="1910"/>
      <c r="Z31" s="1910"/>
      <c r="AA31" s="283"/>
      <c r="AB31" s="306"/>
      <c r="AC31" s="307"/>
      <c r="AD31" s="308"/>
      <c r="AJ31" s="644" t="s">
        <v>811</v>
      </c>
    </row>
    <row r="32" spans="2:36" s="305" customFormat="1" ht="15" customHeight="1">
      <c r="B32" s="283"/>
      <c r="C32" s="274"/>
      <c r="D32" s="286"/>
      <c r="E32" s="286"/>
      <c r="F32" s="287"/>
      <c r="G32" s="288"/>
      <c r="H32" s="288"/>
      <c r="I32" s="595"/>
      <c r="J32" s="595"/>
      <c r="K32" s="595"/>
      <c r="L32" s="595"/>
      <c r="M32" s="595"/>
      <c r="N32" s="595"/>
      <c r="O32" s="595"/>
      <c r="P32" s="595"/>
      <c r="Q32" s="595"/>
      <c r="R32" s="595"/>
      <c r="S32" s="595"/>
      <c r="T32" s="595"/>
      <c r="U32" s="595"/>
      <c r="V32" s="595"/>
      <c r="W32" s="595"/>
      <c r="X32" s="595"/>
      <c r="Y32" s="595"/>
      <c r="Z32" s="283"/>
      <c r="AA32" s="283"/>
      <c r="AB32" s="306"/>
      <c r="AC32" s="307"/>
      <c r="AD32" s="308"/>
    </row>
    <row r="33" spans="2:36" s="281" customFormat="1" ht="15">
      <c r="B33" s="276"/>
      <c r="C33" s="277" t="s">
        <v>634</v>
      </c>
      <c r="D33" s="278"/>
      <c r="E33" s="279"/>
      <c r="F33" s="279"/>
      <c r="G33" s="279"/>
      <c r="H33" s="279"/>
      <c r="I33" s="279"/>
      <c r="J33" s="279"/>
      <c r="K33" s="279"/>
      <c r="L33" s="279"/>
      <c r="M33" s="279"/>
      <c r="N33" s="279"/>
      <c r="O33" s="279"/>
      <c r="P33" s="279"/>
      <c r="Q33" s="279"/>
      <c r="R33" s="279"/>
      <c r="S33" s="279"/>
      <c r="T33" s="279"/>
      <c r="U33" s="280"/>
      <c r="V33" s="279"/>
      <c r="W33" s="279"/>
      <c r="X33" s="279"/>
      <c r="Y33" s="279"/>
      <c r="Z33" s="276"/>
      <c r="AA33" s="276"/>
      <c r="AB33" s="244"/>
      <c r="AC33" s="307"/>
      <c r="AD33" s="308"/>
    </row>
    <row r="34" spans="2:36" s="305" customFormat="1" ht="50.1" customHeight="1">
      <c r="B34" s="283"/>
      <c r="C34" s="274"/>
      <c r="D34" s="1904" t="s">
        <v>630</v>
      </c>
      <c r="E34" s="1905"/>
      <c r="F34" s="1905"/>
      <c r="G34" s="1905"/>
      <c r="H34" s="1905"/>
      <c r="I34" s="1906"/>
      <c r="J34" s="1907">
        <f>IF(J28="",0,MIN(J28,J31))</f>
        <v>0</v>
      </c>
      <c r="K34" s="1908"/>
      <c r="L34" s="1908"/>
      <c r="M34" s="1908"/>
      <c r="N34" s="1908"/>
      <c r="O34" s="1908"/>
      <c r="P34" s="1908"/>
      <c r="Q34" s="1908"/>
      <c r="R34" s="1909"/>
      <c r="S34" s="289" t="s">
        <v>277</v>
      </c>
      <c r="T34" s="277" t="s">
        <v>631</v>
      </c>
      <c r="U34" s="1910" t="s">
        <v>632</v>
      </c>
      <c r="V34" s="1910"/>
      <c r="W34" s="1910"/>
      <c r="X34" s="1910"/>
      <c r="Y34" s="1910"/>
      <c r="Z34" s="1910"/>
      <c r="AA34" s="283"/>
      <c r="AB34" s="306"/>
      <c r="AC34" s="307"/>
      <c r="AD34" s="308"/>
      <c r="AJ34" s="644" t="s">
        <v>811</v>
      </c>
    </row>
    <row r="35" spans="2:36" s="305" customFormat="1" ht="15" customHeight="1">
      <c r="B35" s="283"/>
      <c r="C35" s="274"/>
      <c r="D35" s="609" t="s">
        <v>923</v>
      </c>
      <c r="E35" s="597"/>
      <c r="F35" s="291"/>
      <c r="G35" s="290"/>
      <c r="H35" s="290"/>
      <c r="I35" s="595"/>
      <c r="J35" s="595"/>
      <c r="K35" s="595"/>
      <c r="L35" s="595"/>
      <c r="M35" s="595"/>
      <c r="N35" s="595"/>
      <c r="O35" s="595"/>
      <c r="P35" s="595"/>
      <c r="Q35" s="595"/>
      <c r="R35" s="595"/>
      <c r="S35" s="595"/>
      <c r="T35" s="595"/>
      <c r="U35" s="595"/>
      <c r="V35" s="595"/>
      <c r="W35" s="595"/>
      <c r="X35" s="595"/>
      <c r="Y35" s="595"/>
      <c r="Z35" s="283"/>
      <c r="AA35" s="283"/>
      <c r="AB35" s="306"/>
      <c r="AC35" s="307"/>
      <c r="AD35" s="308"/>
    </row>
    <row r="36" spans="2:36" s="305" customFormat="1" ht="15" customHeight="1">
      <c r="B36" s="283"/>
      <c r="C36" s="274"/>
      <c r="D36" s="609"/>
      <c r="E36" s="597"/>
      <c r="F36" s="291"/>
      <c r="G36" s="290"/>
      <c r="H36" s="290"/>
      <c r="I36" s="595"/>
      <c r="J36" s="595"/>
      <c r="K36" s="595"/>
      <c r="L36" s="595"/>
      <c r="M36" s="595"/>
      <c r="N36" s="595"/>
      <c r="O36" s="595"/>
      <c r="P36" s="595"/>
      <c r="Q36" s="595"/>
      <c r="R36" s="595"/>
      <c r="S36" s="595"/>
      <c r="T36" s="595"/>
      <c r="U36" s="595"/>
      <c r="V36" s="595"/>
      <c r="W36" s="595"/>
      <c r="X36" s="595"/>
      <c r="Y36" s="595"/>
      <c r="Z36" s="283"/>
      <c r="AA36" s="283"/>
      <c r="AB36" s="306"/>
      <c r="AC36" s="307"/>
      <c r="AD36" s="308"/>
    </row>
    <row r="37" spans="2:36" s="618" customFormat="1" ht="15">
      <c r="B37" s="612"/>
      <c r="C37" s="277" t="s">
        <v>635</v>
      </c>
      <c r="D37" s="614"/>
      <c r="E37" s="610"/>
      <c r="F37" s="610"/>
      <c r="G37" s="610"/>
      <c r="H37" s="610"/>
      <c r="I37" s="610"/>
      <c r="J37" s="610"/>
      <c r="K37" s="610"/>
      <c r="L37" s="610"/>
      <c r="M37" s="610"/>
      <c r="N37" s="610"/>
      <c r="O37" s="610"/>
      <c r="P37" s="610"/>
      <c r="Q37" s="610"/>
      <c r="R37" s="610"/>
      <c r="S37" s="610"/>
      <c r="T37" s="610"/>
      <c r="U37" s="611"/>
      <c r="V37" s="610"/>
      <c r="W37" s="610"/>
      <c r="X37" s="610"/>
      <c r="Y37" s="610"/>
      <c r="Z37" s="612"/>
      <c r="AA37" s="612"/>
      <c r="AB37" s="615"/>
      <c r="AC37" s="616"/>
      <c r="AD37" s="617"/>
    </row>
    <row r="38" spans="2:36" s="618" customFormat="1" ht="15">
      <c r="B38" s="612"/>
      <c r="C38" s="613"/>
      <c r="D38" s="614" t="s">
        <v>636</v>
      </c>
      <c r="E38" s="610"/>
      <c r="F38" s="610"/>
      <c r="G38" s="610"/>
      <c r="H38" s="610"/>
      <c r="I38" s="610"/>
      <c r="J38" s="610"/>
      <c r="K38" s="610"/>
      <c r="L38" s="610"/>
      <c r="M38" s="610"/>
      <c r="N38" s="610"/>
      <c r="O38" s="610"/>
      <c r="P38" s="610"/>
      <c r="Q38" s="610"/>
      <c r="R38" s="610"/>
      <c r="S38" s="610"/>
      <c r="T38" s="610"/>
      <c r="U38" s="611"/>
      <c r="V38" s="610"/>
      <c r="W38" s="610"/>
      <c r="X38" s="610"/>
      <c r="Y38" s="610"/>
      <c r="Z38" s="830"/>
      <c r="AA38" s="830"/>
      <c r="AB38" s="831"/>
      <c r="AC38" s="832"/>
      <c r="AD38" s="833"/>
      <c r="AE38" s="834"/>
      <c r="AF38" s="834"/>
      <c r="AG38" s="834"/>
      <c r="AH38" s="834"/>
    </row>
    <row r="39" spans="2:36" s="618" customFormat="1" ht="15">
      <c r="B39" s="612"/>
      <c r="C39" s="613"/>
      <c r="D39" s="649"/>
      <c r="E39" s="650"/>
      <c r="F39" s="650"/>
      <c r="G39" s="650"/>
      <c r="H39" s="650"/>
      <c r="I39" s="650"/>
      <c r="J39" s="650"/>
      <c r="K39" s="650"/>
      <c r="L39" s="650"/>
      <c r="M39" s="650"/>
      <c r="N39" s="650"/>
      <c r="O39" s="650"/>
      <c r="P39" s="650"/>
      <c r="Q39" s="650"/>
      <c r="R39" s="650"/>
      <c r="S39" s="650"/>
      <c r="T39" s="650"/>
      <c r="U39" s="651"/>
      <c r="V39" s="650"/>
      <c r="W39" s="650"/>
      <c r="X39" s="650"/>
      <c r="Y39" s="650"/>
      <c r="Z39" s="612"/>
      <c r="AA39" s="612"/>
      <c r="AB39" s="615"/>
      <c r="AC39" s="616"/>
      <c r="AD39" s="617"/>
      <c r="AH39" s="835"/>
    </row>
    <row r="40" spans="2:36" s="618" customFormat="1" ht="15">
      <c r="B40" s="612"/>
      <c r="C40" s="613"/>
      <c r="D40" s="652"/>
      <c r="E40" s="653"/>
      <c r="F40" s="653"/>
      <c r="G40" s="653"/>
      <c r="H40" s="653"/>
      <c r="I40" s="653"/>
      <c r="J40" s="653"/>
      <c r="K40" s="653"/>
      <c r="L40" s="653"/>
      <c r="M40" s="653"/>
      <c r="N40" s="653"/>
      <c r="O40" s="653"/>
      <c r="P40" s="653"/>
      <c r="Q40" s="653"/>
      <c r="R40" s="653"/>
      <c r="S40" s="653"/>
      <c r="T40" s="653"/>
      <c r="U40" s="654"/>
      <c r="V40" s="653"/>
      <c r="W40" s="653"/>
      <c r="X40" s="653"/>
      <c r="Y40" s="653"/>
      <c r="Z40" s="612"/>
      <c r="AA40" s="612"/>
      <c r="AB40" s="615"/>
      <c r="AC40" s="616"/>
      <c r="AD40" s="617"/>
      <c r="AH40" s="836"/>
    </row>
    <row r="41" spans="2:36" s="618" customFormat="1" ht="15">
      <c r="B41" s="612"/>
      <c r="C41" s="613"/>
      <c r="D41" s="655"/>
      <c r="E41" s="653"/>
      <c r="F41" s="653"/>
      <c r="G41" s="653"/>
      <c r="H41" s="653"/>
      <c r="I41" s="653"/>
      <c r="J41" s="653"/>
      <c r="K41" s="653"/>
      <c r="L41" s="653"/>
      <c r="M41" s="653"/>
      <c r="N41" s="653"/>
      <c r="O41" s="653"/>
      <c r="P41" s="653"/>
      <c r="Q41" s="653"/>
      <c r="R41" s="653"/>
      <c r="S41" s="653"/>
      <c r="T41" s="653"/>
      <c r="U41" s="654"/>
      <c r="V41" s="653"/>
      <c r="W41" s="653"/>
      <c r="X41" s="653"/>
      <c r="Y41" s="653"/>
      <c r="Z41" s="612"/>
      <c r="AA41" s="612"/>
      <c r="AB41" s="615"/>
      <c r="AC41" s="616"/>
      <c r="AD41" s="617"/>
      <c r="AH41" s="836"/>
    </row>
    <row r="42" spans="2:36" s="281" customFormat="1" ht="15">
      <c r="B42" s="276"/>
      <c r="C42" s="277"/>
      <c r="D42" s="655"/>
      <c r="E42" s="653"/>
      <c r="F42" s="653"/>
      <c r="G42" s="653"/>
      <c r="H42" s="653"/>
      <c r="I42" s="653"/>
      <c r="J42" s="653"/>
      <c r="K42" s="653"/>
      <c r="L42" s="653"/>
      <c r="M42" s="653"/>
      <c r="N42" s="653"/>
      <c r="O42" s="653"/>
      <c r="P42" s="653"/>
      <c r="Q42" s="653"/>
      <c r="R42" s="653"/>
      <c r="S42" s="653"/>
      <c r="T42" s="653"/>
      <c r="U42" s="654"/>
      <c r="V42" s="653"/>
      <c r="W42" s="653"/>
      <c r="X42" s="653"/>
      <c r="Y42" s="653"/>
      <c r="Z42" s="276"/>
      <c r="AA42" s="276"/>
      <c r="AB42" s="244"/>
      <c r="AC42" s="307"/>
      <c r="AD42" s="308"/>
      <c r="AH42" s="836"/>
    </row>
    <row r="43" spans="2:36" s="281" customFormat="1" ht="15">
      <c r="B43" s="276"/>
      <c r="C43" s="277"/>
      <c r="D43" s="655"/>
      <c r="E43" s="653"/>
      <c r="F43" s="653"/>
      <c r="G43" s="653"/>
      <c r="H43" s="653"/>
      <c r="I43" s="653"/>
      <c r="J43" s="653"/>
      <c r="K43" s="653"/>
      <c r="L43" s="653"/>
      <c r="M43" s="653"/>
      <c r="N43" s="653"/>
      <c r="O43" s="653"/>
      <c r="P43" s="653"/>
      <c r="Q43" s="653"/>
      <c r="R43" s="653"/>
      <c r="S43" s="653"/>
      <c r="T43" s="653"/>
      <c r="U43" s="654"/>
      <c r="V43" s="653"/>
      <c r="W43" s="653"/>
      <c r="X43" s="653"/>
      <c r="Y43" s="653"/>
      <c r="Z43" s="276"/>
      <c r="AA43" s="276"/>
      <c r="AB43" s="244"/>
      <c r="AC43" s="292"/>
      <c r="AD43" s="293"/>
      <c r="AH43" s="836"/>
    </row>
    <row r="44" spans="2:36" s="281" customFormat="1" ht="15">
      <c r="B44" s="276"/>
      <c r="C44" s="277"/>
      <c r="D44" s="655"/>
      <c r="E44" s="653"/>
      <c r="F44" s="653"/>
      <c r="G44" s="653"/>
      <c r="H44" s="653"/>
      <c r="I44" s="653"/>
      <c r="J44" s="653"/>
      <c r="K44" s="653"/>
      <c r="L44" s="653"/>
      <c r="M44" s="653"/>
      <c r="N44" s="653"/>
      <c r="O44" s="653"/>
      <c r="P44" s="653"/>
      <c r="Q44" s="653"/>
      <c r="R44" s="653"/>
      <c r="S44" s="653"/>
      <c r="T44" s="653"/>
      <c r="U44" s="654"/>
      <c r="V44" s="653"/>
      <c r="W44" s="653"/>
      <c r="X44" s="653"/>
      <c r="Y44" s="653"/>
      <c r="Z44" s="276"/>
      <c r="AA44" s="276"/>
      <c r="AB44" s="244"/>
      <c r="AC44" s="292"/>
      <c r="AD44" s="293"/>
      <c r="AH44" s="836"/>
    </row>
    <row r="45" spans="2:36" s="281" customFormat="1" ht="15">
      <c r="B45" s="276"/>
      <c r="C45" s="277"/>
      <c r="D45" s="655"/>
      <c r="E45" s="653"/>
      <c r="F45" s="653"/>
      <c r="G45" s="653"/>
      <c r="H45" s="653"/>
      <c r="I45" s="653"/>
      <c r="J45" s="653"/>
      <c r="K45" s="653"/>
      <c r="L45" s="653"/>
      <c r="M45" s="653"/>
      <c r="N45" s="653"/>
      <c r="O45" s="653"/>
      <c r="P45" s="653"/>
      <c r="Q45" s="653"/>
      <c r="R45" s="653"/>
      <c r="S45" s="653"/>
      <c r="T45" s="653"/>
      <c r="U45" s="654"/>
      <c r="V45" s="653"/>
      <c r="W45" s="653"/>
      <c r="X45" s="653"/>
      <c r="Y45" s="653"/>
      <c r="Z45" s="276"/>
      <c r="AA45" s="276"/>
      <c r="AB45" s="244"/>
      <c r="AC45" s="292"/>
      <c r="AD45" s="293"/>
      <c r="AH45" s="836"/>
    </row>
    <row r="46" spans="2:36" s="281" customFormat="1" ht="15">
      <c r="B46" s="276"/>
      <c r="C46" s="277"/>
      <c r="D46" s="655"/>
      <c r="E46" s="653"/>
      <c r="F46" s="653"/>
      <c r="G46" s="653"/>
      <c r="H46" s="653"/>
      <c r="I46" s="653"/>
      <c r="J46" s="653"/>
      <c r="K46" s="653"/>
      <c r="L46" s="653"/>
      <c r="M46" s="653"/>
      <c r="N46" s="653"/>
      <c r="O46" s="653"/>
      <c r="P46" s="653"/>
      <c r="Q46" s="653"/>
      <c r="R46" s="653"/>
      <c r="S46" s="653"/>
      <c r="T46" s="653"/>
      <c r="U46" s="654"/>
      <c r="V46" s="653"/>
      <c r="W46" s="653"/>
      <c r="X46" s="653"/>
      <c r="Y46" s="653"/>
      <c r="Z46" s="276"/>
      <c r="AA46" s="276"/>
      <c r="AB46" s="244"/>
      <c r="AC46" s="292"/>
      <c r="AD46" s="293"/>
      <c r="AH46" s="836"/>
    </row>
    <row r="47" spans="2:36" s="281" customFormat="1" ht="15">
      <c r="B47" s="276"/>
      <c r="C47" s="277"/>
      <c r="D47" s="655"/>
      <c r="E47" s="653"/>
      <c r="F47" s="653"/>
      <c r="G47" s="653"/>
      <c r="H47" s="653"/>
      <c r="I47" s="653"/>
      <c r="J47" s="653"/>
      <c r="K47" s="653"/>
      <c r="L47" s="653"/>
      <c r="M47" s="653"/>
      <c r="N47" s="653"/>
      <c r="O47" s="653"/>
      <c r="P47" s="653"/>
      <c r="Q47" s="653"/>
      <c r="R47" s="653"/>
      <c r="S47" s="653"/>
      <c r="T47" s="653"/>
      <c r="U47" s="654"/>
      <c r="V47" s="653"/>
      <c r="W47" s="653"/>
      <c r="X47" s="653"/>
      <c r="Y47" s="653"/>
      <c r="Z47" s="276"/>
      <c r="AA47" s="276"/>
      <c r="AB47" s="244"/>
      <c r="AC47" s="292"/>
      <c r="AD47" s="293"/>
      <c r="AH47" s="836"/>
    </row>
    <row r="48" spans="2:36" s="281" customFormat="1" ht="15">
      <c r="B48" s="276"/>
      <c r="C48" s="277"/>
      <c r="D48" s="655"/>
      <c r="E48" s="653"/>
      <c r="F48" s="653"/>
      <c r="G48" s="653"/>
      <c r="H48" s="653"/>
      <c r="I48" s="653"/>
      <c r="J48" s="653"/>
      <c r="K48" s="653"/>
      <c r="L48" s="653"/>
      <c r="M48" s="653"/>
      <c r="N48" s="653"/>
      <c r="O48" s="653"/>
      <c r="P48" s="653"/>
      <c r="Q48" s="653"/>
      <c r="R48" s="653"/>
      <c r="S48" s="653"/>
      <c r="T48" s="653"/>
      <c r="U48" s="654"/>
      <c r="V48" s="653"/>
      <c r="W48" s="653"/>
      <c r="X48" s="653"/>
      <c r="Y48" s="653"/>
      <c r="Z48" s="276"/>
      <c r="AA48" s="276"/>
      <c r="AB48" s="244"/>
      <c r="AC48" s="292"/>
      <c r="AD48" s="293"/>
      <c r="AH48" s="836"/>
    </row>
    <row r="49" spans="2:34" s="281" customFormat="1" ht="15">
      <c r="B49" s="276"/>
      <c r="C49" s="277"/>
      <c r="D49" s="655"/>
      <c r="E49" s="653"/>
      <c r="F49" s="653"/>
      <c r="G49" s="653"/>
      <c r="H49" s="653"/>
      <c r="I49" s="653"/>
      <c r="J49" s="653"/>
      <c r="K49" s="653"/>
      <c r="L49" s="653"/>
      <c r="M49" s="653"/>
      <c r="N49" s="653"/>
      <c r="O49" s="653"/>
      <c r="P49" s="653"/>
      <c r="Q49" s="653"/>
      <c r="R49" s="653"/>
      <c r="S49" s="653"/>
      <c r="T49" s="653"/>
      <c r="U49" s="654"/>
      <c r="V49" s="653"/>
      <c r="W49" s="653"/>
      <c r="X49" s="653"/>
      <c r="Y49" s="653"/>
      <c r="Z49" s="276"/>
      <c r="AA49" s="276"/>
      <c r="AB49" s="244"/>
      <c r="AC49" s="292"/>
      <c r="AD49" s="293"/>
      <c r="AH49" s="836"/>
    </row>
    <row r="50" spans="2:34" s="281" customFormat="1" ht="15">
      <c r="B50" s="276"/>
      <c r="C50" s="277"/>
      <c r="D50" s="655"/>
      <c r="E50" s="653"/>
      <c r="F50" s="653"/>
      <c r="G50" s="653"/>
      <c r="H50" s="653"/>
      <c r="I50" s="653"/>
      <c r="J50" s="653"/>
      <c r="K50" s="653"/>
      <c r="L50" s="653"/>
      <c r="M50" s="653"/>
      <c r="N50" s="653"/>
      <c r="O50" s="653"/>
      <c r="P50" s="653"/>
      <c r="Q50" s="653"/>
      <c r="R50" s="653"/>
      <c r="S50" s="653"/>
      <c r="T50" s="653"/>
      <c r="U50" s="654"/>
      <c r="V50" s="653"/>
      <c r="W50" s="653"/>
      <c r="X50" s="653"/>
      <c r="Y50" s="653"/>
      <c r="Z50" s="276"/>
      <c r="AA50" s="276"/>
      <c r="AB50" s="244"/>
      <c r="AC50" s="292"/>
      <c r="AD50" s="293"/>
      <c r="AH50" s="836"/>
    </row>
    <row r="51" spans="2:34" ht="12.75" customHeight="1">
      <c r="B51" s="268"/>
      <c r="C51" s="268"/>
      <c r="D51" s="656"/>
      <c r="E51" s="657"/>
      <c r="F51" s="657"/>
      <c r="G51" s="657"/>
      <c r="H51" s="657"/>
      <c r="I51" s="657"/>
      <c r="J51" s="657"/>
      <c r="K51" s="657"/>
      <c r="L51" s="657"/>
      <c r="M51" s="657"/>
      <c r="N51" s="657"/>
      <c r="O51" s="657"/>
      <c r="P51" s="657"/>
      <c r="Q51" s="657"/>
      <c r="R51" s="657"/>
      <c r="S51" s="657"/>
      <c r="T51" s="657"/>
      <c r="U51" s="657"/>
      <c r="V51" s="657"/>
      <c r="W51" s="657"/>
      <c r="X51" s="657"/>
      <c r="Y51" s="657"/>
      <c r="Z51" s="268"/>
      <c r="AA51" s="268"/>
      <c r="AC51" s="292"/>
      <c r="AD51" s="293"/>
      <c r="AH51" s="837"/>
    </row>
    <row r="52" spans="2:34" ht="20.100000000000001" customHeight="1">
      <c r="D52" s="658"/>
      <c r="E52" s="659"/>
      <c r="F52" s="659"/>
      <c r="G52" s="659"/>
      <c r="H52" s="659"/>
      <c r="I52" s="659"/>
      <c r="J52" s="659"/>
      <c r="K52" s="659"/>
      <c r="L52" s="659"/>
      <c r="M52" s="659"/>
      <c r="N52" s="659"/>
      <c r="O52" s="659"/>
      <c r="P52" s="659"/>
      <c r="Q52" s="659"/>
      <c r="R52" s="659"/>
      <c r="S52" s="659"/>
      <c r="T52" s="659"/>
      <c r="U52" s="659"/>
      <c r="V52" s="659"/>
      <c r="W52" s="659"/>
      <c r="X52" s="659"/>
      <c r="Y52" s="659"/>
      <c r="AC52" s="292"/>
      <c r="AD52" s="293"/>
      <c r="AH52" s="837"/>
    </row>
    <row r="53" spans="2:34" ht="20.100000000000001" customHeight="1">
      <c r="D53" s="658"/>
      <c r="E53" s="659"/>
      <c r="F53" s="659"/>
      <c r="G53" s="659"/>
      <c r="H53" s="659"/>
      <c r="I53" s="659"/>
      <c r="J53" s="659"/>
      <c r="K53" s="659"/>
      <c r="L53" s="659"/>
      <c r="M53" s="659"/>
      <c r="N53" s="659"/>
      <c r="O53" s="659"/>
      <c r="P53" s="659"/>
      <c r="Q53" s="659"/>
      <c r="R53" s="659"/>
      <c r="S53" s="659"/>
      <c r="T53" s="659"/>
      <c r="U53" s="659"/>
      <c r="V53" s="659"/>
      <c r="W53" s="659"/>
      <c r="X53" s="659"/>
      <c r="Y53" s="659"/>
      <c r="AC53" s="292"/>
      <c r="AD53" s="293"/>
      <c r="AH53" s="837"/>
    </row>
    <row r="54" spans="2:34" ht="20.100000000000001" customHeight="1">
      <c r="D54" s="658"/>
      <c r="E54" s="659"/>
      <c r="F54" s="659"/>
      <c r="G54" s="659"/>
      <c r="H54" s="659"/>
      <c r="I54" s="659"/>
      <c r="J54" s="659"/>
      <c r="K54" s="659"/>
      <c r="L54" s="659"/>
      <c r="M54" s="659"/>
      <c r="N54" s="659"/>
      <c r="O54" s="659"/>
      <c r="P54" s="659"/>
      <c r="Q54" s="659"/>
      <c r="R54" s="659"/>
      <c r="S54" s="659"/>
      <c r="T54" s="659"/>
      <c r="U54" s="659"/>
      <c r="V54" s="659"/>
      <c r="W54" s="659"/>
      <c r="X54" s="659"/>
      <c r="Y54" s="659"/>
      <c r="AC54" s="292"/>
      <c r="AD54" s="293"/>
      <c r="AH54" s="837"/>
    </row>
    <row r="55" spans="2:34" ht="20.100000000000001" customHeight="1">
      <c r="D55" s="658"/>
      <c r="E55" s="659"/>
      <c r="F55" s="659"/>
      <c r="G55" s="659"/>
      <c r="H55" s="659"/>
      <c r="I55" s="659"/>
      <c r="J55" s="659"/>
      <c r="K55" s="659"/>
      <c r="L55" s="659"/>
      <c r="M55" s="659"/>
      <c r="N55" s="659"/>
      <c r="O55" s="659"/>
      <c r="P55" s="659"/>
      <c r="Q55" s="659"/>
      <c r="R55" s="659"/>
      <c r="S55" s="659"/>
      <c r="T55" s="659"/>
      <c r="U55" s="659"/>
      <c r="V55" s="659"/>
      <c r="W55" s="659"/>
      <c r="X55" s="659"/>
      <c r="Y55" s="659"/>
      <c r="AC55" s="292"/>
      <c r="AD55" s="293"/>
      <c r="AH55" s="837"/>
    </row>
    <row r="56" spans="2:34" ht="20.100000000000001" customHeight="1">
      <c r="D56" s="658"/>
      <c r="E56" s="659"/>
      <c r="F56" s="659"/>
      <c r="G56" s="659"/>
      <c r="H56" s="659"/>
      <c r="I56" s="659"/>
      <c r="J56" s="659"/>
      <c r="K56" s="659"/>
      <c r="L56" s="659"/>
      <c r="M56" s="659"/>
      <c r="N56" s="659"/>
      <c r="O56" s="659"/>
      <c r="P56" s="659"/>
      <c r="Q56" s="659"/>
      <c r="R56" s="659"/>
      <c r="S56" s="659"/>
      <c r="T56" s="659"/>
      <c r="U56" s="659"/>
      <c r="V56" s="659"/>
      <c r="W56" s="659"/>
      <c r="X56" s="659"/>
      <c r="Y56" s="659"/>
      <c r="AC56" s="292"/>
      <c r="AD56" s="293"/>
      <c r="AE56" s="294"/>
      <c r="AH56" s="837"/>
    </row>
    <row r="57" spans="2:34" ht="20.100000000000001" customHeight="1">
      <c r="D57" s="658"/>
      <c r="E57" s="659"/>
      <c r="F57" s="659"/>
      <c r="G57" s="659"/>
      <c r="H57" s="659"/>
      <c r="I57" s="659"/>
      <c r="J57" s="659"/>
      <c r="K57" s="659"/>
      <c r="L57" s="659"/>
      <c r="M57" s="659"/>
      <c r="N57" s="659"/>
      <c r="O57" s="659"/>
      <c r="P57" s="659"/>
      <c r="Q57" s="659"/>
      <c r="R57" s="659"/>
      <c r="S57" s="659"/>
      <c r="T57" s="659"/>
      <c r="U57" s="659"/>
      <c r="V57" s="659"/>
      <c r="W57" s="659"/>
      <c r="X57" s="659"/>
      <c r="Y57" s="659"/>
      <c r="AC57" s="292"/>
      <c r="AD57" s="293"/>
      <c r="AH57" s="837"/>
    </row>
    <row r="58" spans="2:34" ht="20.100000000000001" customHeight="1">
      <c r="D58" s="658"/>
      <c r="E58" s="659"/>
      <c r="F58" s="659"/>
      <c r="G58" s="659"/>
      <c r="H58" s="659"/>
      <c r="I58" s="659"/>
      <c r="J58" s="659"/>
      <c r="K58" s="659"/>
      <c r="L58" s="659"/>
      <c r="M58" s="659"/>
      <c r="N58" s="659"/>
      <c r="O58" s="659"/>
      <c r="P58" s="659"/>
      <c r="Q58" s="659"/>
      <c r="R58" s="659"/>
      <c r="S58" s="659"/>
      <c r="T58" s="659"/>
      <c r="U58" s="659"/>
      <c r="V58" s="659"/>
      <c r="W58" s="659"/>
      <c r="X58" s="659"/>
      <c r="Y58" s="659"/>
      <c r="AC58" s="292"/>
      <c r="AD58" s="293"/>
      <c r="AH58" s="837"/>
    </row>
    <row r="59" spans="2:34" ht="20.100000000000001" customHeight="1">
      <c r="D59" s="658"/>
      <c r="E59" s="659"/>
      <c r="F59" s="659"/>
      <c r="G59" s="659"/>
      <c r="H59" s="659"/>
      <c r="I59" s="659"/>
      <c r="J59" s="659"/>
      <c r="K59" s="659"/>
      <c r="L59" s="659"/>
      <c r="M59" s="659"/>
      <c r="N59" s="659"/>
      <c r="O59" s="659"/>
      <c r="P59" s="659"/>
      <c r="Q59" s="659"/>
      <c r="R59" s="659"/>
      <c r="S59" s="659"/>
      <c r="T59" s="659"/>
      <c r="U59" s="659"/>
      <c r="V59" s="659"/>
      <c r="W59" s="659"/>
      <c r="X59" s="659"/>
      <c r="Y59" s="659"/>
      <c r="AC59" s="292"/>
      <c r="AD59" s="293"/>
      <c r="AH59" s="837"/>
    </row>
    <row r="60" spans="2:34" ht="20.100000000000001" customHeight="1">
      <c r="D60" s="658"/>
      <c r="E60" s="659"/>
      <c r="F60" s="659"/>
      <c r="G60" s="659"/>
      <c r="H60" s="659"/>
      <c r="I60" s="659"/>
      <c r="J60" s="659"/>
      <c r="K60" s="659"/>
      <c r="L60" s="659"/>
      <c r="M60" s="659"/>
      <c r="N60" s="659"/>
      <c r="O60" s="659"/>
      <c r="P60" s="659"/>
      <c r="Q60" s="659"/>
      <c r="R60" s="659"/>
      <c r="S60" s="659"/>
      <c r="T60" s="659"/>
      <c r="U60" s="659"/>
      <c r="V60" s="659"/>
      <c r="W60" s="659"/>
      <c r="X60" s="659"/>
      <c r="Y60" s="659"/>
      <c r="AC60" s="292"/>
      <c r="AD60" s="293"/>
      <c r="AH60" s="837"/>
    </row>
    <row r="61" spans="2:34" ht="20.100000000000001" customHeight="1">
      <c r="D61" s="658"/>
      <c r="E61" s="659"/>
      <c r="F61" s="659"/>
      <c r="G61" s="659"/>
      <c r="H61" s="659"/>
      <c r="I61" s="659"/>
      <c r="J61" s="659"/>
      <c r="K61" s="659"/>
      <c r="L61" s="659"/>
      <c r="M61" s="659"/>
      <c r="N61" s="659"/>
      <c r="O61" s="659"/>
      <c r="P61" s="659"/>
      <c r="Q61" s="659"/>
      <c r="R61" s="659"/>
      <c r="S61" s="659"/>
      <c r="T61" s="659"/>
      <c r="U61" s="659"/>
      <c r="V61" s="659"/>
      <c r="W61" s="659"/>
      <c r="X61" s="659"/>
      <c r="Y61" s="659"/>
      <c r="AC61" s="292"/>
      <c r="AD61" s="293"/>
      <c r="AH61" s="837"/>
    </row>
    <row r="62" spans="2:34" ht="20.100000000000001" customHeight="1">
      <c r="D62" s="658"/>
      <c r="E62" s="659"/>
      <c r="F62" s="659"/>
      <c r="G62" s="659"/>
      <c r="H62" s="659"/>
      <c r="I62" s="659"/>
      <c r="J62" s="659"/>
      <c r="K62" s="659"/>
      <c r="L62" s="659"/>
      <c r="M62" s="659"/>
      <c r="N62" s="659"/>
      <c r="O62" s="659"/>
      <c r="P62" s="659"/>
      <c r="Q62" s="659"/>
      <c r="R62" s="659"/>
      <c r="S62" s="659"/>
      <c r="T62" s="659"/>
      <c r="U62" s="659"/>
      <c r="V62" s="659"/>
      <c r="W62" s="659"/>
      <c r="X62" s="659"/>
      <c r="Y62" s="659"/>
      <c r="AC62" s="292"/>
      <c r="AD62" s="293"/>
      <c r="AH62" s="837"/>
    </row>
    <row r="63" spans="2:34" ht="20.100000000000001" customHeight="1">
      <c r="D63" s="660"/>
      <c r="E63" s="661"/>
      <c r="F63" s="661"/>
      <c r="G63" s="661"/>
      <c r="H63" s="661"/>
      <c r="I63" s="661"/>
      <c r="J63" s="661"/>
      <c r="K63" s="661"/>
      <c r="L63" s="661"/>
      <c r="M63" s="661"/>
      <c r="N63" s="661"/>
      <c r="O63" s="661"/>
      <c r="P63" s="661"/>
      <c r="Q63" s="661"/>
      <c r="R63" s="661"/>
      <c r="S63" s="661"/>
      <c r="T63" s="661"/>
      <c r="U63" s="661"/>
      <c r="V63" s="661"/>
      <c r="W63" s="661"/>
      <c r="X63" s="661"/>
      <c r="Y63" s="661"/>
      <c r="Z63" s="838"/>
      <c r="AA63" s="838"/>
      <c r="AB63" s="839"/>
      <c r="AC63" s="840"/>
      <c r="AD63" s="841"/>
      <c r="AE63" s="838"/>
      <c r="AF63" s="838"/>
      <c r="AG63" s="838"/>
      <c r="AH63" s="842"/>
    </row>
    <row r="64" spans="2:34" ht="20.100000000000001" customHeight="1">
      <c r="AC64" s="292"/>
      <c r="AD64" s="293"/>
    </row>
    <row r="65" spans="29:30" ht="20.100000000000001" customHeight="1">
      <c r="AC65" s="292"/>
      <c r="AD65" s="293"/>
    </row>
    <row r="66" spans="29:30" ht="20.100000000000001" customHeight="1">
      <c r="AC66" s="292"/>
      <c r="AD66" s="293"/>
    </row>
    <row r="67" spans="29:30" ht="20.100000000000001" customHeight="1">
      <c r="AC67" s="292"/>
      <c r="AD67" s="293"/>
    </row>
    <row r="68" spans="29:30" ht="20.100000000000001" customHeight="1">
      <c r="AC68" s="295"/>
      <c r="AD68" s="296"/>
    </row>
    <row r="69" spans="29:30" ht="20.100000000000001" customHeight="1">
      <c r="AC69" s="292"/>
      <c r="AD69" s="293"/>
    </row>
    <row r="70" spans="29:30" ht="20.100000000000001" customHeight="1">
      <c r="AC70" s="292"/>
      <c r="AD70" s="293"/>
    </row>
    <row r="71" spans="29:30" ht="20.100000000000001" customHeight="1">
      <c r="AC71" s="292"/>
      <c r="AD71" s="293"/>
    </row>
    <row r="72" spans="29:30" ht="20.100000000000001" customHeight="1">
      <c r="AC72" s="292"/>
      <c r="AD72" s="293"/>
    </row>
    <row r="73" spans="29:30" ht="20.100000000000001" customHeight="1">
      <c r="AC73" s="292"/>
      <c r="AD73" s="293"/>
    </row>
    <row r="74" spans="29:30" ht="20.100000000000001" customHeight="1">
      <c r="AC74" s="292"/>
      <c r="AD74" s="293"/>
    </row>
    <row r="75" spans="29:30" ht="20.100000000000001" customHeight="1">
      <c r="AC75" s="292"/>
      <c r="AD75" s="293"/>
    </row>
    <row r="76" spans="29:30" ht="20.100000000000001" customHeight="1">
      <c r="AC76" s="292"/>
      <c r="AD76" s="293"/>
    </row>
    <row r="77" spans="29:30" ht="20.100000000000001" customHeight="1">
      <c r="AC77" s="292"/>
      <c r="AD77" s="293"/>
    </row>
    <row r="85" spans="30:30" ht="20.100000000000001" customHeight="1">
      <c r="AD85" s="297"/>
    </row>
    <row r="86" spans="30:30" ht="20.100000000000001" customHeight="1">
      <c r="AD86" s="298"/>
    </row>
    <row r="150" spans="29:30" ht="20.100000000000001" customHeight="1">
      <c r="AC150" s="299"/>
      <c r="AD150" s="300"/>
    </row>
    <row r="151" spans="29:30" ht="20.100000000000001" customHeight="1">
      <c r="AC151" s="299"/>
      <c r="AD151" s="300"/>
    </row>
    <row r="152" spans="29:30" ht="20.100000000000001" customHeight="1">
      <c r="AC152" s="299"/>
      <c r="AD152" s="300"/>
    </row>
    <row r="153" spans="29:30" ht="20.100000000000001" customHeight="1">
      <c r="AC153" s="299"/>
      <c r="AD153" s="300"/>
    </row>
    <row r="154" spans="29:30" ht="20.100000000000001" customHeight="1">
      <c r="AC154" s="299"/>
      <c r="AD154" s="300"/>
    </row>
    <row r="155" spans="29:30" ht="20.100000000000001" customHeight="1">
      <c r="AC155" s="299"/>
      <c r="AD155" s="300"/>
    </row>
    <row r="156" spans="29:30" ht="20.100000000000001" customHeight="1">
      <c r="AC156" s="299"/>
      <c r="AD156" s="300"/>
    </row>
    <row r="157" spans="29:30" ht="20.100000000000001" customHeight="1">
      <c r="AC157" s="299"/>
      <c r="AD157" s="300"/>
    </row>
    <row r="158" spans="29:30" ht="20.100000000000001" customHeight="1">
      <c r="AC158" s="299"/>
      <c r="AD158" s="300"/>
    </row>
    <row r="159" spans="29:30" ht="20.100000000000001" customHeight="1">
      <c r="AC159" s="299"/>
      <c r="AD159" s="300"/>
    </row>
    <row r="160" spans="29:30" ht="20.100000000000001" customHeight="1">
      <c r="AC160" s="299"/>
      <c r="AD160" s="300"/>
    </row>
    <row r="161" spans="29:30" ht="20.100000000000001" customHeight="1">
      <c r="AC161" s="299"/>
      <c r="AD161" s="300"/>
    </row>
    <row r="162" spans="29:30" ht="20.100000000000001" customHeight="1">
      <c r="AC162" s="299"/>
      <c r="AD162" s="300"/>
    </row>
    <row r="163" spans="29:30" ht="20.100000000000001" customHeight="1">
      <c r="AC163" s="299"/>
      <c r="AD163" s="300"/>
    </row>
    <row r="164" spans="29:30" ht="20.100000000000001" customHeight="1">
      <c r="AC164" s="299"/>
      <c r="AD164" s="300"/>
    </row>
    <row r="165" spans="29:30" ht="20.100000000000001" customHeight="1">
      <c r="AC165" s="299"/>
      <c r="AD165" s="300"/>
    </row>
    <row r="166" spans="29:30" ht="20.100000000000001" customHeight="1">
      <c r="AC166" s="299"/>
      <c r="AD166" s="300"/>
    </row>
    <row r="167" spans="29:30" ht="20.100000000000001" customHeight="1">
      <c r="AC167" s="299"/>
      <c r="AD167" s="300"/>
    </row>
    <row r="168" spans="29:30" ht="20.100000000000001" customHeight="1">
      <c r="AC168" s="299"/>
      <c r="AD168" s="300"/>
    </row>
    <row r="169" spans="29:30" ht="20.100000000000001" customHeight="1">
      <c r="AC169" s="299"/>
      <c r="AD169" s="300"/>
    </row>
    <row r="170" spans="29:30" ht="20.100000000000001" customHeight="1">
      <c r="AC170" s="299"/>
      <c r="AD170" s="300"/>
    </row>
    <row r="171" spans="29:30" ht="20.100000000000001" customHeight="1">
      <c r="AC171" s="299"/>
      <c r="AD171" s="300"/>
    </row>
    <row r="172" spans="29:30" ht="20.100000000000001" customHeight="1">
      <c r="AC172" s="299"/>
      <c r="AD172" s="300"/>
    </row>
    <row r="173" spans="29:30" ht="20.100000000000001" customHeight="1">
      <c r="AC173" s="299"/>
      <c r="AD173" s="300"/>
    </row>
    <row r="174" spans="29:30" ht="20.100000000000001" customHeight="1">
      <c r="AC174" s="299"/>
      <c r="AD174" s="300"/>
    </row>
    <row r="175" spans="29:30" ht="20.100000000000001" customHeight="1">
      <c r="AC175" s="299"/>
      <c r="AD175" s="300"/>
    </row>
    <row r="176" spans="29:30" ht="20.100000000000001" customHeight="1">
      <c r="AC176" s="299"/>
      <c r="AD176" s="300"/>
    </row>
    <row r="177" spans="29:30" ht="20.100000000000001" customHeight="1">
      <c r="AC177" s="299"/>
      <c r="AD177" s="300"/>
    </row>
    <row r="178" spans="29:30" ht="20.100000000000001" customHeight="1">
      <c r="AC178" s="299"/>
      <c r="AD178" s="300"/>
    </row>
    <row r="179" spans="29:30" ht="20.100000000000001" customHeight="1">
      <c r="AC179" s="299"/>
      <c r="AD179" s="300"/>
    </row>
    <row r="180" spans="29:30" ht="20.100000000000001" customHeight="1">
      <c r="AC180" s="299"/>
      <c r="AD180" s="300"/>
    </row>
    <row r="181" spans="29:30" ht="20.100000000000001" customHeight="1">
      <c r="AC181" s="299"/>
      <c r="AD181" s="300"/>
    </row>
    <row r="182" spans="29:30" ht="20.100000000000001" customHeight="1">
      <c r="AC182" s="299"/>
      <c r="AD182" s="300"/>
    </row>
    <row r="183" spans="29:30" ht="20.100000000000001" customHeight="1">
      <c r="AC183" s="299"/>
      <c r="AD183" s="300"/>
    </row>
    <row r="184" spans="29:30" ht="20.100000000000001" customHeight="1">
      <c r="AC184" s="299"/>
      <c r="AD184" s="300"/>
    </row>
    <row r="185" spans="29:30" ht="20.100000000000001" customHeight="1">
      <c r="AC185" s="299"/>
      <c r="AD185" s="300"/>
    </row>
    <row r="186" spans="29:30" ht="20.100000000000001" customHeight="1">
      <c r="AC186" s="299"/>
      <c r="AD186" s="300"/>
    </row>
    <row r="187" spans="29:30" ht="20.100000000000001" customHeight="1">
      <c r="AC187" s="299"/>
      <c r="AD187" s="300"/>
    </row>
    <row r="188" spans="29:30" ht="20.100000000000001" customHeight="1">
      <c r="AC188" s="299"/>
      <c r="AD188" s="300"/>
    </row>
    <row r="189" spans="29:30" ht="20.100000000000001" customHeight="1">
      <c r="AC189" s="299"/>
      <c r="AD189" s="300"/>
    </row>
    <row r="190" spans="29:30" ht="20.100000000000001" customHeight="1">
      <c r="AC190" s="299"/>
      <c r="AD190" s="300"/>
    </row>
    <row r="191" spans="29:30" ht="20.100000000000001" customHeight="1">
      <c r="AC191" s="301"/>
      <c r="AD191" s="246"/>
    </row>
    <row r="192" spans="29:30" ht="20.100000000000001" customHeight="1">
      <c r="AC192" s="301"/>
      <c r="AD192" s="246"/>
    </row>
    <row r="193" spans="29:30" ht="20.100000000000001" customHeight="1">
      <c r="AC193" s="302"/>
      <c r="AD193" s="247"/>
    </row>
    <row r="194" spans="29:30" ht="20.100000000000001" customHeight="1">
      <c r="AC194" s="302"/>
      <c r="AD194" s="247"/>
    </row>
    <row r="195" spans="29:30" ht="20.100000000000001" customHeight="1">
      <c r="AC195" s="302"/>
      <c r="AD195" s="247"/>
    </row>
    <row r="196" spans="29:30" ht="20.100000000000001" customHeight="1">
      <c r="AC196" s="302"/>
      <c r="AD196" s="247"/>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18"/>
  <conditionalFormatting sqref="AD85:AD86 AC150:AD196">
    <cfRule type="expression" priority="8">
      <formula>CELL("protect",AC85)=0</formula>
    </cfRule>
  </conditionalFormatting>
  <conditionalFormatting sqref="B1:B2">
    <cfRule type="expression" dxfId="19" priority="7">
      <formula>_xlfn.ISFORMULA(B1)=TRUE</formula>
    </cfRule>
  </conditionalFormatting>
  <conditionalFormatting sqref="J28">
    <cfRule type="containsBlanks" dxfId="18" priority="6">
      <formula>LEN(TRIM(J28))=0</formula>
    </cfRule>
  </conditionalFormatting>
  <conditionalFormatting sqref="B3">
    <cfRule type="expression" dxfId="17" priority="5">
      <formula>_xlfn.ISFORMULA(B3)=TRUE</formula>
    </cfRule>
  </conditionalFormatting>
  <conditionalFormatting sqref="T8">
    <cfRule type="containsBlanks" dxfId="16" priority="3">
      <formula>LEN(TRIM(T8))=0</formula>
    </cfRule>
  </conditionalFormatting>
  <conditionalFormatting sqref="T8:X8">
    <cfRule type="expression" dxfId="15" priority="2">
      <formula>_xlfn.ISFORMULA(T8)=TRUE</formula>
    </cfRule>
  </conditionalFormatting>
  <conditionalFormatting sqref="D16:P23">
    <cfRule type="containsBlanks" dxfId="14"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&amp;R&amp;K00-043R5超高層ZEH-M_ver.1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37"/>
  <sheetViews>
    <sheetView showGridLines="0" view="pageBreakPreview" zoomScale="70" zoomScaleNormal="65" zoomScaleSheetLayoutView="70" workbookViewId="0"/>
  </sheetViews>
  <sheetFormatPr defaultColWidth="9" defaultRowHeight="40.5"/>
  <cols>
    <col min="1" max="1" width="2.625" style="325" customWidth="1"/>
    <col min="2" max="2" width="36.125" style="196" customWidth="1"/>
    <col min="3" max="3" width="86.875" style="196" customWidth="1"/>
    <col min="4" max="6" width="9.125" style="324" customWidth="1"/>
    <col min="7" max="7" width="58.5" style="327" customWidth="1"/>
    <col min="8" max="8" width="2.625" style="196" customWidth="1"/>
    <col min="9" max="16384" width="9" style="196"/>
  </cols>
  <sheetData>
    <row r="1" spans="1:7" s="316" customFormat="1" ht="25.5">
      <c r="A1" s="240" t="s">
        <v>390</v>
      </c>
      <c r="D1" s="317"/>
      <c r="E1" s="317"/>
      <c r="F1" s="317"/>
      <c r="G1" s="318"/>
    </row>
    <row r="2" spans="1:7" s="316" customFormat="1" ht="25.5">
      <c r="A2" s="856" t="s">
        <v>812</v>
      </c>
      <c r="D2" s="317"/>
      <c r="E2" s="317"/>
      <c r="F2" s="317"/>
      <c r="G2" s="318"/>
    </row>
    <row r="3" spans="1:7" ht="44.25" customHeight="1">
      <c r="A3" s="319"/>
      <c r="B3" s="320" t="s">
        <v>145</v>
      </c>
      <c r="C3" s="321" t="s">
        <v>146</v>
      </c>
      <c r="D3" s="322" t="s">
        <v>147</v>
      </c>
      <c r="E3" s="322" t="s">
        <v>148</v>
      </c>
      <c r="F3" s="322" t="s">
        <v>307</v>
      </c>
      <c r="G3" s="323" t="s">
        <v>149</v>
      </c>
    </row>
    <row r="4" spans="1:7">
      <c r="B4" s="1107" t="s">
        <v>150</v>
      </c>
      <c r="C4" s="854" t="s">
        <v>851</v>
      </c>
      <c r="D4" s="324" t="s">
        <v>151</v>
      </c>
      <c r="E4" s="324" t="s">
        <v>152</v>
      </c>
      <c r="F4" s="38" t="s">
        <v>308</v>
      </c>
      <c r="G4" s="326" t="s">
        <v>364</v>
      </c>
    </row>
    <row r="5" spans="1:7">
      <c r="B5" s="1107"/>
      <c r="C5" s="855" t="s">
        <v>852</v>
      </c>
      <c r="D5" s="324" t="s">
        <v>151</v>
      </c>
      <c r="E5" s="324" t="s">
        <v>152</v>
      </c>
      <c r="F5" s="38" t="s">
        <v>308</v>
      </c>
      <c r="G5" s="328"/>
    </row>
    <row r="6" spans="1:7">
      <c r="B6" s="1107"/>
      <c r="C6" s="854" t="s">
        <v>853</v>
      </c>
      <c r="D6" s="324" t="s">
        <v>151</v>
      </c>
      <c r="E6" s="324" t="s">
        <v>152</v>
      </c>
      <c r="F6" s="38" t="s">
        <v>308</v>
      </c>
      <c r="G6" s="328"/>
    </row>
    <row r="7" spans="1:7">
      <c r="B7" s="1107"/>
      <c r="C7" s="854" t="s">
        <v>854</v>
      </c>
      <c r="D7" s="324" t="s">
        <v>151</v>
      </c>
      <c r="E7" s="324" t="s">
        <v>306</v>
      </c>
      <c r="F7" s="38" t="s">
        <v>308</v>
      </c>
      <c r="G7" s="328" t="s">
        <v>383</v>
      </c>
    </row>
    <row r="8" spans="1:7">
      <c r="B8" s="429" t="s">
        <v>153</v>
      </c>
      <c r="C8" s="854" t="s">
        <v>154</v>
      </c>
      <c r="D8" s="324" t="s">
        <v>151</v>
      </c>
      <c r="E8" s="324" t="s">
        <v>152</v>
      </c>
      <c r="F8" s="38" t="s">
        <v>308</v>
      </c>
      <c r="G8" s="328" t="s">
        <v>735</v>
      </c>
    </row>
    <row r="9" spans="1:7">
      <c r="B9" s="1108" t="s">
        <v>328</v>
      </c>
      <c r="C9" s="854" t="s">
        <v>155</v>
      </c>
      <c r="D9" s="324" t="s">
        <v>151</v>
      </c>
      <c r="E9" s="324" t="s">
        <v>152</v>
      </c>
      <c r="F9" s="38" t="s">
        <v>308</v>
      </c>
      <c r="G9" s="328"/>
    </row>
    <row r="10" spans="1:7">
      <c r="B10" s="1108"/>
      <c r="C10" s="854" t="s">
        <v>156</v>
      </c>
      <c r="D10" s="324" t="s">
        <v>151</v>
      </c>
      <c r="E10" s="324" t="s">
        <v>152</v>
      </c>
      <c r="F10" s="38" t="s">
        <v>308</v>
      </c>
      <c r="G10" s="328"/>
    </row>
    <row r="11" spans="1:7" hidden="1">
      <c r="B11" s="1108"/>
      <c r="C11" s="90" t="s">
        <v>320</v>
      </c>
      <c r="D11" s="324" t="s">
        <v>151</v>
      </c>
      <c r="E11" s="324" t="s">
        <v>152</v>
      </c>
      <c r="F11" s="38" t="s">
        <v>308</v>
      </c>
      <c r="G11" s="416"/>
    </row>
    <row r="12" spans="1:7">
      <c r="B12" s="1108"/>
      <c r="C12" s="854" t="s">
        <v>827</v>
      </c>
      <c r="D12" s="324" t="s">
        <v>151</v>
      </c>
      <c r="E12" s="324" t="s">
        <v>152</v>
      </c>
      <c r="F12" s="38" t="s">
        <v>308</v>
      </c>
      <c r="G12" s="416"/>
    </row>
    <row r="13" spans="1:7">
      <c r="B13" s="1108"/>
      <c r="C13" s="854" t="s">
        <v>842</v>
      </c>
      <c r="D13" s="324" t="s">
        <v>151</v>
      </c>
      <c r="E13" s="324" t="s">
        <v>299</v>
      </c>
      <c r="F13" s="38" t="s">
        <v>308</v>
      </c>
      <c r="G13" s="328"/>
    </row>
    <row r="14" spans="1:7">
      <c r="B14" s="1108"/>
      <c r="C14" s="855" t="s">
        <v>843</v>
      </c>
      <c r="D14" s="324" t="s">
        <v>151</v>
      </c>
      <c r="E14" s="324" t="s">
        <v>152</v>
      </c>
      <c r="F14" s="38" t="s">
        <v>308</v>
      </c>
      <c r="G14" s="416"/>
    </row>
    <row r="15" spans="1:7" ht="51" customHeight="1">
      <c r="B15" s="1108"/>
      <c r="C15" s="855" t="s">
        <v>855</v>
      </c>
      <c r="D15" s="324" t="s">
        <v>151</v>
      </c>
      <c r="E15" s="324" t="s">
        <v>152</v>
      </c>
      <c r="F15" s="38" t="s">
        <v>308</v>
      </c>
      <c r="G15" s="416"/>
    </row>
    <row r="16" spans="1:7">
      <c r="B16" s="1108"/>
      <c r="C16" s="855" t="s">
        <v>856</v>
      </c>
      <c r="D16" s="430" t="s">
        <v>151</v>
      </c>
      <c r="E16" s="430" t="s">
        <v>157</v>
      </c>
      <c r="F16" s="38" t="s">
        <v>308</v>
      </c>
      <c r="G16" s="416"/>
    </row>
    <row r="17" spans="2:7">
      <c r="B17" s="1108"/>
      <c r="C17" s="855" t="s">
        <v>844</v>
      </c>
      <c r="D17" s="430" t="s">
        <v>151</v>
      </c>
      <c r="E17" s="430" t="s">
        <v>157</v>
      </c>
      <c r="F17" s="38" t="s">
        <v>308</v>
      </c>
      <c r="G17" s="416"/>
    </row>
    <row r="18" spans="2:7">
      <c r="B18" s="1108"/>
      <c r="C18" s="855" t="s">
        <v>857</v>
      </c>
      <c r="D18" s="430" t="s">
        <v>151</v>
      </c>
      <c r="E18" s="430" t="s">
        <v>157</v>
      </c>
      <c r="F18" s="431" t="s">
        <v>308</v>
      </c>
      <c r="G18" s="416"/>
    </row>
    <row r="19" spans="2:7">
      <c r="B19" s="1108"/>
      <c r="C19" s="90" t="s">
        <v>158</v>
      </c>
      <c r="D19" s="324" t="s">
        <v>159</v>
      </c>
      <c r="E19" s="324" t="s">
        <v>157</v>
      </c>
      <c r="F19" s="38"/>
      <c r="G19" s="432" t="s">
        <v>847</v>
      </c>
    </row>
    <row r="20" spans="2:7">
      <c r="B20" s="1108"/>
      <c r="C20" s="857" t="s">
        <v>951</v>
      </c>
      <c r="D20" s="430" t="s">
        <v>151</v>
      </c>
      <c r="E20" s="430" t="s">
        <v>157</v>
      </c>
      <c r="F20" s="38" t="s">
        <v>308</v>
      </c>
      <c r="G20" s="432" t="s">
        <v>732</v>
      </c>
    </row>
    <row r="21" spans="2:7">
      <c r="B21" s="1108"/>
      <c r="C21" s="854" t="s">
        <v>845</v>
      </c>
      <c r="D21" s="430" t="s">
        <v>151</v>
      </c>
      <c r="E21" s="430" t="s">
        <v>157</v>
      </c>
      <c r="F21" s="38" t="s">
        <v>308</v>
      </c>
      <c r="G21" s="432" t="s">
        <v>731</v>
      </c>
    </row>
    <row r="22" spans="2:7">
      <c r="B22" s="1108"/>
      <c r="C22" s="855" t="s">
        <v>846</v>
      </c>
      <c r="D22" s="430" t="s">
        <v>151</v>
      </c>
      <c r="E22" s="430" t="s">
        <v>157</v>
      </c>
      <c r="F22" s="38" t="s">
        <v>308</v>
      </c>
      <c r="G22" s="309"/>
    </row>
    <row r="23" spans="2:7">
      <c r="B23" s="1108"/>
      <c r="C23" s="854" t="s">
        <v>858</v>
      </c>
      <c r="D23" s="430" t="s">
        <v>151</v>
      </c>
      <c r="E23" s="329" t="s">
        <v>152</v>
      </c>
      <c r="F23" s="38" t="s">
        <v>308</v>
      </c>
      <c r="G23" s="432"/>
    </row>
    <row r="24" spans="2:7" ht="60.75">
      <c r="B24" s="429" t="s">
        <v>329</v>
      </c>
      <c r="C24" s="90" t="s">
        <v>709</v>
      </c>
      <c r="D24" s="324" t="s">
        <v>159</v>
      </c>
      <c r="E24" s="324" t="s">
        <v>306</v>
      </c>
      <c r="F24" s="38"/>
      <c r="G24" s="802" t="s">
        <v>733</v>
      </c>
    </row>
    <row r="25" spans="2:7">
      <c r="B25" s="1108" t="s">
        <v>330</v>
      </c>
      <c r="C25" s="90" t="s">
        <v>410</v>
      </c>
      <c r="D25" s="324" t="s">
        <v>159</v>
      </c>
      <c r="E25" s="324" t="s">
        <v>299</v>
      </c>
      <c r="F25" s="38"/>
      <c r="G25" s="328" t="s">
        <v>729</v>
      </c>
    </row>
    <row r="26" spans="2:7">
      <c r="B26" s="1108"/>
      <c r="C26" s="90" t="s">
        <v>161</v>
      </c>
      <c r="D26" s="324" t="s">
        <v>159</v>
      </c>
      <c r="E26" s="324" t="s">
        <v>157</v>
      </c>
      <c r="F26" s="577"/>
      <c r="G26" s="328" t="s">
        <v>396</v>
      </c>
    </row>
    <row r="27" spans="2:7">
      <c r="B27" s="1109" t="s">
        <v>569</v>
      </c>
      <c r="C27" s="591" t="s">
        <v>162</v>
      </c>
      <c r="D27" s="578" t="s">
        <v>160</v>
      </c>
      <c r="E27" s="578" t="s">
        <v>152</v>
      </c>
      <c r="F27" s="38"/>
      <c r="G27" s="1106" t="s">
        <v>864</v>
      </c>
    </row>
    <row r="28" spans="2:7">
      <c r="B28" s="1109"/>
      <c r="C28" s="591" t="s">
        <v>163</v>
      </c>
      <c r="D28" s="578" t="s">
        <v>160</v>
      </c>
      <c r="E28" s="578" t="s">
        <v>152</v>
      </c>
      <c r="F28" s="38"/>
      <c r="G28" s="1106"/>
    </row>
    <row r="29" spans="2:7">
      <c r="B29" s="1109"/>
      <c r="C29" s="591" t="s">
        <v>164</v>
      </c>
      <c r="D29" s="578" t="s">
        <v>160</v>
      </c>
      <c r="E29" s="578" t="s">
        <v>152</v>
      </c>
      <c r="F29" s="38"/>
      <c r="G29" s="1106"/>
    </row>
    <row r="30" spans="2:7">
      <c r="B30" s="1109"/>
      <c r="C30" s="591" t="s">
        <v>331</v>
      </c>
      <c r="D30" s="578" t="s">
        <v>160</v>
      </c>
      <c r="E30" s="578" t="s">
        <v>152</v>
      </c>
      <c r="F30" s="38"/>
      <c r="G30" s="1106"/>
    </row>
    <row r="31" spans="2:7">
      <c r="B31" s="1109"/>
      <c r="C31" s="591" t="s">
        <v>322</v>
      </c>
      <c r="D31" s="578" t="s">
        <v>160</v>
      </c>
      <c r="E31" s="578" t="s">
        <v>152</v>
      </c>
      <c r="F31" s="38"/>
      <c r="G31" s="1106"/>
    </row>
    <row r="32" spans="2:7">
      <c r="B32" s="1109"/>
      <c r="C32" s="591" t="s">
        <v>321</v>
      </c>
      <c r="D32" s="578" t="s">
        <v>160</v>
      </c>
      <c r="E32" s="578" t="s">
        <v>152</v>
      </c>
      <c r="F32" s="38"/>
      <c r="G32" s="1106"/>
    </row>
    <row r="33" spans="2:7" ht="81">
      <c r="B33" s="591" t="s">
        <v>570</v>
      </c>
      <c r="C33" s="579" t="s">
        <v>408</v>
      </c>
      <c r="D33" s="578" t="s">
        <v>160</v>
      </c>
      <c r="E33" s="578" t="s">
        <v>152</v>
      </c>
      <c r="F33" s="38"/>
      <c r="G33" s="590" t="s">
        <v>730</v>
      </c>
    </row>
    <row r="34" spans="2:7" ht="81">
      <c r="B34" s="429" t="s">
        <v>859</v>
      </c>
      <c r="C34" s="90" t="s">
        <v>411</v>
      </c>
      <c r="D34" s="324" t="s">
        <v>159</v>
      </c>
      <c r="E34" s="324" t="s">
        <v>152</v>
      </c>
      <c r="F34" s="38"/>
      <c r="G34" s="328" t="s">
        <v>568</v>
      </c>
    </row>
    <row r="35" spans="2:7">
      <c r="B35" s="794" t="s">
        <v>860</v>
      </c>
      <c r="C35" s="857" t="s">
        <v>813</v>
      </c>
      <c r="D35" s="324" t="s">
        <v>728</v>
      </c>
      <c r="E35" s="324" t="s">
        <v>152</v>
      </c>
      <c r="F35" s="38" t="s">
        <v>308</v>
      </c>
      <c r="G35" s="795" t="s">
        <v>734</v>
      </c>
    </row>
    <row r="36" spans="2:7">
      <c r="B36" s="429" t="s">
        <v>861</v>
      </c>
      <c r="C36" s="90"/>
      <c r="D36" s="324" t="s">
        <v>160</v>
      </c>
      <c r="E36" s="324" t="s">
        <v>157</v>
      </c>
      <c r="F36" s="38"/>
      <c r="G36" s="328" t="s">
        <v>165</v>
      </c>
    </row>
    <row r="37" spans="2:7" ht="49.5" customHeight="1">
      <c r="B37" s="310" t="s">
        <v>862</v>
      </c>
      <c r="C37" s="330"/>
      <c r="D37" s="331" t="s">
        <v>409</v>
      </c>
      <c r="E37" s="331" t="s">
        <v>152</v>
      </c>
      <c r="F37" s="38"/>
      <c r="G37" s="332" t="s">
        <v>863</v>
      </c>
    </row>
  </sheetData>
  <sheetProtection algorithmName="SHA-512" hashValue="rYDIhwce+RVYe2XAmhRbEYLilV8L8rAdZr/Cd2go3R2M0xmCRw1srpWv0KWU9LuELcKU9GkarM+PP7MBWYsxkA==" saltValue="JX/+/pIplRFRDne9XwfvgA==" spinCount="100000" sheet="1" formatCells="0" insertRows="0" insertHyperlinks="0"/>
  <mergeCells count="5">
    <mergeCell ref="G27:G32"/>
    <mergeCell ref="B4:B7"/>
    <mergeCell ref="B9:B23"/>
    <mergeCell ref="B25:B26"/>
    <mergeCell ref="B27:B32"/>
  </mergeCells>
  <phoneticPr fontId="18"/>
  <conditionalFormatting sqref="B8:E9 C5:E7 B3:G3 B4:E4 B24 B27 C10:E10 G27 G33:G34 C13:E13 C23:E32 G36:G37 C20:C21 D11:E12 G4:G21 G23 B33:E37">
    <cfRule type="expression" dxfId="519" priority="103">
      <formula>$B$3&lt;&gt;""</formula>
    </cfRule>
  </conditionalFormatting>
  <conditionalFormatting sqref="E4:E13 E23:E37 E1:F3 E38:F1048576">
    <cfRule type="expression" dxfId="518" priority="102">
      <formula>$E1="必須"</formula>
    </cfRule>
  </conditionalFormatting>
  <conditionalFormatting sqref="G25">
    <cfRule type="expression" dxfId="517" priority="101">
      <formula>$B$3&lt;&gt;""</formula>
    </cfRule>
  </conditionalFormatting>
  <conditionalFormatting sqref="G26">
    <cfRule type="expression" dxfId="516" priority="98">
      <formula>$B$3&lt;&gt;""</formula>
    </cfRule>
  </conditionalFormatting>
  <conditionalFormatting sqref="C11:C12">
    <cfRule type="expression" dxfId="515" priority="97">
      <formula>$B$3&lt;&gt;""</formula>
    </cfRule>
  </conditionalFormatting>
  <conditionalFormatting sqref="G22">
    <cfRule type="expression" dxfId="514" priority="91">
      <formula>$B$3&lt;&gt;""</formula>
    </cfRule>
  </conditionalFormatting>
  <conditionalFormatting sqref="G35">
    <cfRule type="expression" dxfId="513" priority="74">
      <formula>$B$3&lt;&gt;""</formula>
    </cfRule>
  </conditionalFormatting>
  <conditionalFormatting sqref="C14:E15">
    <cfRule type="expression" dxfId="512" priority="51">
      <formula>$B$3&lt;&gt;""</formula>
    </cfRule>
  </conditionalFormatting>
  <conditionalFormatting sqref="E14:E15">
    <cfRule type="expression" dxfId="511" priority="50">
      <formula>$E14="必須"</formula>
    </cfRule>
  </conditionalFormatting>
  <conditionalFormatting sqref="C16:E16">
    <cfRule type="expression" dxfId="510" priority="49">
      <formula>$B$3&lt;&gt;""</formula>
    </cfRule>
  </conditionalFormatting>
  <conditionalFormatting sqref="E16">
    <cfRule type="expression" dxfId="509" priority="48">
      <formula>$E16="必須"</formula>
    </cfRule>
  </conditionalFormatting>
  <conditionalFormatting sqref="C17:E17">
    <cfRule type="expression" dxfId="508" priority="47">
      <formula>$B$3&lt;&gt;""</formula>
    </cfRule>
  </conditionalFormatting>
  <conditionalFormatting sqref="E17">
    <cfRule type="expression" dxfId="507" priority="46">
      <formula>$E17="必須"</formula>
    </cfRule>
  </conditionalFormatting>
  <conditionalFormatting sqref="C18:E18">
    <cfRule type="expression" dxfId="506" priority="45">
      <formula>$B$3&lt;&gt;""</formula>
    </cfRule>
  </conditionalFormatting>
  <conditionalFormatting sqref="E18">
    <cfRule type="expression" dxfId="505" priority="44">
      <formula>$E18="必須"</formula>
    </cfRule>
  </conditionalFormatting>
  <conditionalFormatting sqref="C19:E19">
    <cfRule type="expression" dxfId="504" priority="41">
      <formula>$B$3&lt;&gt;""</formula>
    </cfRule>
  </conditionalFormatting>
  <conditionalFormatting sqref="E19">
    <cfRule type="expression" dxfId="503" priority="40">
      <formula>$E19="必須"</formula>
    </cfRule>
  </conditionalFormatting>
  <conditionalFormatting sqref="E20">
    <cfRule type="expression" dxfId="502" priority="39">
      <formula>$B$3&lt;&gt;""</formula>
    </cfRule>
  </conditionalFormatting>
  <conditionalFormatting sqref="E20">
    <cfRule type="expression" dxfId="501" priority="38">
      <formula>$E20="必須"</formula>
    </cfRule>
  </conditionalFormatting>
  <conditionalFormatting sqref="D20">
    <cfRule type="expression" dxfId="500" priority="37">
      <formula>$B$3&lt;&gt;""</formula>
    </cfRule>
  </conditionalFormatting>
  <conditionalFormatting sqref="E21">
    <cfRule type="expression" dxfId="499" priority="36">
      <formula>$B$3&lt;&gt;""</formula>
    </cfRule>
  </conditionalFormatting>
  <conditionalFormatting sqref="E21">
    <cfRule type="expression" dxfId="498" priority="35">
      <formula>$E21="必須"</formula>
    </cfRule>
  </conditionalFormatting>
  <conditionalFormatting sqref="D21">
    <cfRule type="expression" dxfId="497" priority="34">
      <formula>$B$3&lt;&gt;""</formula>
    </cfRule>
  </conditionalFormatting>
  <conditionalFormatting sqref="C22:E22">
    <cfRule type="expression" dxfId="496" priority="33">
      <formula>$B$3&lt;&gt;""</formula>
    </cfRule>
  </conditionalFormatting>
  <conditionalFormatting sqref="E22">
    <cfRule type="expression" dxfId="495" priority="32">
      <formula>$E22="必須"</formula>
    </cfRule>
  </conditionalFormatting>
  <dataValidations count="1">
    <dataValidation imeMode="hiragana" allowBlank="1" showInputMessage="1" showErrorMessage="1" sqref="G26" xr:uid="{3A8F97AA-DE3D-455D-A752-438684129A24}"/>
  </dataValidations>
  <hyperlinks>
    <hyperlink ref="C4" location="定型様式1_交付申請書!A1" display="定型様式１　交付申請書" xr:uid="{FCC227FE-8B7B-435C-8743-CD77D3C6C772}"/>
    <hyperlink ref="C5" location="定型様式1_交付申請書!A1" display="別表　補助事業に要する経費、補助対象経費及び補助金の額並びに区分ごとの配分" xr:uid="{2CA3B4D0-FC98-458F-A6A9-677FF8CC02BB}"/>
    <hyperlink ref="C6" location="定型様式1_交付申請書!A1" display="別紙　暴力団排除に関する誓約事項" xr:uid="{9EF2BE7A-64CE-4C99-9866-0E4B8834C55F}"/>
    <hyperlink ref="C7" location="定型様式1_交付申請書!A1" display="別添　役員名簿" xr:uid="{77DE3A0C-3058-481E-9BD5-4CE2281394EB}"/>
    <hyperlink ref="C8" location="誓約書!A1" display="誓約書" xr:uid="{D860939E-8D49-40DC-AE9B-0C02D21D5539}"/>
    <hyperlink ref="C9" location="'1.申請者の詳細'!A1" display="１．申請者の詳細" xr:uid="{B5875225-275F-4382-9357-7C60B851C8BF}"/>
    <hyperlink ref="C10" location="'2.全体概要'!A1" display="２．全体概要" xr:uid="{1FAC8BB9-2C8B-4719-8B73-663E7B11BB93}"/>
    <hyperlink ref="C13" location="'4.住戸情報入力'!A1" display="４．住戸情報入力" xr:uid="{CC2BF29F-793B-49ED-9B5F-CAF6B920F5BF}"/>
    <hyperlink ref="C14" location="'5.補助対象経費総括表（まとめ）'!A1" display="５．補助対象経費総括表（まとめ）" xr:uid="{74716AB7-C96F-4C64-902E-406F9F67A133}"/>
    <hyperlink ref="C15" location="'6-1.補助対象経費総括表（1年目） '!A1" display="'6-1.補助対象経費総括表（1年目） '!A1" xr:uid="{D3F7B966-6BDF-4A27-9E87-3F11C6B08E9C}"/>
    <hyperlink ref="C16" location="'7.共用部定額単価算出シート'!A1" display="７-１～５．共用部定額単価算出シート" xr:uid="{FDF2943D-0EC6-47B3-9B0F-D2A3DB63183D}"/>
    <hyperlink ref="C17" location="'8.共用部空調設備費用算出シート'!A1" display="８．共用部空調設備費用算出シート" xr:uid="{C76B5CB2-0EF9-45D1-A799-EC4EF54A4E70}"/>
    <hyperlink ref="C18" location="'9.費用明細書（共用部）'!A1" display="９-１～５．費用明細書（共用部）" xr:uid="{CD682E05-6A50-4839-97BF-302D2A5FD3AC}"/>
    <hyperlink ref="C20" location="'10.蓄電システム補助対象経費算出シート（共用部）'!A1" display="１０．蓄電システム補助対象経費算出シート（共用部）" xr:uid="{22E07FF2-6B32-4C66-B8E2-12CAFEB4AEF2}"/>
    <hyperlink ref="C21" location="'11.MEMS補助対象経費算出シート '!A1" display="１１．ＭＥＭＳ補助対象経費算出シート" xr:uid="{B1B99939-C031-48D8-87D3-0A5C486C9F4F}"/>
    <hyperlink ref="C22" location="'12.パネルラジエーター設備費用算出シート'!A1" display="１２．パネルラジエーター設備費用算出シート" xr:uid="{F8FA1B5D-4960-4E30-805B-C8DB351E30DE}"/>
    <hyperlink ref="C23" location="'13.工程表'!A1" display="１３．工程表" xr:uid="{9D6F9DB3-866E-49D6-8D9F-E5F5252C6BD8}"/>
    <hyperlink ref="C35" location="個人情報の取得と利用について!A1" display="個人情報の取得と利用について" xr:uid="{D64FBAB0-40A4-4E72-8F26-0B989147C8DD}"/>
    <hyperlink ref="C12" location="'3.補助事業概要図'!A1" display="３．補助事業概要図" xr:uid="{EAAB45C6-8C07-4E88-9480-E791C58D109F}"/>
  </hyperlinks>
  <printOptions horizontalCentered="1"/>
  <pageMargins left="0.51181102362204722" right="0.11811023622047245" top="0.35433070866141736" bottom="0.35433070866141736" header="0.31496062992125984" footer="0.11811023622047245"/>
  <pageSetup paperSize="9" scale="43" orientation="portrait" r:id="rId1"/>
  <headerFooter scaleWithDoc="0">
    <oddFooter>&amp;R&amp;K00-043R5超高層ZEH-M_ver.1</oddFooter>
  </headerFooter>
  <rowBreaks count="1" manualBreakCount="1">
    <brk id="32" min="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5"/>
  <cols>
    <col min="1" max="1" width="1.5" style="365" customWidth="1"/>
    <col min="2" max="2" width="6.875" style="367" customWidth="1"/>
    <col min="3" max="4" width="9.75" style="365" customWidth="1"/>
    <col min="5" max="5" width="9.75" style="366" customWidth="1"/>
    <col min="6" max="6" width="9.75" style="365" customWidth="1"/>
    <col min="7" max="7" width="12.25" style="365" customWidth="1"/>
    <col min="8" max="8" width="1.5" style="365" customWidth="1"/>
    <col min="9" max="9" width="6.625" style="367" customWidth="1"/>
    <col min="10" max="11" width="9.75" style="365" customWidth="1"/>
    <col min="12" max="12" width="9.75" style="366" customWidth="1"/>
    <col min="13" max="13" width="9.75" style="365" customWidth="1"/>
    <col min="14" max="14" width="12.5" style="365" customWidth="1"/>
    <col min="15" max="15" width="1.375" style="365" customWidth="1"/>
    <col min="16" max="16" width="9" style="365"/>
    <col min="17" max="17" width="18.25" style="365" hidden="1" customWidth="1"/>
    <col min="18" max="18" width="7.875" style="365" hidden="1" customWidth="1"/>
    <col min="19" max="16384" width="9" style="365"/>
  </cols>
  <sheetData>
    <row r="1" spans="2:18" ht="17.25">
      <c r="B1" s="576"/>
    </row>
    <row r="2" spans="2:18" ht="26.25" customHeight="1">
      <c r="B2" s="364" t="s">
        <v>581</v>
      </c>
    </row>
    <row r="3" spans="2:18" ht="30" customHeight="1">
      <c r="B3" s="368" t="s">
        <v>840</v>
      </c>
      <c r="C3" s="369"/>
      <c r="D3" s="370"/>
      <c r="E3" s="371"/>
      <c r="F3" s="370"/>
      <c r="G3" s="370"/>
      <c r="H3" s="370"/>
      <c r="I3" s="372"/>
      <c r="J3" s="370"/>
      <c r="K3" s="370"/>
      <c r="L3" s="371"/>
      <c r="M3" s="370"/>
      <c r="N3" s="370"/>
    </row>
    <row r="4" spans="2:18" ht="12.75" customHeight="1" thickBot="1">
      <c r="B4" s="372"/>
      <c r="C4" s="373"/>
      <c r="D4" s="370"/>
      <c r="E4" s="371"/>
      <c r="F4" s="370"/>
      <c r="G4" s="370"/>
      <c r="H4" s="370"/>
      <c r="I4" s="372"/>
      <c r="J4" s="370"/>
      <c r="K4" s="370"/>
      <c r="L4" s="371"/>
      <c r="M4" s="370"/>
      <c r="N4" s="370"/>
      <c r="P4" s="374"/>
      <c r="Q4" s="365" t="s">
        <v>478</v>
      </c>
    </row>
    <row r="5" spans="2:18" ht="19.899999999999999" customHeight="1" thickBot="1">
      <c r="B5" s="1944" t="s">
        <v>499</v>
      </c>
      <c r="C5" s="1965" t="s">
        <v>479</v>
      </c>
      <c r="D5" s="1966"/>
      <c r="E5" s="1967"/>
      <c r="F5" s="1931" t="s">
        <v>480</v>
      </c>
      <c r="G5" s="1933" t="s">
        <v>438</v>
      </c>
      <c r="H5" s="375"/>
      <c r="I5" s="1968" t="s">
        <v>499</v>
      </c>
      <c r="J5" s="1946" t="s">
        <v>479</v>
      </c>
      <c r="K5" s="1947"/>
      <c r="L5" s="1948"/>
      <c r="M5" s="1931" t="s">
        <v>480</v>
      </c>
      <c r="N5" s="1933" t="s">
        <v>438</v>
      </c>
      <c r="O5" s="376"/>
    </row>
    <row r="6" spans="2:18" ht="19.899999999999999" customHeight="1" thickBot="1">
      <c r="B6" s="1945"/>
      <c r="C6" s="377" t="s">
        <v>578</v>
      </c>
      <c r="D6" s="378" t="s">
        <v>579</v>
      </c>
      <c r="E6" s="379" t="s">
        <v>580</v>
      </c>
      <c r="F6" s="1932"/>
      <c r="G6" s="1934"/>
      <c r="H6" s="375"/>
      <c r="I6" s="1969"/>
      <c r="J6" s="377" t="s">
        <v>578</v>
      </c>
      <c r="K6" s="378" t="s">
        <v>579</v>
      </c>
      <c r="L6" s="379" t="s">
        <v>580</v>
      </c>
      <c r="M6" s="1932"/>
      <c r="N6" s="1934"/>
      <c r="O6" s="380"/>
      <c r="Q6" s="381" t="s">
        <v>483</v>
      </c>
      <c r="R6" s="382" t="s">
        <v>484</v>
      </c>
    </row>
    <row r="7" spans="2:18" ht="30" customHeight="1" thickTop="1">
      <c r="B7" s="1935" t="s">
        <v>485</v>
      </c>
      <c r="C7" s="534"/>
      <c r="D7" s="535"/>
      <c r="E7" s="536"/>
      <c r="F7" s="537"/>
      <c r="G7" s="581">
        <f>IF(OR(C7="",D7="",E7="",F7=""),0,ROUNDDOWN(IF(C7*D7/1000000&lt;$Q$7,$R$7,IF(C7*D7/1000000&lt;$Q$8,$R$8,IF(C7*D7/1000000&lt;$Q$9,$R$9,IF(C7*D7/1000000&lt;$Q$10,$R$10,$R$11))))*IF(AND(D7&lt;=$Q$19,E7&gt;=$Q$20),$R$19,IF(E7&lt;$Q$16,$R$16,IF(E7&lt;$Q$17,$R$17,IF(E7&gt;=$Q$18,$R$18))))*(C7*D7/1000000*F7),0)+F7*$R$25)</f>
        <v>0</v>
      </c>
      <c r="H7" s="383"/>
      <c r="I7" s="1957" t="s">
        <v>486</v>
      </c>
      <c r="J7" s="534"/>
      <c r="K7" s="535"/>
      <c r="L7" s="536"/>
      <c r="M7" s="537"/>
      <c r="N7" s="581">
        <f>IF(OR(J7="",K7="",L7="",M7=""),0,ROUNDDOWN(IF(J7*K7/1000000&lt;$Q$7,$R$7,IF(J7*K7/1000000&lt;$Q$8,$R$8,IF(J7*K7/1000000&lt;$Q$9,$R$9,IF(J7*K7/1000000&lt;$Q$10,$R$10,$R$11))))*IF(AND(K7&lt;=$Q$19,L7&gt;=$Q$20),$R$19,IF(L7&lt;$Q$16,$R$16,IF(L7&lt;$Q$17,$R$17,IF(L7&gt;=$Q$18,$R$18))))*(J7*K7/1000000*M7),0)+M7*$R$25)</f>
        <v>0</v>
      </c>
      <c r="O7" s="380"/>
      <c r="Q7" s="384">
        <v>0.2</v>
      </c>
      <c r="R7" s="385">
        <v>220000</v>
      </c>
    </row>
    <row r="8" spans="2:18" ht="30" customHeight="1">
      <c r="B8" s="1936"/>
      <c r="C8" s="534"/>
      <c r="D8" s="535"/>
      <c r="E8" s="536"/>
      <c r="F8" s="537"/>
      <c r="G8" s="581">
        <f t="shared" ref="G8:G12" si="0">IF(OR(C8="",D8="",E8="",F8=""),0,ROUNDDOWN(IF(C8*D8/1000000&lt;$Q$7,$R$7,IF(C8*D8/1000000&lt;$Q$8,$R$8,IF(C8*D8/1000000&lt;$Q$9,$R$9,IF(C8*D8/1000000&lt;$Q$10,$R$10,$R$11))))*IF(AND(D8&lt;=$Q$19,E8&gt;=$Q$20),$R$19,IF(E8&lt;$Q$16,$R$16,IF(E8&lt;$Q$17,$R$17,IF(E8&gt;=$Q$18,$R$18))))*(C8*D8/1000000*F8),0)+F8*$R$25)</f>
        <v>0</v>
      </c>
      <c r="H8" s="383"/>
      <c r="I8" s="1958"/>
      <c r="J8" s="534"/>
      <c r="K8" s="535"/>
      <c r="L8" s="536"/>
      <c r="M8" s="537"/>
      <c r="N8" s="581">
        <f t="shared" ref="N8:N12" si="1">IF(OR(J8="",K8="",L8="",M8=""),0,ROUNDDOWN(IF(J8*K8/1000000&lt;$Q$7,$R$7,IF(J8*K8/1000000&lt;$Q$8,$R$8,IF(J8*K8/1000000&lt;$Q$9,$R$9,IF(J8*K8/1000000&lt;$Q$10,$R$10,$R$11))))*IF(AND(K8&lt;=$Q$19,L8&gt;=$Q$20),$R$19,IF(L8&lt;$Q$16,$R$16,IF(L8&lt;$Q$17,$R$17,IF(L8&gt;=$Q$18,$R$18))))*(J8*K8/1000000*M8),0)+M8*$R$25)</f>
        <v>0</v>
      </c>
      <c r="O8" s="380"/>
      <c r="Q8" s="386">
        <v>0.4</v>
      </c>
      <c r="R8" s="387">
        <v>130000</v>
      </c>
    </row>
    <row r="9" spans="2:18" ht="30" customHeight="1">
      <c r="B9" s="1936"/>
      <c r="C9" s="538"/>
      <c r="D9" s="539"/>
      <c r="E9" s="540"/>
      <c r="F9" s="541"/>
      <c r="G9" s="581">
        <f t="shared" si="0"/>
        <v>0</v>
      </c>
      <c r="H9" s="383"/>
      <c r="I9" s="1958"/>
      <c r="J9" s="538"/>
      <c r="K9" s="539"/>
      <c r="L9" s="540"/>
      <c r="M9" s="541"/>
      <c r="N9" s="581">
        <f t="shared" si="1"/>
        <v>0</v>
      </c>
      <c r="O9" s="380"/>
      <c r="Q9" s="386">
        <v>0.7</v>
      </c>
      <c r="R9" s="387">
        <v>90000</v>
      </c>
    </row>
    <row r="10" spans="2:18" ht="30" customHeight="1">
      <c r="B10" s="1936"/>
      <c r="C10" s="538"/>
      <c r="D10" s="539"/>
      <c r="E10" s="540"/>
      <c r="F10" s="541"/>
      <c r="G10" s="581">
        <f t="shared" si="0"/>
        <v>0</v>
      </c>
      <c r="H10" s="383"/>
      <c r="I10" s="1958"/>
      <c r="J10" s="538"/>
      <c r="K10" s="539"/>
      <c r="L10" s="540"/>
      <c r="M10" s="541"/>
      <c r="N10" s="581">
        <f t="shared" si="1"/>
        <v>0</v>
      </c>
      <c r="O10" s="380"/>
      <c r="Q10" s="386">
        <v>1</v>
      </c>
      <c r="R10" s="387">
        <v>70000</v>
      </c>
    </row>
    <row r="11" spans="2:18" ht="30" customHeight="1" thickBot="1">
      <c r="B11" s="1936"/>
      <c r="C11" s="538"/>
      <c r="D11" s="539"/>
      <c r="E11" s="540"/>
      <c r="F11" s="541"/>
      <c r="G11" s="581">
        <f t="shared" si="0"/>
        <v>0</v>
      </c>
      <c r="H11" s="388"/>
      <c r="I11" s="1936"/>
      <c r="J11" s="538"/>
      <c r="K11" s="539"/>
      <c r="L11" s="540"/>
      <c r="M11" s="541"/>
      <c r="N11" s="581">
        <f t="shared" si="1"/>
        <v>0</v>
      </c>
      <c r="O11" s="380"/>
      <c r="Q11" s="389">
        <v>1</v>
      </c>
      <c r="R11" s="390">
        <v>60000</v>
      </c>
    </row>
    <row r="12" spans="2:18" ht="30" customHeight="1" thickBot="1">
      <c r="B12" s="1936"/>
      <c r="C12" s="542"/>
      <c r="D12" s="543"/>
      <c r="E12" s="544"/>
      <c r="F12" s="545"/>
      <c r="G12" s="581">
        <f t="shared" si="0"/>
        <v>0</v>
      </c>
      <c r="H12" s="388"/>
      <c r="I12" s="1936"/>
      <c r="J12" s="542"/>
      <c r="K12" s="543"/>
      <c r="L12" s="544"/>
      <c r="M12" s="545"/>
      <c r="N12" s="581">
        <f t="shared" si="1"/>
        <v>0</v>
      </c>
      <c r="O12" s="380"/>
    </row>
    <row r="13" spans="2:18" ht="30" customHeight="1" thickTop="1" thickBot="1">
      <c r="B13" s="1937"/>
      <c r="C13" s="1959" t="s">
        <v>542</v>
      </c>
      <c r="D13" s="1960"/>
      <c r="E13" s="1960"/>
      <c r="F13" s="1961"/>
      <c r="G13" s="582">
        <f>SUM(G7:G12)</f>
        <v>0</v>
      </c>
      <c r="H13" s="388"/>
      <c r="I13" s="1937"/>
      <c r="J13" s="1962" t="s">
        <v>542</v>
      </c>
      <c r="K13" s="1963"/>
      <c r="L13" s="1963"/>
      <c r="M13" s="1964"/>
      <c r="N13" s="586">
        <f>SUM(N7:N12)</f>
        <v>0</v>
      </c>
      <c r="O13" s="380"/>
    </row>
    <row r="14" spans="2:18" s="396" customFormat="1" ht="9" customHeight="1" thickBot="1">
      <c r="B14" s="391"/>
      <c r="C14" s="392"/>
      <c r="D14" s="392"/>
      <c r="E14" s="392"/>
      <c r="F14" s="392"/>
      <c r="G14" s="393"/>
      <c r="H14" s="394"/>
      <c r="I14" s="392"/>
      <c r="J14" s="392"/>
      <c r="K14" s="392"/>
      <c r="L14" s="392"/>
      <c r="M14" s="391"/>
      <c r="N14" s="394"/>
      <c r="O14" s="395"/>
    </row>
    <row r="15" spans="2:18" ht="19.899999999999999" customHeight="1" thickBot="1">
      <c r="B15" s="1944" t="s">
        <v>499</v>
      </c>
      <c r="C15" s="1951" t="s">
        <v>479</v>
      </c>
      <c r="D15" s="1952"/>
      <c r="E15" s="1953"/>
      <c r="F15" s="1954" t="s">
        <v>480</v>
      </c>
      <c r="G15" s="1955" t="s">
        <v>438</v>
      </c>
      <c r="H15" s="375"/>
      <c r="I15" s="1956" t="s">
        <v>499</v>
      </c>
      <c r="J15" s="1951" t="s">
        <v>479</v>
      </c>
      <c r="K15" s="1952"/>
      <c r="L15" s="1953"/>
      <c r="M15" s="1931" t="s">
        <v>480</v>
      </c>
      <c r="N15" s="1949" t="s">
        <v>438</v>
      </c>
      <c r="O15" s="380"/>
      <c r="Q15" s="397" t="s">
        <v>487</v>
      </c>
      <c r="R15" s="398" t="s">
        <v>488</v>
      </c>
    </row>
    <row r="16" spans="2:18" ht="19.899999999999999" customHeight="1" thickBot="1">
      <c r="B16" s="1945"/>
      <c r="C16" s="377" t="s">
        <v>578</v>
      </c>
      <c r="D16" s="378" t="s">
        <v>579</v>
      </c>
      <c r="E16" s="379" t="s">
        <v>580</v>
      </c>
      <c r="F16" s="1932"/>
      <c r="G16" s="1934"/>
      <c r="H16" s="399"/>
      <c r="I16" s="1945"/>
      <c r="J16" s="377" t="s">
        <v>578</v>
      </c>
      <c r="K16" s="378" t="s">
        <v>579</v>
      </c>
      <c r="L16" s="379" t="s">
        <v>580</v>
      </c>
      <c r="M16" s="1932"/>
      <c r="N16" s="1950"/>
      <c r="O16" s="380"/>
      <c r="Q16" s="400">
        <v>75</v>
      </c>
      <c r="R16" s="401">
        <v>1</v>
      </c>
    </row>
    <row r="17" spans="2:18" ht="30" customHeight="1" thickTop="1">
      <c r="B17" s="1935" t="s">
        <v>489</v>
      </c>
      <c r="C17" s="546"/>
      <c r="D17" s="547"/>
      <c r="E17" s="548"/>
      <c r="F17" s="549"/>
      <c r="G17" s="581">
        <f>IF(OR(C17="",D17="",E17="",F17=""),0,ROUNDDOWN(IF(C17*D17/1000000&lt;$Q$7,$R$7,IF(C17*D17/1000000&lt;$Q$8,$R$8,IF(C17*D17/1000000&lt;$Q$9,$R$9,IF(C17*D17/1000000&lt;$Q$10,$R$10,$R$11))))*IF(AND(D17&lt;=$Q$19,E17&gt;=$Q$20),$R$19,IF(E17&lt;$Q$16,$R$16,IF(E17&lt;$Q$17,$R$17,IF(E17&gt;=$Q$18,$R$18))))*(C17*D17/1000000*F17),0)+F17*$R$25)</f>
        <v>0</v>
      </c>
      <c r="H17" s="383"/>
      <c r="I17" s="1935" t="s">
        <v>482</v>
      </c>
      <c r="J17" s="546"/>
      <c r="K17" s="547"/>
      <c r="L17" s="548"/>
      <c r="M17" s="549"/>
      <c r="N17" s="581">
        <f>IF(OR(J17="",K17="",L17="",M17=""),0,ROUNDDOWN(IF(J17*K17/1000000&lt;$Q$7,$R$7,IF(J17*K17/1000000&lt;$Q$8,$R$8,IF(J17*K17/1000000&lt;$Q$9,$R$9,IF(J17*K17/1000000&lt;$Q$10,$R$10,$R$11))))*IF(AND(K17&lt;=$Q$19,L17&gt;=$Q$20),$R$19,IF(L17&lt;$Q$16,$R$16,IF(L17&lt;$Q$17,$R$17,IF(L17&gt;=$Q$18,$R$18))))*(J17*K17/1000000*M17),0)+M17*$R$25)</f>
        <v>0</v>
      </c>
      <c r="O17" s="380"/>
      <c r="Q17" s="402">
        <v>150</v>
      </c>
      <c r="R17" s="403">
        <v>1.6</v>
      </c>
    </row>
    <row r="18" spans="2:18" ht="30" customHeight="1" thickBot="1">
      <c r="B18" s="1936"/>
      <c r="C18" s="550"/>
      <c r="D18" s="551"/>
      <c r="E18" s="551"/>
      <c r="F18" s="552"/>
      <c r="G18" s="581">
        <f t="shared" ref="G18:G22" si="2">IF(OR(C18="",D18="",E18="",F18=""),0,ROUNDDOWN(IF(C18*D18/1000000&lt;$Q$7,$R$7,IF(C18*D18/1000000&lt;$Q$8,$R$8,IF(C18*D18/1000000&lt;$Q$9,$R$9,IF(C18*D18/1000000&lt;$Q$10,$R$10,$R$11))))*IF(AND(D18&lt;=$Q$19,E18&gt;=$Q$20),$R$19,IF(E18&lt;$Q$16,$R$16,IF(E18&lt;$Q$17,$R$17,IF(E18&gt;=$Q$18,$R$18))))*(C18*D18/1000000*F18),0)+F18*$R$25)</f>
        <v>0</v>
      </c>
      <c r="H18" s="388"/>
      <c r="I18" s="1936"/>
      <c r="J18" s="550"/>
      <c r="K18" s="551"/>
      <c r="L18" s="551"/>
      <c r="M18" s="552"/>
      <c r="N18" s="581">
        <f t="shared" ref="N18:N22" si="3">IF(OR(J18="",K18="",L18="",M18=""),0,ROUNDDOWN(IF(J18*K18/1000000&lt;$Q$7,$R$7,IF(J18*K18/1000000&lt;$Q$8,$R$8,IF(J18*K18/1000000&lt;$Q$9,$R$9,IF(J18*K18/1000000&lt;$Q$10,$R$10,$R$11))))*IF(AND(K18&lt;=$Q$19,L18&gt;=$Q$20),$R$19,IF(L18&lt;$Q$16,$R$16,IF(L18&lt;$Q$17,$R$17,IF(L18&gt;=$Q$18,$R$18))))*(J18*K18/1000000*M18),0)+M18*$R$25)</f>
        <v>0</v>
      </c>
      <c r="O18" s="380"/>
      <c r="Q18" s="404">
        <v>150</v>
      </c>
      <c r="R18" s="405">
        <v>2.9</v>
      </c>
    </row>
    <row r="19" spans="2:18" ht="30" customHeight="1">
      <c r="B19" s="1936"/>
      <c r="C19" s="550"/>
      <c r="D19" s="551"/>
      <c r="E19" s="551"/>
      <c r="F19" s="552"/>
      <c r="G19" s="581">
        <f t="shared" si="2"/>
        <v>0</v>
      </c>
      <c r="H19" s="388"/>
      <c r="I19" s="1936"/>
      <c r="J19" s="550"/>
      <c r="K19" s="551"/>
      <c r="L19" s="551"/>
      <c r="M19" s="552"/>
      <c r="N19" s="581">
        <f t="shared" si="3"/>
        <v>0</v>
      </c>
      <c r="O19" s="380"/>
      <c r="Q19" s="406">
        <v>200</v>
      </c>
      <c r="R19" s="407">
        <v>3.4</v>
      </c>
    </row>
    <row r="20" spans="2:18" ht="30" customHeight="1" thickBot="1">
      <c r="B20" s="1936"/>
      <c r="C20" s="550"/>
      <c r="D20" s="551"/>
      <c r="E20" s="551"/>
      <c r="F20" s="552"/>
      <c r="G20" s="581">
        <f t="shared" si="2"/>
        <v>0</v>
      </c>
      <c r="H20" s="388"/>
      <c r="I20" s="1936"/>
      <c r="J20" s="550"/>
      <c r="K20" s="551"/>
      <c r="L20" s="551"/>
      <c r="M20" s="552"/>
      <c r="N20" s="581">
        <f t="shared" si="3"/>
        <v>0</v>
      </c>
      <c r="O20" s="380"/>
      <c r="Q20" s="408">
        <v>125</v>
      </c>
      <c r="R20" s="390"/>
    </row>
    <row r="21" spans="2:18" ht="30" customHeight="1" thickBot="1">
      <c r="B21" s="1936"/>
      <c r="C21" s="550"/>
      <c r="D21" s="551"/>
      <c r="E21" s="551"/>
      <c r="F21" s="552"/>
      <c r="G21" s="581">
        <f t="shared" si="2"/>
        <v>0</v>
      </c>
      <c r="H21" s="388"/>
      <c r="I21" s="1936"/>
      <c r="J21" s="550"/>
      <c r="K21" s="551"/>
      <c r="L21" s="551"/>
      <c r="M21" s="552"/>
      <c r="N21" s="581">
        <f t="shared" si="3"/>
        <v>0</v>
      </c>
      <c r="O21" s="380"/>
    </row>
    <row r="22" spans="2:18" ht="30" customHeight="1" thickBot="1">
      <c r="B22" s="1936"/>
      <c r="C22" s="553"/>
      <c r="D22" s="554"/>
      <c r="E22" s="554"/>
      <c r="F22" s="555"/>
      <c r="G22" s="581">
        <f t="shared" si="2"/>
        <v>0</v>
      </c>
      <c r="H22" s="388"/>
      <c r="I22" s="1936"/>
      <c r="J22" s="553"/>
      <c r="K22" s="554"/>
      <c r="L22" s="554"/>
      <c r="M22" s="555"/>
      <c r="N22" s="581">
        <f t="shared" si="3"/>
        <v>0</v>
      </c>
      <c r="O22" s="380"/>
      <c r="Q22" s="381" t="s">
        <v>490</v>
      </c>
      <c r="R22" s="382" t="s">
        <v>444</v>
      </c>
    </row>
    <row r="23" spans="2:18" ht="30" customHeight="1" thickTop="1" thickBot="1">
      <c r="B23" s="1937"/>
      <c r="C23" s="1941" t="s">
        <v>542</v>
      </c>
      <c r="D23" s="1942"/>
      <c r="E23" s="1942"/>
      <c r="F23" s="1943"/>
      <c r="G23" s="583">
        <f>SUM(G17:G22)</f>
        <v>0</v>
      </c>
      <c r="H23" s="388"/>
      <c r="I23" s="1937"/>
      <c r="J23" s="1941" t="s">
        <v>542</v>
      </c>
      <c r="K23" s="1942"/>
      <c r="L23" s="1942"/>
      <c r="M23" s="1943"/>
      <c r="N23" s="583">
        <f>SUM(N17:N22)</f>
        <v>0</v>
      </c>
      <c r="O23" s="380"/>
      <c r="Q23" s="409"/>
      <c r="R23" s="410"/>
    </row>
    <row r="24" spans="2:18" s="396" customFormat="1" ht="13.5" customHeight="1" thickBot="1">
      <c r="B24" s="391"/>
      <c r="C24" s="392"/>
      <c r="D24" s="392"/>
      <c r="E24" s="392"/>
      <c r="F24" s="392"/>
      <c r="G24" s="393"/>
      <c r="H24" s="394"/>
      <c r="I24" s="392"/>
      <c r="J24" s="392"/>
      <c r="K24" s="392"/>
      <c r="L24" s="392"/>
      <c r="M24" s="391"/>
      <c r="N24" s="394"/>
      <c r="O24" s="395"/>
    </row>
    <row r="25" spans="2:18" ht="19.899999999999999" customHeight="1">
      <c r="B25" s="1944" t="s">
        <v>499</v>
      </c>
      <c r="C25" s="1946" t="s">
        <v>479</v>
      </c>
      <c r="D25" s="1947"/>
      <c r="E25" s="1948"/>
      <c r="F25" s="1931" t="s">
        <v>480</v>
      </c>
      <c r="G25" s="1933" t="s">
        <v>438</v>
      </c>
      <c r="H25" s="375"/>
      <c r="I25" s="1944" t="s">
        <v>499</v>
      </c>
      <c r="J25" s="1946" t="s">
        <v>479</v>
      </c>
      <c r="K25" s="1947"/>
      <c r="L25" s="1948"/>
      <c r="M25" s="1931" t="s">
        <v>480</v>
      </c>
      <c r="N25" s="1933" t="s">
        <v>438</v>
      </c>
      <c r="O25" s="380"/>
      <c r="Q25" s="411">
        <v>1</v>
      </c>
      <c r="R25" s="385">
        <v>25000</v>
      </c>
    </row>
    <row r="26" spans="2:18" ht="19.899999999999999" customHeight="1" thickBot="1">
      <c r="B26" s="1945"/>
      <c r="C26" s="377" t="s">
        <v>578</v>
      </c>
      <c r="D26" s="378" t="s">
        <v>579</v>
      </c>
      <c r="E26" s="379" t="s">
        <v>580</v>
      </c>
      <c r="F26" s="1932"/>
      <c r="G26" s="1934"/>
      <c r="H26" s="399"/>
      <c r="I26" s="1945"/>
      <c r="J26" s="377" t="s">
        <v>578</v>
      </c>
      <c r="K26" s="378" t="s">
        <v>579</v>
      </c>
      <c r="L26" s="379" t="s">
        <v>580</v>
      </c>
      <c r="M26" s="1932"/>
      <c r="N26" s="1934"/>
      <c r="O26" s="380"/>
      <c r="Q26" s="412"/>
      <c r="R26" s="403"/>
    </row>
    <row r="27" spans="2:18" ht="30" customHeight="1" thickTop="1" thickBot="1">
      <c r="B27" s="1935" t="s">
        <v>491</v>
      </c>
      <c r="C27" s="546"/>
      <c r="D27" s="547"/>
      <c r="E27" s="548"/>
      <c r="F27" s="549"/>
      <c r="G27" s="581">
        <f>IF(OR(C27="",D27="",E27="",F27=""),0,ROUNDDOWN(IF(C27*D27/1000000&lt;$Q$7,$R$7,IF(C27*D27/1000000&lt;$Q$8,$R$8,IF(C27*D27/1000000&lt;$Q$9,$R$9,IF(C27*D27/1000000&lt;$Q$10,$R$10,$R$11))))*IF(AND(D27&lt;=$Q$19,E27&gt;=$Q$20),$R$19,IF(E27&lt;$Q$16,$R$16,IF(E27&lt;$Q$17,$R$17,IF(E27&gt;=$Q$18,$R$18))))*(C27*D27/1000000*F27),0)+F27*$R$25)</f>
        <v>0</v>
      </c>
      <c r="H27" s="383"/>
      <c r="I27" s="1935" t="s">
        <v>492</v>
      </c>
      <c r="J27" s="546"/>
      <c r="K27" s="547"/>
      <c r="L27" s="548"/>
      <c r="M27" s="549"/>
      <c r="N27" s="581">
        <f>IF(OR(J27="",K27="",L27="",M27=""),0,ROUNDDOWN(IF(J27*K27/1000000&lt;$Q$7,$R$7,IF(J27*K27/1000000&lt;$Q$8,$R$8,IF(J27*K27/1000000&lt;$Q$9,$R$9,IF(J27*K27/1000000&lt;$Q$10,$R$10,$R$11))))*IF(AND(K27&lt;=$Q$19,L27&gt;=$Q$20),$R$19,IF(L27&lt;$Q$16,$R$16,IF(L27&lt;$Q$17,$R$17,IF(L27&gt;=$Q$18,$R$18))))*(J27*K27/1000000*M27),0)+M27*$R$25)</f>
        <v>0</v>
      </c>
      <c r="O27" s="380"/>
      <c r="Q27" s="413"/>
      <c r="R27" s="405"/>
    </row>
    <row r="28" spans="2:18" ht="30" customHeight="1">
      <c r="B28" s="1936"/>
      <c r="C28" s="550"/>
      <c r="D28" s="551"/>
      <c r="E28" s="551"/>
      <c r="F28" s="552"/>
      <c r="G28" s="581">
        <f t="shared" ref="G28:G32" si="4">IF(OR(C28="",D28="",E28="",F28=""),0,ROUNDDOWN(IF(C28*D28/1000000&lt;$Q$7,$R$7,IF(C28*D28/1000000&lt;$Q$8,$R$8,IF(C28*D28/1000000&lt;$Q$9,$R$9,IF(C28*D28/1000000&lt;$Q$10,$R$10,$R$11))))*IF(AND(D28&lt;=$Q$19,E28&gt;=$Q$20),$R$19,IF(E28&lt;$Q$16,$R$16,IF(E28&lt;$Q$17,$R$17,IF(E28&gt;=$Q$18,$R$18))))*(C28*D28/1000000*F28),0)+F28*$R$25)</f>
        <v>0</v>
      </c>
      <c r="H28" s="388"/>
      <c r="I28" s="1936"/>
      <c r="J28" s="550"/>
      <c r="K28" s="551"/>
      <c r="L28" s="551"/>
      <c r="M28" s="552"/>
      <c r="N28" s="581">
        <f t="shared" ref="N28:N32" si="5">IF(OR(J28="",K28="",L28="",M28=""),0,ROUNDDOWN(IF(J28*K28/1000000&lt;$Q$7,$R$7,IF(J28*K28/1000000&lt;$Q$8,$R$8,IF(J28*K28/1000000&lt;$Q$9,$R$9,IF(J28*K28/1000000&lt;$Q$10,$R$10,$R$11))))*IF(AND(K28&lt;=$Q$19,L28&gt;=$Q$20),$R$19,IF(L28&lt;$Q$16,$R$16,IF(L28&lt;$Q$17,$R$17,IF(L28&gt;=$Q$18,$R$18))))*(J28*K28/1000000*M28),0)+M28*$R$25)</f>
        <v>0</v>
      </c>
      <c r="O28" s="380"/>
    </row>
    <row r="29" spans="2:18" ht="30" customHeight="1">
      <c r="B29" s="1936"/>
      <c r="C29" s="550"/>
      <c r="D29" s="551"/>
      <c r="E29" s="551"/>
      <c r="F29" s="552"/>
      <c r="G29" s="581">
        <f t="shared" si="4"/>
        <v>0</v>
      </c>
      <c r="H29" s="388"/>
      <c r="I29" s="1936"/>
      <c r="J29" s="550"/>
      <c r="K29" s="551"/>
      <c r="L29" s="551"/>
      <c r="M29" s="552"/>
      <c r="N29" s="581">
        <f t="shared" si="5"/>
        <v>0</v>
      </c>
      <c r="O29" s="380"/>
    </row>
    <row r="30" spans="2:18" ht="30" customHeight="1">
      <c r="B30" s="1936"/>
      <c r="C30" s="550"/>
      <c r="D30" s="551"/>
      <c r="E30" s="551"/>
      <c r="F30" s="552"/>
      <c r="G30" s="581">
        <f t="shared" si="4"/>
        <v>0</v>
      </c>
      <c r="H30" s="388"/>
      <c r="I30" s="1936"/>
      <c r="J30" s="550"/>
      <c r="K30" s="551"/>
      <c r="L30" s="551"/>
      <c r="M30" s="552"/>
      <c r="N30" s="581">
        <f t="shared" si="5"/>
        <v>0</v>
      </c>
      <c r="O30" s="380"/>
    </row>
    <row r="31" spans="2:18" ht="30" customHeight="1">
      <c r="B31" s="1936"/>
      <c r="C31" s="550"/>
      <c r="D31" s="551"/>
      <c r="E31" s="551"/>
      <c r="F31" s="552"/>
      <c r="G31" s="581">
        <f t="shared" si="4"/>
        <v>0</v>
      </c>
      <c r="H31" s="388"/>
      <c r="I31" s="1936"/>
      <c r="J31" s="550"/>
      <c r="K31" s="551"/>
      <c r="L31" s="551"/>
      <c r="M31" s="552"/>
      <c r="N31" s="581">
        <f t="shared" si="5"/>
        <v>0</v>
      </c>
      <c r="O31" s="380"/>
    </row>
    <row r="32" spans="2:18" ht="30" customHeight="1" thickBot="1">
      <c r="B32" s="1936"/>
      <c r="C32" s="553"/>
      <c r="D32" s="554"/>
      <c r="E32" s="554"/>
      <c r="F32" s="555"/>
      <c r="G32" s="581">
        <f t="shared" si="4"/>
        <v>0</v>
      </c>
      <c r="H32" s="388"/>
      <c r="I32" s="1936"/>
      <c r="J32" s="553"/>
      <c r="K32" s="554"/>
      <c r="L32" s="554"/>
      <c r="M32" s="555"/>
      <c r="N32" s="581">
        <f t="shared" si="5"/>
        <v>0</v>
      </c>
      <c r="O32" s="380"/>
    </row>
    <row r="33" spans="2:15" ht="30" customHeight="1" thickTop="1" thickBot="1">
      <c r="B33" s="1937"/>
      <c r="C33" s="1941" t="s">
        <v>542</v>
      </c>
      <c r="D33" s="1942"/>
      <c r="E33" s="1942"/>
      <c r="F33" s="1943"/>
      <c r="G33" s="583">
        <f>SUM(G27:G32)</f>
        <v>0</v>
      </c>
      <c r="H33" s="388"/>
      <c r="I33" s="1937"/>
      <c r="J33" s="1941" t="s">
        <v>542</v>
      </c>
      <c r="K33" s="1942"/>
      <c r="L33" s="1942"/>
      <c r="M33" s="1943"/>
      <c r="N33" s="583">
        <f>SUM(N27:N32)</f>
        <v>0</v>
      </c>
      <c r="O33" s="380"/>
    </row>
    <row r="34" spans="2:15" s="396" customFormat="1" ht="13.5" customHeight="1" thickBot="1">
      <c r="B34" s="391"/>
      <c r="C34" s="392"/>
      <c r="D34" s="392"/>
      <c r="E34" s="392"/>
      <c r="F34" s="392"/>
      <c r="G34" s="414"/>
      <c r="H34" s="394"/>
      <c r="I34" s="392"/>
      <c r="J34" s="392"/>
      <c r="K34" s="392"/>
      <c r="L34" s="392"/>
      <c r="M34" s="391"/>
      <c r="N34" s="394"/>
      <c r="O34" s="395"/>
    </row>
    <row r="35" spans="2:15" ht="19.899999999999999" customHeight="1">
      <c r="B35" s="1944" t="s">
        <v>499</v>
      </c>
      <c r="C35" s="1946" t="s">
        <v>479</v>
      </c>
      <c r="D35" s="1947"/>
      <c r="E35" s="1948"/>
      <c r="F35" s="1931" t="s">
        <v>480</v>
      </c>
      <c r="G35" s="1933" t="s">
        <v>438</v>
      </c>
      <c r="H35" s="375"/>
      <c r="I35" s="1944" t="s">
        <v>499</v>
      </c>
      <c r="J35" s="1946" t="s">
        <v>479</v>
      </c>
      <c r="K35" s="1947"/>
      <c r="L35" s="1948"/>
      <c r="M35" s="1931" t="s">
        <v>480</v>
      </c>
      <c r="N35" s="1933" t="s">
        <v>438</v>
      </c>
      <c r="O35" s="380"/>
    </row>
    <row r="36" spans="2:15" ht="19.899999999999999" customHeight="1" thickBot="1">
      <c r="B36" s="1945"/>
      <c r="C36" s="377" t="s">
        <v>578</v>
      </c>
      <c r="D36" s="378" t="s">
        <v>579</v>
      </c>
      <c r="E36" s="379" t="s">
        <v>580</v>
      </c>
      <c r="F36" s="1932"/>
      <c r="G36" s="1934"/>
      <c r="H36" s="399"/>
      <c r="I36" s="1945"/>
      <c r="J36" s="377" t="s">
        <v>578</v>
      </c>
      <c r="K36" s="378" t="s">
        <v>579</v>
      </c>
      <c r="L36" s="379" t="s">
        <v>580</v>
      </c>
      <c r="M36" s="1932"/>
      <c r="N36" s="1934"/>
      <c r="O36" s="380"/>
    </row>
    <row r="37" spans="2:15" ht="30" customHeight="1" thickTop="1">
      <c r="B37" s="1935" t="s">
        <v>493</v>
      </c>
      <c r="C37" s="546"/>
      <c r="D37" s="547"/>
      <c r="E37" s="548"/>
      <c r="F37" s="549"/>
      <c r="G37" s="581">
        <f>IF(OR(C37="",D37="",E37="",F37=""),0,ROUNDDOWN(IF(C37*D37/1000000&lt;$Q$7,$R$7,IF(C37*D37/1000000&lt;$Q$8,$R$8,IF(C37*D37/1000000&lt;$Q$9,$R$9,IF(C37*D37/1000000&lt;$Q$10,$R$10,$R$11))))*IF(AND(D37&lt;=$Q$19,E37&gt;=$Q$20),$R$19,IF(E37&lt;$Q$16,$R$16,IF(E37&lt;$Q$17,$R$17,IF(E37&gt;=$Q$18,$R$18))))*(C37*D37/1000000*F37),0)+F37*$R$25)</f>
        <v>0</v>
      </c>
      <c r="H37" s="383"/>
      <c r="I37" s="1938" t="s">
        <v>481</v>
      </c>
      <c r="J37" s="546"/>
      <c r="K37" s="547"/>
      <c r="L37" s="548"/>
      <c r="M37" s="549"/>
      <c r="N37" s="581">
        <f>IF(OR(J37="",K37="",L37="",M37=""),0,ROUNDDOWN(IF(J37*K37/1000000&lt;$Q$7,$R$7,IF(J37*K37/1000000&lt;$Q$8,$R$8,IF(J37*K37/1000000&lt;$Q$9,$R$9,IF(J37*K37/1000000&lt;$Q$10,$R$10,$R$11))))*IF(AND(K37&lt;=$Q$19,L37&gt;=$Q$20),$R$19,IF(L37&lt;$Q$16,$R$16,IF(L37&lt;$Q$17,$R$17,IF(L37&gt;=$Q$18,$R$18))))*(J37*K37/1000000*M37),0)+M37*$R$25)</f>
        <v>0</v>
      </c>
      <c r="O37" s="380"/>
    </row>
    <row r="38" spans="2:15" ht="30" customHeight="1">
      <c r="B38" s="1936"/>
      <c r="C38" s="550"/>
      <c r="D38" s="551"/>
      <c r="E38" s="551"/>
      <c r="F38" s="552"/>
      <c r="G38" s="581">
        <f t="shared" ref="G38:G42" si="6">IF(OR(C38="",D38="",E38="",F38=""),0,ROUNDDOWN(IF(C38*D38/1000000&lt;$Q$7,$R$7,IF(C38*D38/1000000&lt;$Q$8,$R$8,IF(C38*D38/1000000&lt;$Q$9,$R$9,IF(C38*D38/1000000&lt;$Q$10,$R$10,$R$11))))*IF(AND(D38&lt;=$Q$19,E38&gt;=$Q$20),$R$19,IF(E38&lt;$Q$16,$R$16,IF(E38&lt;$Q$17,$R$17,IF(E38&gt;=$Q$18,$R$18))))*(C38*D38/1000000*F38),0)+F38*$R$25)</f>
        <v>0</v>
      </c>
      <c r="H38" s="388"/>
      <c r="I38" s="1939"/>
      <c r="J38" s="550"/>
      <c r="K38" s="551"/>
      <c r="L38" s="551"/>
      <c r="M38" s="552"/>
      <c r="N38" s="581">
        <f t="shared" ref="N38:N42" si="7">IF(OR(J38="",K38="",L38="",M38=""),0,ROUNDDOWN(IF(J38*K38/1000000&lt;$Q$7,$R$7,IF(J38*K38/1000000&lt;$Q$8,$R$8,IF(J38*K38/1000000&lt;$Q$9,$R$9,IF(J38*K38/1000000&lt;$Q$10,$R$10,$R$11))))*IF(AND(K38&lt;=$Q$19,L38&gt;=$Q$20),$R$19,IF(L38&lt;$Q$16,$R$16,IF(L38&lt;$Q$17,$R$17,IF(L38&gt;=$Q$18,$R$18))))*(J38*K38/1000000*M38),0)+M38*$R$25)</f>
        <v>0</v>
      </c>
      <c r="O38" s="380"/>
    </row>
    <row r="39" spans="2:15" ht="30" customHeight="1">
      <c r="B39" s="1936"/>
      <c r="C39" s="587"/>
      <c r="D39" s="588"/>
      <c r="E39" s="589"/>
      <c r="F39" s="556"/>
      <c r="G39" s="581">
        <f t="shared" si="6"/>
        <v>0</v>
      </c>
      <c r="H39" s="388"/>
      <c r="I39" s="1939"/>
      <c r="J39" s="550"/>
      <c r="K39" s="551"/>
      <c r="L39" s="551"/>
      <c r="M39" s="552"/>
      <c r="N39" s="581">
        <f t="shared" si="7"/>
        <v>0</v>
      </c>
      <c r="O39" s="380"/>
    </row>
    <row r="40" spans="2:15" ht="30" customHeight="1">
      <c r="B40" s="1936"/>
      <c r="C40" s="550"/>
      <c r="D40" s="551"/>
      <c r="E40" s="551"/>
      <c r="F40" s="552"/>
      <c r="G40" s="581">
        <f t="shared" si="6"/>
        <v>0</v>
      </c>
      <c r="H40" s="388"/>
      <c r="I40" s="1939"/>
      <c r="J40" s="550"/>
      <c r="K40" s="551"/>
      <c r="L40" s="551"/>
      <c r="M40" s="552"/>
      <c r="N40" s="581">
        <f t="shared" si="7"/>
        <v>0</v>
      </c>
    </row>
    <row r="41" spans="2:15" ht="30" customHeight="1">
      <c r="B41" s="1936"/>
      <c r="C41" s="550"/>
      <c r="D41" s="551"/>
      <c r="E41" s="551"/>
      <c r="F41" s="552"/>
      <c r="G41" s="581">
        <f t="shared" si="6"/>
        <v>0</v>
      </c>
      <c r="H41" s="388"/>
      <c r="I41" s="1939"/>
      <c r="J41" s="550"/>
      <c r="K41" s="551"/>
      <c r="L41" s="551"/>
      <c r="M41" s="552"/>
      <c r="N41" s="581">
        <f t="shared" si="7"/>
        <v>0</v>
      </c>
    </row>
    <row r="42" spans="2:15" ht="30" customHeight="1" thickBot="1">
      <c r="B42" s="1936"/>
      <c r="C42" s="553"/>
      <c r="D42" s="554"/>
      <c r="E42" s="554"/>
      <c r="F42" s="555"/>
      <c r="G42" s="584">
        <f t="shared" si="6"/>
        <v>0</v>
      </c>
      <c r="H42" s="388"/>
      <c r="I42" s="1939"/>
      <c r="J42" s="553"/>
      <c r="K42" s="554"/>
      <c r="L42" s="554"/>
      <c r="M42" s="555"/>
      <c r="N42" s="581">
        <f t="shared" si="7"/>
        <v>0</v>
      </c>
    </row>
    <row r="43" spans="2:15" ht="30" customHeight="1" thickTop="1" thickBot="1">
      <c r="B43" s="1937"/>
      <c r="C43" s="1941" t="s">
        <v>542</v>
      </c>
      <c r="D43" s="1942"/>
      <c r="E43" s="1942"/>
      <c r="F43" s="1943"/>
      <c r="G43" s="585">
        <f>SUM(G37:G42)</f>
        <v>0</v>
      </c>
      <c r="H43" s="415"/>
      <c r="I43" s="1940"/>
      <c r="J43" s="1941" t="s">
        <v>542</v>
      </c>
      <c r="K43" s="1942"/>
      <c r="L43" s="1942"/>
      <c r="M43" s="1943"/>
      <c r="N43" s="583">
        <f>SUM(N37:N42)</f>
        <v>0</v>
      </c>
    </row>
    <row r="44" spans="2:15" ht="9" customHeight="1">
      <c r="H44" s="374"/>
    </row>
    <row r="45" spans="2:15" ht="14.25" thickBot="1"/>
    <row r="46" spans="2:15" ht="19.5" customHeight="1">
      <c r="B46" s="1944" t="s">
        <v>499</v>
      </c>
      <c r="C46" s="1946" t="s">
        <v>479</v>
      </c>
      <c r="D46" s="1947"/>
      <c r="E46" s="1948"/>
      <c r="F46" s="1931" t="s">
        <v>480</v>
      </c>
      <c r="G46" s="1933" t="s">
        <v>438</v>
      </c>
      <c r="I46" s="1944" t="s">
        <v>499</v>
      </c>
      <c r="J46" s="1946" t="s">
        <v>479</v>
      </c>
      <c r="K46" s="1947"/>
      <c r="L46" s="1948"/>
      <c r="M46" s="1931" t="s">
        <v>480</v>
      </c>
      <c r="N46" s="1933" t="s">
        <v>438</v>
      </c>
    </row>
    <row r="47" spans="2:15" ht="19.5" customHeight="1" thickBot="1">
      <c r="B47" s="1945"/>
      <c r="C47" s="377" t="s">
        <v>578</v>
      </c>
      <c r="D47" s="378" t="s">
        <v>579</v>
      </c>
      <c r="E47" s="379" t="s">
        <v>580</v>
      </c>
      <c r="F47" s="1932"/>
      <c r="G47" s="1934"/>
      <c r="I47" s="1945"/>
      <c r="J47" s="377" t="s">
        <v>578</v>
      </c>
      <c r="K47" s="378" t="s">
        <v>579</v>
      </c>
      <c r="L47" s="379" t="s">
        <v>580</v>
      </c>
      <c r="M47" s="1932"/>
      <c r="N47" s="1934"/>
    </row>
    <row r="48" spans="2:15" ht="30" customHeight="1" thickTop="1">
      <c r="B48" s="1935" t="s">
        <v>562</v>
      </c>
      <c r="C48" s="546"/>
      <c r="D48" s="547"/>
      <c r="E48" s="548"/>
      <c r="F48" s="549"/>
      <c r="G48" s="581">
        <f>IF(OR(C48="",D48="",E48="",F48=""),0,ROUNDDOWN(IF(C48*D48/1000000&lt;$Q$7,$R$7,IF(C48*D48/1000000&lt;$Q$8,$R$8,IF(C48*D48/1000000&lt;$Q$9,$R$9,IF(C48*D48/1000000&lt;$Q$10,$R$10,$R$11))))*IF(AND(D48&lt;=$Q$19,E48&gt;=$Q$20),$R$19,IF(E48&lt;$Q$16,$R$16,IF(E48&lt;$Q$17,$R$17,IF(E48&gt;=$Q$18,$R$18))))*(C48*D48/1000000*F48),0)+F48*$R$25)</f>
        <v>0</v>
      </c>
      <c r="I48" s="1938" t="s">
        <v>563</v>
      </c>
      <c r="J48" s="546"/>
      <c r="K48" s="547"/>
      <c r="L48" s="548"/>
      <c r="M48" s="549"/>
      <c r="N48" s="581">
        <f>IF(OR(J48="",K48="",L48="",M48=""),0,ROUNDDOWN(IF(J48*K48/1000000&lt;$Q$7,$R$7,IF(J48*K48/1000000&lt;$Q$8,$R$8,IF(J48*K48/1000000&lt;$Q$9,$R$9,IF(J48*K48/1000000&lt;$Q$10,$R$10,$R$11))))*IF(AND(K48&lt;=$Q$19,L48&gt;=$Q$20),$R$19,IF(L48&lt;$Q$16,$R$16,IF(L48&lt;$Q$17,$R$17,IF(L48&gt;=$Q$18,$R$18))))*(J48*K48/1000000*M48),0)+M48*$R$25)</f>
        <v>0</v>
      </c>
    </row>
    <row r="49" spans="2:14" ht="30" customHeight="1">
      <c r="B49" s="1936"/>
      <c r="C49" s="550"/>
      <c r="D49" s="551"/>
      <c r="E49" s="551"/>
      <c r="F49" s="552"/>
      <c r="G49" s="581">
        <f t="shared" ref="G49:G53" si="8">IF(OR(C49="",D49="",E49="",F49=""),0,ROUNDDOWN(IF(C49*D49/1000000&lt;$Q$7,$R$7,IF(C49*D49/1000000&lt;$Q$8,$R$8,IF(C49*D49/1000000&lt;$Q$9,$R$9,IF(C49*D49/1000000&lt;$Q$10,$R$10,$R$11))))*IF(AND(D49&lt;=$Q$19,E49&gt;=$Q$20),$R$19,IF(E49&lt;$Q$16,$R$16,IF(E49&lt;$Q$17,$R$17,IF(E49&gt;=$Q$18,$R$18))))*(C49*D49/1000000*F49),0)+F49*$R$25)</f>
        <v>0</v>
      </c>
      <c r="I49" s="1939"/>
      <c r="J49" s="550"/>
      <c r="K49" s="551"/>
      <c r="L49" s="551"/>
      <c r="M49" s="552"/>
      <c r="N49" s="581">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1936"/>
      <c r="C50" s="550"/>
      <c r="D50" s="551"/>
      <c r="E50" s="551"/>
      <c r="F50" s="556"/>
      <c r="G50" s="581">
        <f t="shared" si="8"/>
        <v>0</v>
      </c>
      <c r="I50" s="1939"/>
      <c r="J50" s="550"/>
      <c r="K50" s="551"/>
      <c r="L50" s="551"/>
      <c r="M50" s="552"/>
      <c r="N50" s="581">
        <f t="shared" si="9"/>
        <v>0</v>
      </c>
    </row>
    <row r="51" spans="2:14" ht="30" customHeight="1">
      <c r="B51" s="1936"/>
      <c r="C51" s="550"/>
      <c r="D51" s="551"/>
      <c r="E51" s="551"/>
      <c r="F51" s="552"/>
      <c r="G51" s="581">
        <f t="shared" si="8"/>
        <v>0</v>
      </c>
      <c r="I51" s="1939"/>
      <c r="J51" s="550"/>
      <c r="K51" s="551"/>
      <c r="L51" s="551"/>
      <c r="M51" s="552"/>
      <c r="N51" s="581">
        <f t="shared" si="9"/>
        <v>0</v>
      </c>
    </row>
    <row r="52" spans="2:14" ht="30" customHeight="1">
      <c r="B52" s="1936"/>
      <c r="C52" s="550"/>
      <c r="D52" s="551"/>
      <c r="E52" s="551"/>
      <c r="F52" s="552"/>
      <c r="G52" s="581">
        <f t="shared" si="8"/>
        <v>0</v>
      </c>
      <c r="I52" s="1939"/>
      <c r="J52" s="550"/>
      <c r="K52" s="551"/>
      <c r="L52" s="551"/>
      <c r="M52" s="552"/>
      <c r="N52" s="581">
        <f t="shared" si="9"/>
        <v>0</v>
      </c>
    </row>
    <row r="53" spans="2:14" ht="30" customHeight="1" thickBot="1">
      <c r="B53" s="1936"/>
      <c r="C53" s="553"/>
      <c r="D53" s="554"/>
      <c r="E53" s="554"/>
      <c r="F53" s="555"/>
      <c r="G53" s="584">
        <f t="shared" si="8"/>
        <v>0</v>
      </c>
      <c r="I53" s="1939"/>
      <c r="J53" s="553"/>
      <c r="K53" s="554"/>
      <c r="L53" s="554"/>
      <c r="M53" s="555"/>
      <c r="N53" s="581">
        <f t="shared" si="9"/>
        <v>0</v>
      </c>
    </row>
    <row r="54" spans="2:14" ht="30" customHeight="1" thickTop="1" thickBot="1">
      <c r="B54" s="1937"/>
      <c r="C54" s="1941" t="s">
        <v>290</v>
      </c>
      <c r="D54" s="1942"/>
      <c r="E54" s="1942"/>
      <c r="F54" s="1943"/>
      <c r="G54" s="585">
        <f>SUM(G48:G53)</f>
        <v>0</v>
      </c>
      <c r="H54" s="417"/>
      <c r="I54" s="1940"/>
      <c r="J54" s="1941" t="s">
        <v>290</v>
      </c>
      <c r="K54" s="1942"/>
      <c r="L54" s="1942"/>
      <c r="M54" s="1943"/>
      <c r="N54" s="583">
        <f>SUM(N48:N53)</f>
        <v>0</v>
      </c>
    </row>
  </sheetData>
  <sheetProtection algorithmName="SHA-512" hashValue="KqF6HgyZFBe+ScIWXfrl05PzJGfWvpQMxbRgjfEjGoaECWPlZ6eviYDSJWz+lDrFSOVvmr1MHyqhOvNEmHzaLA==" saltValue="hLBkGq2YWUwPfEgIcpLQwQ=="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18"/>
  <conditionalFormatting sqref="C8:F12 J17:M22 C17:F22 C27:F32 J27:M32 J37:M42 C37:F38 C40:F42 F39">
    <cfRule type="containsBlanks" dxfId="13" priority="11">
      <formula>LEN(TRIM(C8))=0</formula>
    </cfRule>
  </conditionalFormatting>
  <conditionalFormatting sqref="B2">
    <cfRule type="expression" dxfId="12" priority="10">
      <formula>_xlfn.ISFORMULA(B2)=TRUE</formula>
    </cfRule>
  </conditionalFormatting>
  <conditionalFormatting sqref="J49:M53">
    <cfRule type="containsBlanks" dxfId="11" priority="8">
      <formula>LEN(TRIM(J49))=0</formula>
    </cfRule>
  </conditionalFormatting>
  <conditionalFormatting sqref="C49:F53">
    <cfRule type="containsBlanks" dxfId="10" priority="9">
      <formula>LEN(TRIM(C49))=0</formula>
    </cfRule>
  </conditionalFormatting>
  <conditionalFormatting sqref="C48:F48">
    <cfRule type="containsBlanks" dxfId="9" priority="6">
      <formula>LEN(TRIM(C48))=0</formula>
    </cfRule>
  </conditionalFormatting>
  <conditionalFormatting sqref="J48:M48">
    <cfRule type="containsBlanks" dxfId="8" priority="5">
      <formula>LEN(TRIM(J48))=0</formula>
    </cfRule>
  </conditionalFormatting>
  <conditionalFormatting sqref="C7:F7">
    <cfRule type="containsBlanks" dxfId="7" priority="4">
      <formula>LEN(TRIM(C7))=0</formula>
    </cfRule>
  </conditionalFormatting>
  <conditionalFormatting sqref="J8:M12">
    <cfRule type="containsBlanks" dxfId="6" priority="3">
      <formula>LEN(TRIM(J8))=0</formula>
    </cfRule>
  </conditionalFormatting>
  <conditionalFormatting sqref="J7:M7">
    <cfRule type="containsBlanks" dxfId="5" priority="2">
      <formula>LEN(TRIM(J7))=0</formula>
    </cfRule>
  </conditionalFormatting>
  <conditionalFormatting sqref="C39:E39">
    <cfRule type="containsBlanks" dxfId="4"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&amp;R&amp;K00-043R5超高層ZEH-M_ver.1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783B-F445-4FED-86C0-3BC7FD3815B4}">
  <sheetPr>
    <pageSetUpPr fitToPage="1"/>
  </sheetPr>
  <dimension ref="A1:AI58"/>
  <sheetViews>
    <sheetView showGridLines="0" view="pageBreakPreview" zoomScale="70" zoomScaleNormal="100" zoomScaleSheetLayoutView="70" workbookViewId="0">
      <selection activeCell="AK12" sqref="AK12:GL32"/>
    </sheetView>
  </sheetViews>
  <sheetFormatPr defaultColWidth="9" defaultRowHeight="21"/>
  <cols>
    <col min="1" max="1" width="2.625" style="10" customWidth="1"/>
    <col min="2" max="16384" width="9" style="592"/>
  </cols>
  <sheetData>
    <row r="1" spans="1:35" s="220" customFormat="1" ht="17.25">
      <c r="A1" s="214" t="s">
        <v>924</v>
      </c>
      <c r="B1" s="214"/>
    </row>
    <row r="2" spans="1:35" s="220" customFormat="1" ht="17.25">
      <c r="A2" s="214"/>
      <c r="B2" s="214"/>
    </row>
    <row r="3" spans="1:35">
      <c r="A3" s="12"/>
      <c r="B3" s="977" t="s">
        <v>960</v>
      </c>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row>
    <row r="4" spans="1:35">
      <c r="A4" s="1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t="s">
        <v>30</v>
      </c>
      <c r="AF4" s="32"/>
      <c r="AG4" s="32"/>
      <c r="AH4" s="32"/>
      <c r="AI4" s="32"/>
    </row>
    <row r="5" spans="1:35">
      <c r="A5" s="1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1:35">
      <c r="A6" s="1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row>
    <row r="7" spans="1:35">
      <c r="A7" s="1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row>
    <row r="8" spans="1:35">
      <c r="A8" s="1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row>
    <row r="9" spans="1:35">
      <c r="A9" s="1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row>
    <row r="10" spans="1:35">
      <c r="A10" s="1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row>
    <row r="11" spans="1:35">
      <c r="A11" s="1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row>
    <row r="12" spans="1:35">
      <c r="A12" s="1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5">
      <c r="A13" s="1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5">
      <c r="A14" s="1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5">
      <c r="A15" s="1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5">
      <c r="A16" s="1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21" customHeight="1">
      <c r="A17" s="1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c r="A18" s="1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c r="A19" s="1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c r="A20" s="1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c r="A21" s="1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c r="A22" s="1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c r="A23" s="1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21" customHeight="1">
      <c r="A24" s="1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c r="A25" s="1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c r="A26" s="1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c r="A27" s="1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c r="A28" s="1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c r="A29" s="1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c r="A30" s="1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row>
    <row r="31" spans="1:35">
      <c r="A31" s="1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row>
    <row r="32" spans="1:35">
      <c r="A32" s="1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row>
    <row r="33" spans="1:35">
      <c r="A33" s="1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row>
    <row r="34" spans="1:35">
      <c r="A34" s="1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row>
    <row r="35" spans="1:35">
      <c r="A35" s="1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row>
    <row r="36" spans="1:35">
      <c r="A36" s="1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row>
    <row r="37" spans="1:35">
      <c r="A37" s="1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row>
    <row r="38" spans="1:35">
      <c r="A38" s="1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row>
    <row r="39" spans="1:35">
      <c r="A39" s="1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row>
    <row r="40" spans="1:35">
      <c r="A40" s="1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row>
    <row r="41" spans="1:35">
      <c r="A41" s="1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row>
    <row r="42" spans="1:35">
      <c r="A42" s="1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row>
    <row r="43" spans="1:35">
      <c r="A43" s="1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row>
    <row r="44" spans="1:35">
      <c r="A44" s="1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row>
    <row r="45" spans="1:35">
      <c r="A45" s="1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row>
    <row r="46" spans="1:35">
      <c r="A46" s="1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row>
    <row r="47" spans="1:35">
      <c r="A47" s="1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row>
    <row r="48" spans="1:35">
      <c r="A48" s="1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row>
    <row r="49" spans="1:35">
      <c r="A49" s="1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row>
    <row r="50" spans="1:35">
      <c r="A50" s="1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row>
    <row r="51" spans="1:35">
      <c r="A51" s="1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row>
    <row r="52" spans="1:35">
      <c r="A52" s="1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row>
    <row r="53" spans="1:35">
      <c r="A53" s="1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row>
    <row r="54" spans="1:35">
      <c r="A54" s="1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row>
    <row r="55" spans="1:35">
      <c r="A55" s="1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row>
    <row r="56" spans="1:35">
      <c r="A56" s="1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row>
    <row r="57" spans="1:35">
      <c r="A57" s="1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row>
    <row r="58" spans="1:35">
      <c r="A58" s="1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row>
  </sheetData>
  <sheetProtection selectLockedCells="1"/>
  <phoneticPr fontId="18"/>
  <printOptions horizontalCentered="1"/>
  <pageMargins left="0.59055118110236227" right="0.39370078740157483" top="0.59055118110236227" bottom="0.35433070866141736" header="0.31496062992125984" footer="0.11811023622047245"/>
  <pageSetup paperSize="9" scale="41" orientation="landscape" r:id="rId1"/>
  <headerFooter scaleWithDoc="0">
    <oddFooter>&amp;R&amp;8R5超高層ZEH-M_ver.1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dimension ref="A1:AX107"/>
  <sheetViews>
    <sheetView showGridLines="0" showZeros="0" view="pageBreakPreview" zoomScale="85" zoomScaleNormal="55" zoomScaleSheetLayoutView="85" workbookViewId="0"/>
  </sheetViews>
  <sheetFormatPr defaultColWidth="3" defaultRowHeight="18" customHeight="1" outlineLevelRow="1"/>
  <cols>
    <col min="1" max="1" width="5.625" style="674" customWidth="1"/>
    <col min="2" max="4" width="3" style="674" customWidth="1"/>
    <col min="5" max="6" width="3" style="684" customWidth="1"/>
    <col min="7" max="8" width="3" style="696" customWidth="1"/>
    <col min="9" max="44" width="3" style="674" customWidth="1"/>
    <col min="45" max="45" width="3" style="675"/>
    <col min="46" max="16384" width="3" style="674"/>
  </cols>
  <sheetData>
    <row r="1" spans="1:45" s="671" customFormat="1" ht="21">
      <c r="A1" s="669"/>
      <c r="B1" s="702"/>
      <c r="C1" s="670"/>
      <c r="D1" s="670"/>
      <c r="E1" s="670"/>
      <c r="F1" s="670"/>
      <c r="G1" s="670"/>
      <c r="H1" s="670"/>
      <c r="AE1" s="672"/>
      <c r="AS1" s="673"/>
    </row>
    <row r="2" spans="1:45" s="671" customFormat="1" ht="21">
      <c r="A2" s="669"/>
      <c r="B2" s="702"/>
      <c r="C2" s="670"/>
      <c r="D2" s="670"/>
      <c r="E2" s="670"/>
      <c r="F2" s="670"/>
      <c r="G2" s="670"/>
      <c r="H2" s="670"/>
      <c r="AE2" s="672"/>
      <c r="AS2" s="673"/>
    </row>
    <row r="3" spans="1:45" ht="14.25">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row>
    <row r="4" spans="1:45" ht="20.100000000000001" customHeight="1">
      <c r="B4" s="676"/>
      <c r="C4" s="676"/>
      <c r="D4" s="676"/>
      <c r="E4" s="677"/>
      <c r="F4" s="677"/>
      <c r="G4" s="678"/>
      <c r="H4" s="678"/>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1152"/>
      <c r="AM4" s="1152"/>
      <c r="AN4" s="679"/>
      <c r="AO4" s="1152"/>
      <c r="AP4" s="1152"/>
      <c r="AQ4" s="676"/>
      <c r="AR4" s="676"/>
    </row>
    <row r="5" spans="1:45" ht="20.100000000000001" customHeight="1">
      <c r="B5" s="1154" t="s">
        <v>713</v>
      </c>
      <c r="C5" s="1154"/>
      <c r="D5" s="1154"/>
      <c r="E5" s="1154"/>
      <c r="F5" s="1154"/>
      <c r="G5" s="1154"/>
      <c r="H5" s="1154"/>
      <c r="I5" s="1154"/>
      <c r="J5" s="1154"/>
      <c r="K5" s="1154"/>
      <c r="L5" s="1154"/>
      <c r="M5" s="1154"/>
      <c r="N5" s="1154"/>
      <c r="O5" s="1154"/>
      <c r="P5" s="1154"/>
      <c r="Q5" s="1154"/>
      <c r="R5" s="1154"/>
      <c r="S5" s="1154"/>
      <c r="T5" s="1154"/>
      <c r="U5" s="1154"/>
      <c r="V5" s="1154"/>
      <c r="W5" s="1154"/>
      <c r="X5" s="1154"/>
      <c r="Y5" s="1154"/>
      <c r="Z5" s="1154"/>
      <c r="AA5" s="1154"/>
      <c r="AB5" s="1154"/>
      <c r="AC5" s="1154"/>
      <c r="AD5" s="1154"/>
      <c r="AE5" s="1154"/>
      <c r="AF5" s="1154"/>
      <c r="AG5" s="1154"/>
      <c r="AH5" s="1154"/>
      <c r="AI5" s="1154"/>
      <c r="AJ5" s="1154"/>
      <c r="AK5" s="1154"/>
      <c r="AL5" s="1154"/>
      <c r="AM5" s="1154"/>
      <c r="AN5" s="1154"/>
      <c r="AO5" s="1154"/>
      <c r="AP5" s="1154"/>
      <c r="AQ5" s="1154"/>
      <c r="AR5" s="1154"/>
    </row>
    <row r="6" spans="1:45" ht="20.100000000000001" customHeight="1">
      <c r="B6" s="1154"/>
      <c r="C6" s="1154"/>
      <c r="D6" s="1154"/>
      <c r="E6" s="1154"/>
      <c r="F6" s="1154"/>
      <c r="G6" s="1154"/>
      <c r="H6" s="1154"/>
      <c r="I6" s="1154"/>
      <c r="J6" s="1154"/>
      <c r="K6" s="1154"/>
      <c r="L6" s="1154"/>
      <c r="M6" s="1154"/>
      <c r="N6" s="1154"/>
      <c r="O6" s="1154"/>
      <c r="P6" s="1154"/>
      <c r="Q6" s="1154"/>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row>
    <row r="7" spans="1:45" ht="20.100000000000001" customHeight="1">
      <c r="B7" s="1154"/>
      <c r="C7" s="1154"/>
      <c r="D7" s="1154"/>
      <c r="E7" s="1154"/>
      <c r="F7" s="1154"/>
      <c r="G7" s="1154"/>
      <c r="H7" s="1154"/>
      <c r="I7" s="1154"/>
      <c r="J7" s="1154"/>
      <c r="K7" s="1154"/>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c r="AP7" s="1154"/>
      <c r="AQ7" s="1154"/>
      <c r="AR7" s="1154"/>
    </row>
    <row r="8" spans="1:45" ht="34.5" customHeight="1">
      <c r="B8" s="1147" t="s">
        <v>714</v>
      </c>
      <c r="C8" s="1147"/>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row>
    <row r="9" spans="1:45" ht="13.5" customHeight="1">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row>
    <row r="10" spans="1:45" ht="17.25" customHeight="1">
      <c r="B10" s="681" t="s">
        <v>646</v>
      </c>
      <c r="C10" s="681"/>
      <c r="D10" s="682" t="s">
        <v>647</v>
      </c>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row>
    <row r="11" spans="1:45" ht="18" customHeight="1">
      <c r="B11" s="676"/>
      <c r="C11" s="681"/>
      <c r="D11" s="1981" t="s">
        <v>925</v>
      </c>
      <c r="E11" s="1148"/>
      <c r="F11" s="1148"/>
      <c r="G11" s="1148"/>
      <c r="H11" s="1148"/>
      <c r="I11" s="1148"/>
      <c r="J11" s="1148"/>
      <c r="K11" s="1148"/>
      <c r="L11" s="1148"/>
      <c r="M11" s="1148"/>
      <c r="N11" s="1148"/>
      <c r="O11" s="1148"/>
      <c r="P11" s="1148"/>
      <c r="Q11" s="1148"/>
      <c r="R11" s="1148"/>
      <c r="S11" s="1148"/>
      <c r="T11" s="1148"/>
      <c r="U11" s="1148"/>
      <c r="V11" s="1148"/>
      <c r="W11" s="1148"/>
      <c r="X11" s="1148"/>
      <c r="Y11" s="1148"/>
      <c r="Z11" s="1148"/>
      <c r="AA11" s="1148"/>
      <c r="AB11" s="1148"/>
      <c r="AC11" s="1148"/>
      <c r="AD11" s="1148"/>
      <c r="AE11" s="1148"/>
      <c r="AF11" s="1148"/>
      <c r="AG11" s="1148"/>
      <c r="AH11" s="1148"/>
      <c r="AI11" s="1148"/>
      <c r="AJ11" s="1148"/>
      <c r="AK11" s="1148"/>
      <c r="AL11" s="1148"/>
      <c r="AM11" s="1148"/>
      <c r="AN11" s="1148"/>
      <c r="AO11" s="1148"/>
      <c r="AP11" s="1148"/>
      <c r="AQ11" s="1148"/>
      <c r="AR11" s="1148"/>
    </row>
    <row r="12" spans="1:45" ht="18.75" customHeight="1">
      <c r="B12" s="676"/>
      <c r="C12" s="681"/>
      <c r="D12" s="1981" t="s">
        <v>926</v>
      </c>
      <c r="E12" s="1148"/>
      <c r="F12" s="1148"/>
      <c r="G12" s="1148"/>
      <c r="H12" s="1148"/>
      <c r="I12" s="1148"/>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row>
    <row r="13" spans="1:45" ht="17.25" customHeight="1">
      <c r="B13" s="676"/>
      <c r="C13" s="681"/>
      <c r="D13" s="1981" t="s">
        <v>927</v>
      </c>
      <c r="E13" s="1148"/>
      <c r="F13" s="1148"/>
      <c r="G13" s="1148"/>
      <c r="H13" s="1148"/>
      <c r="I13" s="1148"/>
      <c r="J13" s="1148"/>
      <c r="K13" s="1148"/>
      <c r="L13" s="1148"/>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row>
    <row r="14" spans="1:45" ht="17.25" customHeight="1">
      <c r="B14" s="676"/>
      <c r="C14" s="681"/>
      <c r="D14" s="1981" t="s">
        <v>683</v>
      </c>
      <c r="E14" s="1148"/>
      <c r="F14" s="1148"/>
      <c r="G14" s="1148"/>
      <c r="H14" s="1148"/>
      <c r="I14" s="1148"/>
      <c r="J14" s="1148"/>
      <c r="K14" s="1148"/>
      <c r="L14" s="1148"/>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row>
    <row r="15" spans="1:45" ht="17.25" customHeight="1">
      <c r="B15" s="676"/>
      <c r="C15" s="681"/>
      <c r="D15" s="1981" t="s">
        <v>648</v>
      </c>
      <c r="E15" s="1148"/>
      <c r="F15" s="1148"/>
      <c r="G15" s="1148"/>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row>
    <row r="16" spans="1:45" ht="17.25" customHeight="1">
      <c r="B16" s="676"/>
      <c r="C16" s="681"/>
      <c r="D16" s="1980" t="s">
        <v>649</v>
      </c>
      <c r="E16" s="1982"/>
      <c r="F16" s="1982"/>
      <c r="G16" s="1982"/>
      <c r="H16" s="1982"/>
      <c r="I16" s="1982"/>
      <c r="J16" s="1982"/>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row>
    <row r="17" spans="1:44" s="675" customFormat="1" ht="7.5" customHeight="1">
      <c r="A17" s="674"/>
      <c r="B17" s="676"/>
      <c r="C17" s="681"/>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row>
    <row r="18" spans="1:44" s="675" customFormat="1" ht="17.25" customHeight="1">
      <c r="A18" s="674"/>
      <c r="B18" s="681" t="s">
        <v>110</v>
      </c>
      <c r="C18" s="681"/>
      <c r="D18" s="682" t="s">
        <v>650</v>
      </c>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81"/>
    </row>
    <row r="19" spans="1:44" s="675" customFormat="1" ht="17.25" customHeight="1">
      <c r="A19" s="674"/>
      <c r="B19" s="676"/>
      <c r="C19" s="681"/>
      <c r="D19" s="681" t="s">
        <v>651</v>
      </c>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K19" s="681"/>
      <c r="AL19" s="681"/>
      <c r="AM19" s="681"/>
      <c r="AN19" s="681"/>
      <c r="AO19" s="681"/>
      <c r="AP19" s="681"/>
      <c r="AQ19" s="681"/>
      <c r="AR19" s="681"/>
    </row>
    <row r="20" spans="1:44" s="675" customFormat="1" ht="17.25" customHeight="1">
      <c r="A20" s="674"/>
      <c r="B20" s="676"/>
      <c r="C20" s="681"/>
      <c r="D20" s="681" t="s">
        <v>652</v>
      </c>
      <c r="E20" s="681"/>
      <c r="F20" s="684"/>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row>
    <row r="21" spans="1:44" s="675" customFormat="1" ht="17.25" customHeight="1">
      <c r="A21" s="674"/>
      <c r="B21" s="676"/>
      <c r="C21" s="681"/>
      <c r="D21" s="681" t="s">
        <v>715</v>
      </c>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row>
    <row r="22" spans="1:44" s="675" customFormat="1" ht="17.25" customHeight="1">
      <c r="A22" s="674"/>
      <c r="B22" s="676"/>
      <c r="C22" s="681"/>
      <c r="D22" s="681" t="s">
        <v>716</v>
      </c>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1"/>
      <c r="AP22" s="681"/>
      <c r="AQ22" s="681"/>
      <c r="AR22" s="681"/>
    </row>
    <row r="23" spans="1:44" s="675" customFormat="1" ht="17.25" customHeight="1">
      <c r="A23" s="674"/>
      <c r="B23" s="676"/>
      <c r="C23" s="681"/>
      <c r="D23" s="681" t="s">
        <v>717</v>
      </c>
      <c r="E23" s="681"/>
      <c r="F23" s="681"/>
      <c r="G23" s="681"/>
      <c r="H23" s="681"/>
      <c r="I23" s="681"/>
      <c r="J23" s="681"/>
      <c r="K23" s="681"/>
      <c r="L23" s="681"/>
      <c r="M23" s="681"/>
      <c r="N23" s="681"/>
      <c r="O23" s="681"/>
      <c r="P23" s="681"/>
      <c r="Q23" s="685"/>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row>
    <row r="24" spans="1:44" s="675" customFormat="1" ht="17.25" customHeight="1">
      <c r="A24" s="674"/>
      <c r="B24" s="676"/>
      <c r="C24" s="681"/>
      <c r="D24" s="681" t="s">
        <v>653</v>
      </c>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row>
    <row r="25" spans="1:44" s="675" customFormat="1" ht="7.5" customHeight="1">
      <c r="A25" s="674"/>
      <c r="B25" s="676"/>
      <c r="C25" s="681"/>
      <c r="D25" s="681"/>
      <c r="E25" s="681"/>
      <c r="F25" s="681"/>
      <c r="G25" s="681"/>
      <c r="H25" s="681"/>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row>
    <row r="26" spans="1:44" s="675" customFormat="1" ht="17.25" customHeight="1">
      <c r="A26" s="674"/>
      <c r="B26" s="681" t="s">
        <v>654</v>
      </c>
      <c r="C26" s="681"/>
      <c r="D26" s="682" t="s">
        <v>678</v>
      </c>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row>
    <row r="27" spans="1:44" s="675" customFormat="1" ht="17.25" customHeight="1">
      <c r="A27" s="674"/>
      <c r="B27" s="676"/>
      <c r="C27" s="681"/>
      <c r="D27" s="681" t="s">
        <v>679</v>
      </c>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row>
    <row r="28" spans="1:44" s="675" customFormat="1" ht="17.25" customHeight="1">
      <c r="A28" s="674"/>
      <c r="B28" s="676"/>
      <c r="C28" s="681"/>
      <c r="D28" s="681" t="s">
        <v>680</v>
      </c>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row>
    <row r="29" spans="1:44" s="675" customFormat="1" ht="17.25" customHeight="1">
      <c r="A29" s="674"/>
      <c r="B29" s="676"/>
      <c r="C29" s="681"/>
      <c r="D29" s="681" t="s">
        <v>681</v>
      </c>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row>
    <row r="30" spans="1:44" s="675" customFormat="1" ht="17.25" customHeight="1">
      <c r="A30" s="674"/>
      <c r="B30" s="676"/>
      <c r="C30" s="681"/>
      <c r="D30" s="681" t="s">
        <v>682</v>
      </c>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row>
    <row r="31" spans="1:44" s="675" customFormat="1" ht="7.5" customHeight="1">
      <c r="A31" s="674"/>
      <c r="B31" s="676"/>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row>
    <row r="32" spans="1:44" s="675" customFormat="1" ht="17.25" customHeight="1">
      <c r="A32" s="674"/>
      <c r="B32" s="681" t="s">
        <v>684</v>
      </c>
      <c r="C32" s="681"/>
      <c r="D32" s="682" t="s">
        <v>655</v>
      </c>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row>
    <row r="33" spans="1:44" s="675" customFormat="1" ht="17.25" customHeight="1">
      <c r="A33" s="674"/>
      <c r="B33" s="676"/>
      <c r="C33" s="681"/>
      <c r="D33" s="681" t="s">
        <v>718</v>
      </c>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row>
    <row r="34" spans="1:44" s="675" customFormat="1" ht="17.25" customHeight="1">
      <c r="A34" s="674"/>
      <c r="B34" s="676"/>
      <c r="C34" s="681"/>
      <c r="D34" s="681" t="s">
        <v>719</v>
      </c>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row>
    <row r="35" spans="1:44" s="675" customFormat="1" ht="17.25" customHeight="1">
      <c r="A35" s="674"/>
      <c r="B35" s="676"/>
      <c r="C35" s="681"/>
      <c r="D35" s="681" t="s">
        <v>656</v>
      </c>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row>
    <row r="36" spans="1:44" s="675" customFormat="1" ht="17.25" customHeight="1">
      <c r="A36" s="674"/>
      <c r="B36" s="676"/>
      <c r="C36" s="681"/>
      <c r="D36" s="681" t="s">
        <v>720</v>
      </c>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row>
    <row r="37" spans="1:44" s="675" customFormat="1" ht="17.25" customHeight="1">
      <c r="A37" s="674"/>
      <c r="B37" s="676"/>
      <c r="C37" s="681"/>
      <c r="D37" s="681" t="s">
        <v>657</v>
      </c>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row>
    <row r="38" spans="1:44" s="675" customFormat="1" ht="7.5" customHeight="1">
      <c r="A38" s="674"/>
      <c r="B38" s="676"/>
      <c r="C38" s="681"/>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row>
    <row r="39" spans="1:44" s="675" customFormat="1" ht="17.25" customHeight="1">
      <c r="A39" s="674"/>
      <c r="B39" s="681" t="s">
        <v>685</v>
      </c>
      <c r="C39" s="681"/>
      <c r="D39" s="682" t="s">
        <v>658</v>
      </c>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row>
    <row r="40" spans="1:44" s="675" customFormat="1" ht="17.25" customHeight="1">
      <c r="A40" s="674"/>
      <c r="B40" s="676"/>
      <c r="C40" s="681"/>
      <c r="D40" s="681" t="s">
        <v>726</v>
      </c>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row>
    <row r="41" spans="1:44" s="675" customFormat="1" ht="17.25" customHeight="1">
      <c r="A41" s="674"/>
      <c r="B41" s="676"/>
      <c r="C41" s="681"/>
      <c r="D41" s="681" t="s">
        <v>659</v>
      </c>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row>
    <row r="42" spans="1:44" s="675" customFormat="1" ht="7.5" customHeight="1">
      <c r="A42" s="674"/>
      <c r="B42" s="676"/>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row>
    <row r="43" spans="1:44" s="675" customFormat="1" ht="17.25" customHeight="1">
      <c r="A43" s="674"/>
      <c r="B43" s="681" t="s">
        <v>686</v>
      </c>
      <c r="C43" s="681"/>
      <c r="D43" s="682" t="s">
        <v>660</v>
      </c>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row>
    <row r="44" spans="1:44" s="675" customFormat="1" ht="17.25" customHeight="1">
      <c r="A44" s="674"/>
      <c r="B44" s="676"/>
      <c r="C44" s="681"/>
      <c r="D44" s="681" t="s">
        <v>661</v>
      </c>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row>
    <row r="45" spans="1:44" s="675" customFormat="1" ht="17.25" customHeight="1">
      <c r="A45" s="674"/>
      <c r="B45" s="676"/>
      <c r="C45" s="681"/>
      <c r="D45" s="681" t="s">
        <v>721</v>
      </c>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1"/>
      <c r="AR45" s="681"/>
    </row>
    <row r="46" spans="1:44" s="675" customFormat="1" ht="17.25" customHeight="1">
      <c r="A46" s="674"/>
      <c r="B46" s="676"/>
      <c r="C46" s="681"/>
      <c r="D46" s="681" t="s">
        <v>662</v>
      </c>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81"/>
      <c r="AC46" s="681"/>
      <c r="AD46" s="681"/>
      <c r="AE46" s="681"/>
      <c r="AF46" s="681"/>
      <c r="AG46" s="681"/>
      <c r="AH46" s="681"/>
      <c r="AI46" s="681"/>
      <c r="AJ46" s="681"/>
      <c r="AK46" s="681"/>
      <c r="AL46" s="681"/>
      <c r="AM46" s="681"/>
      <c r="AN46" s="681"/>
      <c r="AO46" s="681"/>
      <c r="AP46" s="681"/>
      <c r="AQ46" s="681"/>
      <c r="AR46" s="681"/>
    </row>
    <row r="47" spans="1:44" s="675" customFormat="1" ht="17.25" customHeight="1">
      <c r="A47" s="674"/>
      <c r="B47" s="676"/>
      <c r="C47" s="681"/>
      <c r="D47" s="681" t="s">
        <v>722</v>
      </c>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row>
    <row r="48" spans="1:44" s="675" customFormat="1" ht="17.25" customHeight="1">
      <c r="A48" s="674"/>
      <c r="B48" s="676"/>
      <c r="C48" s="681"/>
      <c r="D48" s="681" t="s">
        <v>663</v>
      </c>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row>
    <row r="49" spans="1:44" s="675" customFormat="1" ht="17.25" customHeight="1">
      <c r="A49" s="674"/>
      <c r="B49" s="676"/>
      <c r="C49" s="681"/>
      <c r="D49" s="681" t="s">
        <v>664</v>
      </c>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row>
    <row r="50" spans="1:44" s="675" customFormat="1" ht="17.25" customHeight="1">
      <c r="A50" s="674"/>
      <c r="B50" s="676"/>
      <c r="C50" s="681"/>
      <c r="D50" s="1979" t="s">
        <v>665</v>
      </c>
      <c r="E50" s="1980"/>
      <c r="F50" s="1980"/>
      <c r="G50" s="1980"/>
      <c r="H50" s="1980"/>
      <c r="I50" s="1980"/>
      <c r="J50" s="1980"/>
      <c r="K50" s="1980"/>
      <c r="L50" s="1980"/>
      <c r="M50" s="1980"/>
      <c r="N50" s="1980"/>
      <c r="O50" s="1980"/>
      <c r="P50" s="1980"/>
      <c r="Q50" s="1980"/>
      <c r="R50" s="1980"/>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row>
    <row r="51" spans="1:44" s="675" customFormat="1" ht="7.5" customHeight="1">
      <c r="A51" s="674"/>
      <c r="B51" s="676"/>
      <c r="C51" s="681"/>
      <c r="D51" s="681"/>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row>
    <row r="52" spans="1:44" s="675" customFormat="1" ht="17.25" customHeight="1">
      <c r="A52" s="674"/>
      <c r="B52" s="681" t="s">
        <v>687</v>
      </c>
      <c r="C52" s="681"/>
      <c r="D52" s="682" t="s">
        <v>666</v>
      </c>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O52" s="681"/>
      <c r="AP52" s="681"/>
      <c r="AQ52" s="681"/>
      <c r="AR52" s="681"/>
    </row>
    <row r="53" spans="1:44" s="675" customFormat="1" ht="17.25" customHeight="1">
      <c r="A53" s="674"/>
      <c r="B53" s="676"/>
      <c r="C53" s="681"/>
      <c r="D53" s="681" t="s">
        <v>667</v>
      </c>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row>
    <row r="54" spans="1:44" s="675" customFormat="1" ht="7.5" customHeight="1">
      <c r="A54" s="674"/>
      <c r="B54" s="676"/>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row>
    <row r="55" spans="1:44" s="675" customFormat="1" ht="17.25" customHeight="1">
      <c r="A55" s="674"/>
      <c r="B55" s="681" t="s">
        <v>688</v>
      </c>
      <c r="C55" s="681"/>
      <c r="D55" s="682" t="s">
        <v>668</v>
      </c>
      <c r="E55" s="681"/>
      <c r="F55" s="681"/>
      <c r="G55" s="681"/>
      <c r="H55" s="681"/>
      <c r="I55" s="681"/>
      <c r="J55" s="681"/>
      <c r="K55" s="681"/>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K55" s="681"/>
      <c r="AL55" s="681"/>
      <c r="AM55" s="681"/>
      <c r="AN55" s="681"/>
      <c r="AO55" s="681"/>
      <c r="AP55" s="681"/>
      <c r="AQ55" s="681"/>
      <c r="AR55" s="681"/>
    </row>
    <row r="56" spans="1:44" s="675" customFormat="1" ht="17.25" customHeight="1">
      <c r="A56" s="674"/>
      <c r="B56" s="676"/>
      <c r="C56" s="681"/>
      <c r="D56" s="681" t="s">
        <v>723</v>
      </c>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c r="AR56" s="681"/>
    </row>
    <row r="57" spans="1:44" s="675" customFormat="1" ht="17.25" customHeight="1">
      <c r="A57" s="674"/>
      <c r="B57" s="676"/>
      <c r="C57" s="681"/>
      <c r="D57" s="681" t="s">
        <v>669</v>
      </c>
      <c r="E57" s="681"/>
      <c r="F57" s="681"/>
      <c r="G57" s="681"/>
      <c r="H57" s="681"/>
      <c r="I57" s="681"/>
      <c r="J57" s="681"/>
      <c r="K57" s="681"/>
      <c r="L57" s="681"/>
      <c r="M57" s="681"/>
      <c r="N57" s="681"/>
      <c r="O57" s="681"/>
      <c r="P57" s="681"/>
      <c r="Q57" s="681"/>
      <c r="R57" s="681"/>
      <c r="S57" s="681"/>
      <c r="T57" s="681"/>
      <c r="U57" s="681"/>
      <c r="V57" s="681"/>
      <c r="W57" s="681"/>
      <c r="X57" s="681"/>
      <c r="Y57" s="681"/>
      <c r="Z57" s="681"/>
      <c r="AA57" s="681"/>
      <c r="AB57" s="681"/>
      <c r="AC57" s="681"/>
      <c r="AD57" s="681"/>
      <c r="AE57" s="681"/>
      <c r="AF57" s="681"/>
      <c r="AG57" s="681"/>
      <c r="AH57" s="681"/>
      <c r="AI57" s="681"/>
      <c r="AJ57" s="681"/>
      <c r="AK57" s="681"/>
      <c r="AL57" s="681"/>
      <c r="AM57" s="681"/>
      <c r="AN57" s="681"/>
      <c r="AO57" s="681"/>
      <c r="AP57" s="681"/>
      <c r="AQ57" s="681"/>
      <c r="AR57" s="681"/>
    </row>
    <row r="58" spans="1:44" s="675" customFormat="1" ht="7.5" customHeight="1">
      <c r="A58" s="674"/>
      <c r="B58" s="676"/>
      <c r="C58" s="681"/>
      <c r="D58" s="681"/>
      <c r="E58" s="681"/>
      <c r="F58" s="681"/>
      <c r="G58" s="681"/>
      <c r="H58" s="681"/>
      <c r="I58" s="681"/>
      <c r="J58" s="681"/>
      <c r="K58" s="681"/>
      <c r="L58" s="681"/>
      <c r="M58" s="681"/>
      <c r="N58" s="681"/>
      <c r="O58" s="681"/>
      <c r="P58" s="681"/>
      <c r="Q58" s="681"/>
      <c r="R58" s="681"/>
      <c r="S58" s="681"/>
      <c r="T58" s="681"/>
      <c r="U58" s="681"/>
      <c r="V58" s="681"/>
      <c r="W58" s="681"/>
      <c r="X58" s="681"/>
      <c r="Y58" s="681"/>
      <c r="Z58" s="681"/>
      <c r="AA58" s="681"/>
      <c r="AB58" s="681"/>
      <c r="AC58" s="681"/>
      <c r="AD58" s="681"/>
      <c r="AE58" s="681"/>
      <c r="AF58" s="681"/>
      <c r="AG58" s="681"/>
      <c r="AH58" s="681"/>
      <c r="AI58" s="681"/>
      <c r="AJ58" s="681"/>
      <c r="AK58" s="681"/>
      <c r="AL58" s="681"/>
      <c r="AM58" s="681"/>
      <c r="AN58" s="681"/>
      <c r="AO58" s="681"/>
      <c r="AP58" s="681"/>
      <c r="AQ58" s="681"/>
      <c r="AR58" s="681"/>
    </row>
    <row r="59" spans="1:44" s="675" customFormat="1" ht="17.25" customHeight="1">
      <c r="A59" s="674"/>
      <c r="B59" s="681" t="s">
        <v>689</v>
      </c>
      <c r="C59" s="681"/>
      <c r="D59" s="682" t="s">
        <v>670</v>
      </c>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row>
    <row r="60" spans="1:44" s="675" customFormat="1" ht="17.25" customHeight="1">
      <c r="A60" s="674"/>
      <c r="B60" s="676"/>
      <c r="C60" s="681"/>
      <c r="D60" s="681" t="s">
        <v>724</v>
      </c>
      <c r="E60" s="681"/>
      <c r="F60" s="681"/>
      <c r="G60" s="681"/>
      <c r="H60" s="681"/>
      <c r="I60" s="681"/>
      <c r="J60" s="681"/>
      <c r="K60" s="681"/>
      <c r="L60" s="681"/>
      <c r="M60" s="681"/>
      <c r="N60" s="681"/>
      <c r="O60" s="681"/>
      <c r="P60" s="681"/>
      <c r="Q60" s="681"/>
      <c r="R60" s="681"/>
      <c r="S60" s="681"/>
      <c r="T60" s="681"/>
      <c r="U60" s="681"/>
      <c r="V60" s="681"/>
      <c r="W60" s="681"/>
      <c r="X60" s="681"/>
      <c r="Y60" s="681"/>
      <c r="Z60" s="681"/>
      <c r="AA60" s="681"/>
      <c r="AB60" s="681"/>
      <c r="AC60" s="681"/>
      <c r="AD60" s="681"/>
      <c r="AE60" s="681"/>
      <c r="AF60" s="681"/>
      <c r="AG60" s="681"/>
      <c r="AH60" s="681"/>
      <c r="AI60" s="681"/>
      <c r="AJ60" s="681"/>
      <c r="AK60" s="681"/>
      <c r="AL60" s="681"/>
      <c r="AM60" s="681"/>
      <c r="AN60" s="681"/>
      <c r="AO60" s="681"/>
      <c r="AP60" s="681"/>
      <c r="AQ60" s="681"/>
      <c r="AR60" s="681"/>
    </row>
    <row r="61" spans="1:44" s="675" customFormat="1" ht="17.25" customHeight="1">
      <c r="A61" s="674"/>
      <c r="B61" s="676"/>
      <c r="C61" s="681"/>
      <c r="D61" s="681" t="s">
        <v>725</v>
      </c>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681"/>
      <c r="AD61" s="681"/>
      <c r="AE61" s="681"/>
      <c r="AF61" s="681"/>
      <c r="AG61" s="681"/>
      <c r="AH61" s="681"/>
      <c r="AI61" s="681"/>
      <c r="AJ61" s="681"/>
      <c r="AK61" s="681"/>
      <c r="AL61" s="681"/>
      <c r="AM61" s="681"/>
      <c r="AN61" s="681"/>
      <c r="AO61" s="681"/>
      <c r="AP61" s="681"/>
      <c r="AQ61" s="681"/>
      <c r="AR61" s="681"/>
    </row>
    <row r="62" spans="1:44" s="675" customFormat="1" ht="17.25" customHeight="1">
      <c r="A62" s="674"/>
      <c r="B62" s="676"/>
      <c r="C62" s="681"/>
      <c r="D62" s="681" t="s">
        <v>671</v>
      </c>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681"/>
      <c r="AD62" s="681"/>
      <c r="AE62" s="681"/>
      <c r="AF62" s="681"/>
      <c r="AG62" s="681"/>
      <c r="AH62" s="681"/>
      <c r="AI62" s="681"/>
      <c r="AJ62" s="681"/>
      <c r="AK62" s="681"/>
      <c r="AL62" s="681"/>
      <c r="AM62" s="681"/>
      <c r="AN62" s="681"/>
      <c r="AO62" s="681"/>
      <c r="AP62" s="681"/>
      <c r="AQ62" s="681"/>
      <c r="AR62" s="681"/>
    </row>
    <row r="63" spans="1:44" s="675" customFormat="1" ht="17.25" customHeight="1">
      <c r="A63" s="674"/>
      <c r="B63" s="676"/>
      <c r="C63" s="681"/>
      <c r="D63" s="681" t="s">
        <v>672</v>
      </c>
      <c r="E63" s="681"/>
      <c r="F63" s="681"/>
      <c r="G63" s="681"/>
      <c r="H63" s="681"/>
      <c r="I63" s="681"/>
      <c r="J63" s="681"/>
      <c r="K63" s="681"/>
      <c r="L63" s="681"/>
      <c r="M63" s="681"/>
      <c r="N63" s="681"/>
      <c r="O63" s="681"/>
      <c r="P63" s="681"/>
      <c r="Q63" s="681"/>
      <c r="R63" s="681"/>
      <c r="S63" s="681"/>
      <c r="T63" s="681"/>
      <c r="U63" s="681"/>
      <c r="V63" s="681"/>
      <c r="W63" s="681"/>
      <c r="X63" s="681"/>
      <c r="Y63" s="681"/>
      <c r="Z63" s="681"/>
      <c r="AA63" s="681"/>
      <c r="AB63" s="681"/>
      <c r="AC63" s="681"/>
      <c r="AD63" s="681"/>
      <c r="AE63" s="681"/>
      <c r="AF63" s="681"/>
      <c r="AG63" s="681"/>
      <c r="AH63" s="681"/>
      <c r="AI63" s="681"/>
      <c r="AJ63" s="681"/>
      <c r="AK63" s="681"/>
      <c r="AL63" s="681"/>
      <c r="AM63" s="681"/>
      <c r="AN63" s="681"/>
      <c r="AO63" s="681"/>
      <c r="AP63" s="681"/>
      <c r="AQ63" s="681"/>
      <c r="AR63" s="681"/>
    </row>
    <row r="64" spans="1:44" s="675" customFormat="1" ht="17.25" customHeight="1">
      <c r="A64" s="674"/>
      <c r="B64" s="676"/>
      <c r="C64" s="681"/>
      <c r="D64" s="681" t="s">
        <v>673</v>
      </c>
      <c r="E64" s="681"/>
      <c r="F64" s="681"/>
      <c r="G64" s="681"/>
      <c r="H64" s="681"/>
      <c r="I64" s="681"/>
      <c r="J64" s="681"/>
      <c r="K64" s="681"/>
      <c r="L64" s="681"/>
      <c r="M64" s="681"/>
      <c r="N64" s="681"/>
      <c r="O64" s="681"/>
      <c r="P64" s="681"/>
      <c r="Q64" s="681"/>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81"/>
      <c r="AQ64" s="681"/>
      <c r="AR64" s="681"/>
    </row>
    <row r="65" spans="1:50" s="675" customFormat="1" ht="17.25" customHeight="1">
      <c r="A65" s="674"/>
      <c r="B65" s="676"/>
      <c r="C65" s="681"/>
      <c r="D65" s="681" t="s">
        <v>674</v>
      </c>
      <c r="E65" s="681"/>
      <c r="F65" s="681"/>
      <c r="G65" s="681"/>
      <c r="H65" s="681"/>
      <c r="I65" s="681"/>
      <c r="J65" s="681"/>
      <c r="K65" s="681"/>
      <c r="L65" s="681"/>
      <c r="M65" s="681"/>
      <c r="N65" s="681"/>
      <c r="O65" s="681"/>
      <c r="P65" s="681"/>
      <c r="Q65" s="681"/>
      <c r="R65" s="681"/>
      <c r="S65" s="681"/>
      <c r="T65" s="681"/>
      <c r="U65" s="681"/>
      <c r="V65" s="681"/>
      <c r="W65" s="681"/>
      <c r="X65" s="681"/>
      <c r="Y65" s="681"/>
      <c r="Z65" s="681"/>
      <c r="AA65" s="681"/>
      <c r="AB65" s="681"/>
      <c r="AC65" s="681"/>
      <c r="AD65" s="681"/>
      <c r="AE65" s="681"/>
      <c r="AF65" s="681"/>
      <c r="AG65" s="681"/>
      <c r="AH65" s="681"/>
      <c r="AI65" s="681"/>
      <c r="AJ65" s="681"/>
      <c r="AK65" s="681"/>
      <c r="AL65" s="681"/>
      <c r="AM65" s="681"/>
      <c r="AN65" s="681"/>
      <c r="AO65" s="681"/>
      <c r="AP65" s="681"/>
      <c r="AQ65" s="681"/>
      <c r="AR65" s="681"/>
    </row>
    <row r="66" spans="1:50" s="675" customFormat="1" ht="17.25" customHeight="1">
      <c r="A66" s="674"/>
      <c r="B66" s="676"/>
      <c r="C66" s="681"/>
      <c r="D66" s="1971" t="s">
        <v>675</v>
      </c>
      <c r="E66" s="1971"/>
      <c r="F66" s="1971"/>
      <c r="G66" s="1971"/>
      <c r="H66" s="1971"/>
      <c r="I66" s="1971"/>
      <c r="J66" s="686"/>
      <c r="K66" s="686"/>
      <c r="L66" s="686"/>
      <c r="M66" s="68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row>
    <row r="67" spans="1:50" s="675" customFormat="1" ht="7.5" customHeight="1">
      <c r="A67" s="674"/>
      <c r="B67" s="676"/>
      <c r="C67" s="681"/>
      <c r="D67" s="681"/>
      <c r="E67" s="681"/>
      <c r="F67" s="681"/>
      <c r="G67" s="681"/>
      <c r="H67" s="681"/>
      <c r="I67" s="681"/>
      <c r="J67" s="681"/>
      <c r="K67" s="681"/>
      <c r="L67" s="681"/>
      <c r="M67" s="681"/>
      <c r="N67" s="681"/>
      <c r="O67" s="681"/>
      <c r="P67" s="681"/>
      <c r="Q67" s="681"/>
      <c r="R67" s="681"/>
      <c r="S67" s="681"/>
      <c r="T67" s="681"/>
      <c r="U67" s="681"/>
      <c r="V67" s="681"/>
      <c r="W67" s="681"/>
      <c r="X67" s="681"/>
      <c r="Y67" s="681"/>
      <c r="Z67" s="681"/>
      <c r="AA67" s="681"/>
      <c r="AB67" s="681"/>
      <c r="AC67" s="681"/>
      <c r="AD67" s="681"/>
      <c r="AE67" s="681"/>
      <c r="AF67" s="681"/>
      <c r="AG67" s="681"/>
      <c r="AH67" s="681"/>
      <c r="AI67" s="681"/>
      <c r="AJ67" s="681"/>
      <c r="AK67" s="681"/>
      <c r="AL67" s="681"/>
      <c r="AM67" s="681"/>
      <c r="AN67" s="681"/>
      <c r="AO67" s="681"/>
      <c r="AP67" s="681"/>
      <c r="AQ67" s="681"/>
      <c r="AR67" s="681"/>
    </row>
    <row r="68" spans="1:50" s="675" customFormat="1" ht="16.5" customHeight="1">
      <c r="A68" s="674"/>
      <c r="B68" s="681"/>
      <c r="C68" s="681"/>
      <c r="D68" s="681"/>
      <c r="E68" s="681"/>
      <c r="F68" s="681"/>
      <c r="G68" s="681"/>
      <c r="H68" s="681"/>
      <c r="I68" s="681"/>
      <c r="J68" s="681"/>
      <c r="K68" s="681"/>
      <c r="L68" s="681"/>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row>
    <row r="69" spans="1:50" s="675" customFormat="1" ht="14.25">
      <c r="A69" s="674"/>
      <c r="B69" s="1149" t="s">
        <v>676</v>
      </c>
      <c r="C69" s="1149"/>
      <c r="D69" s="1149"/>
      <c r="E69" s="1149"/>
      <c r="F69" s="1149"/>
      <c r="G69" s="1149"/>
      <c r="H69" s="1149"/>
      <c r="I69" s="1149"/>
      <c r="J69" s="1149"/>
      <c r="K69" s="1149"/>
      <c r="L69" s="1149"/>
      <c r="M69" s="1149"/>
      <c r="N69" s="1149"/>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row>
    <row r="70" spans="1:50" s="675" customFormat="1" ht="9" customHeight="1">
      <c r="A70" s="674"/>
      <c r="B70" s="687"/>
      <c r="C70" s="687"/>
      <c r="D70" s="687"/>
      <c r="E70" s="687"/>
      <c r="F70" s="687"/>
      <c r="G70" s="687"/>
      <c r="H70" s="687"/>
      <c r="I70" s="687"/>
      <c r="J70" s="687"/>
      <c r="K70" s="687"/>
      <c r="L70" s="687"/>
      <c r="M70" s="687"/>
      <c r="N70" s="687"/>
      <c r="O70" s="687"/>
      <c r="P70" s="687"/>
      <c r="Q70" s="687"/>
      <c r="R70" s="687"/>
      <c r="S70" s="687"/>
      <c r="T70" s="687"/>
      <c r="U70" s="687"/>
      <c r="V70" s="687"/>
      <c r="W70" s="687"/>
      <c r="X70" s="687"/>
      <c r="Y70" s="687"/>
      <c r="Z70" s="687"/>
      <c r="AA70" s="687"/>
      <c r="AB70" s="687"/>
      <c r="AC70" s="687"/>
      <c r="AD70" s="687"/>
      <c r="AE70" s="687"/>
      <c r="AF70" s="687"/>
      <c r="AG70" s="687"/>
      <c r="AH70" s="687"/>
      <c r="AI70" s="687"/>
      <c r="AJ70" s="687"/>
      <c r="AK70" s="687"/>
      <c r="AL70" s="687"/>
      <c r="AM70" s="687"/>
      <c r="AN70" s="687"/>
      <c r="AO70" s="687"/>
      <c r="AP70" s="687"/>
      <c r="AQ70" s="687"/>
      <c r="AR70" s="687"/>
    </row>
    <row r="71" spans="1:50" s="675" customFormat="1" ht="9" customHeight="1">
      <c r="A71" s="674"/>
      <c r="B71" s="687"/>
      <c r="C71" s="687"/>
      <c r="D71" s="687"/>
      <c r="E71" s="687"/>
      <c r="F71" s="687"/>
      <c r="G71" s="687"/>
      <c r="H71" s="687"/>
      <c r="I71" s="687"/>
      <c r="J71" s="687"/>
      <c r="K71" s="687"/>
      <c r="L71" s="687"/>
      <c r="M71" s="687"/>
      <c r="N71" s="687"/>
      <c r="O71" s="687"/>
      <c r="P71" s="687"/>
      <c r="Q71" s="687"/>
      <c r="R71" s="687"/>
      <c r="S71" s="687"/>
      <c r="T71" s="687"/>
      <c r="U71" s="687"/>
      <c r="V71" s="687"/>
      <c r="W71" s="687"/>
      <c r="X71" s="687"/>
      <c r="Y71" s="687"/>
      <c r="Z71" s="687"/>
      <c r="AA71" s="687"/>
      <c r="AB71" s="687"/>
      <c r="AC71" s="687"/>
      <c r="AD71" s="687"/>
      <c r="AE71" s="687"/>
      <c r="AF71" s="687"/>
      <c r="AG71" s="687"/>
      <c r="AH71" s="687"/>
      <c r="AI71" s="687"/>
      <c r="AJ71" s="687"/>
      <c r="AK71" s="687"/>
      <c r="AL71" s="687"/>
      <c r="AM71" s="687"/>
      <c r="AN71" s="687"/>
      <c r="AO71" s="687"/>
      <c r="AP71" s="687"/>
      <c r="AQ71" s="687"/>
      <c r="AR71" s="687"/>
    </row>
    <row r="72" spans="1:50" s="675" customFormat="1" ht="30" customHeight="1">
      <c r="A72" s="674"/>
      <c r="B72" s="688"/>
      <c r="C72" s="680"/>
      <c r="D72" s="688"/>
      <c r="E72" s="688"/>
      <c r="F72" s="688"/>
      <c r="G72" s="688"/>
      <c r="H72" s="688"/>
      <c r="I72" s="688"/>
      <c r="J72" s="688"/>
      <c r="K72" s="688"/>
      <c r="L72" s="688"/>
      <c r="M72" s="688"/>
      <c r="N72" s="688"/>
      <c r="O72" s="688"/>
      <c r="P72" s="688"/>
      <c r="Q72" s="688"/>
      <c r="R72" s="688"/>
      <c r="S72" s="688"/>
      <c r="T72" s="688"/>
      <c r="U72" s="688"/>
      <c r="V72" s="688"/>
      <c r="W72" s="688"/>
      <c r="X72" s="688"/>
      <c r="Y72" s="688"/>
      <c r="Z72" s="688"/>
      <c r="AA72" s="688"/>
      <c r="AB72" s="688"/>
      <c r="AC72" s="676"/>
      <c r="AD72" s="689"/>
      <c r="AE72" s="676"/>
      <c r="AF72" s="701"/>
      <c r="AG72" s="1970" t="str">
        <f>IF(入力シート!F14="","",入力シート!F14)</f>
        <v/>
      </c>
      <c r="AH72" s="1970"/>
      <c r="AI72" s="1970"/>
      <c r="AJ72" s="1970"/>
      <c r="AK72" s="1970"/>
      <c r="AL72" s="1970"/>
      <c r="AM72" s="1970"/>
      <c r="AN72" s="1970"/>
      <c r="AO72" s="1970"/>
      <c r="AP72" s="676"/>
      <c r="AQ72" s="676"/>
      <c r="AR72" s="676"/>
      <c r="AS72" s="690"/>
      <c r="AT72" s="690"/>
    </row>
    <row r="73" spans="1:50" s="675" customFormat="1" ht="15" customHeight="1">
      <c r="A73" s="674"/>
      <c r="B73" s="688"/>
      <c r="C73" s="680"/>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C73" s="689"/>
      <c r="AD73" s="689"/>
      <c r="AE73" s="677"/>
      <c r="AF73" s="677"/>
      <c r="AG73" s="677"/>
      <c r="AH73" s="689"/>
      <c r="AI73" s="677"/>
      <c r="AJ73" s="677"/>
      <c r="AK73" s="677"/>
      <c r="AL73" s="689"/>
      <c r="AM73" s="677"/>
      <c r="AN73" s="677"/>
      <c r="AO73" s="677"/>
      <c r="AP73" s="689"/>
      <c r="AQ73" s="676"/>
      <c r="AR73" s="676"/>
    </row>
    <row r="74" spans="1:50" ht="30" customHeight="1">
      <c r="B74" s="691"/>
      <c r="C74" s="692"/>
      <c r="D74" s="692"/>
      <c r="E74" s="692"/>
      <c r="F74" s="693"/>
      <c r="G74" s="693"/>
      <c r="H74" s="693"/>
      <c r="I74" s="693"/>
      <c r="J74" s="4" t="s">
        <v>2</v>
      </c>
      <c r="K74" s="708"/>
      <c r="L74" s="708"/>
      <c r="M74" s="708"/>
      <c r="N74" s="708" t="s">
        <v>695</v>
      </c>
      <c r="O74" s="708"/>
      <c r="P74" s="708"/>
      <c r="Q74" s="709"/>
      <c r="R74" s="709"/>
      <c r="S74" s="1972" t="str">
        <f>定型様式1_交付申請書!G10</f>
        <v/>
      </c>
      <c r="T74" s="1972"/>
      <c r="U74" s="1972"/>
      <c r="V74" s="1972"/>
      <c r="W74" s="1972"/>
      <c r="X74" s="1972"/>
      <c r="Y74" s="1972"/>
      <c r="Z74" s="1972"/>
      <c r="AA74" s="1972"/>
      <c r="AB74" s="1972"/>
      <c r="AC74" s="1972"/>
      <c r="AD74" s="1972"/>
      <c r="AE74" s="1972"/>
      <c r="AF74" s="1972"/>
      <c r="AG74" s="1972"/>
      <c r="AH74" s="1972"/>
      <c r="AI74" s="1972"/>
      <c r="AJ74" s="1972"/>
      <c r="AK74" s="1972"/>
      <c r="AL74" s="1972"/>
      <c r="AM74" s="1972"/>
      <c r="AN74" s="1972"/>
      <c r="AO74" s="1972"/>
      <c r="AP74" s="676"/>
      <c r="AQ74" s="676"/>
      <c r="AR74" s="676"/>
    </row>
    <row r="75" spans="1:50" ht="30" customHeight="1">
      <c r="B75" s="691"/>
      <c r="C75" s="692"/>
      <c r="D75" s="692"/>
      <c r="E75" s="692"/>
      <c r="F75" s="693"/>
      <c r="G75" s="693"/>
      <c r="H75" s="693"/>
      <c r="I75" s="693"/>
      <c r="J75" s="4"/>
      <c r="K75" s="694"/>
      <c r="L75" s="694"/>
      <c r="M75" s="694"/>
      <c r="N75" s="694" t="s">
        <v>696</v>
      </c>
      <c r="O75" s="694"/>
      <c r="P75" s="694"/>
      <c r="Q75" s="695"/>
      <c r="R75" s="695"/>
      <c r="S75" s="1974" t="s">
        <v>736</v>
      </c>
      <c r="T75" s="1974"/>
      <c r="U75" s="1975" t="str">
        <f>定型様式1_交付申請書!G11</f>
        <v/>
      </c>
      <c r="V75" s="1976"/>
      <c r="W75" s="1976"/>
      <c r="X75" s="1976"/>
      <c r="Y75" s="1976"/>
      <c r="Z75" s="1976"/>
      <c r="AA75" s="1977" t="s">
        <v>737</v>
      </c>
      <c r="AB75" s="1978"/>
      <c r="AC75" s="1973" t="str">
        <f>定型様式1_交付申請書!J11</f>
        <v/>
      </c>
      <c r="AD75" s="1164"/>
      <c r="AE75" s="1164"/>
      <c r="AF75" s="1164"/>
      <c r="AG75" s="1164"/>
      <c r="AH75" s="1164"/>
      <c r="AI75" s="1164"/>
      <c r="AJ75" s="1164"/>
      <c r="AK75" s="1164"/>
      <c r="AL75" s="1164"/>
      <c r="AM75" s="1164"/>
      <c r="AN75" s="1164"/>
      <c r="AO75" s="1164"/>
      <c r="AP75" s="676"/>
      <c r="AQ75" s="676"/>
      <c r="AR75" s="676"/>
      <c r="AT75" s="675"/>
    </row>
    <row r="76" spans="1:50" ht="14.25" customHeight="1">
      <c r="B76" s="691"/>
      <c r="C76" s="692"/>
      <c r="D76" s="692"/>
      <c r="E76" s="692"/>
      <c r="F76" s="693"/>
      <c r="G76" s="693"/>
      <c r="H76" s="693"/>
      <c r="I76" s="693"/>
      <c r="J76" s="4"/>
      <c r="K76" s="707"/>
      <c r="L76" s="707"/>
      <c r="M76" s="707"/>
      <c r="N76" s="707"/>
      <c r="O76" s="707"/>
      <c r="P76" s="707"/>
      <c r="Q76" s="695"/>
      <c r="R76" s="695"/>
      <c r="S76" s="710"/>
      <c r="T76" s="711"/>
      <c r="U76" s="712"/>
      <c r="V76" s="713"/>
      <c r="W76" s="713"/>
      <c r="X76" s="713"/>
      <c r="Y76" s="713"/>
      <c r="Z76" s="713"/>
      <c r="AA76" s="713"/>
      <c r="AB76" s="713"/>
      <c r="AC76" s="713"/>
      <c r="AD76" s="713"/>
      <c r="AE76" s="713"/>
      <c r="AF76" s="713"/>
      <c r="AG76" s="713"/>
      <c r="AH76" s="713"/>
      <c r="AI76" s="713"/>
      <c r="AJ76" s="713"/>
      <c r="AK76" s="713"/>
      <c r="AL76" s="713"/>
      <c r="AM76" s="713"/>
      <c r="AN76" s="713"/>
      <c r="AO76" s="713"/>
      <c r="AP76" s="676"/>
      <c r="AQ76" s="676"/>
      <c r="AR76" s="676"/>
      <c r="AT76" s="675"/>
    </row>
    <row r="77" spans="1:50" ht="30" hidden="1" customHeight="1" outlineLevel="1">
      <c r="B77" s="691"/>
      <c r="C77" s="692"/>
      <c r="D77" s="692"/>
      <c r="E77" s="692"/>
      <c r="F77" s="693"/>
      <c r="G77" s="693"/>
      <c r="H77" s="693"/>
      <c r="I77" s="693"/>
      <c r="J77" s="4" t="s">
        <v>15</v>
      </c>
      <c r="K77" s="708"/>
      <c r="L77" s="708"/>
      <c r="M77" s="708"/>
      <c r="N77" s="708" t="s">
        <v>695</v>
      </c>
      <c r="O77" s="708"/>
      <c r="P77" s="708"/>
      <c r="Q77" s="709"/>
      <c r="R77" s="709"/>
      <c r="S77" s="1972" t="str">
        <f>IF(入力シート!F40="","",入力シート!F40)</f>
        <v/>
      </c>
      <c r="T77" s="1972"/>
      <c r="U77" s="1972"/>
      <c r="V77" s="1972"/>
      <c r="W77" s="1972"/>
      <c r="X77" s="1972"/>
      <c r="Y77" s="1972"/>
      <c r="Z77" s="1972"/>
      <c r="AA77" s="1972"/>
      <c r="AB77" s="1972"/>
      <c r="AC77" s="1972"/>
      <c r="AD77" s="1972"/>
      <c r="AE77" s="1972"/>
      <c r="AF77" s="1972"/>
      <c r="AG77" s="1972"/>
      <c r="AH77" s="1972"/>
      <c r="AI77" s="1972"/>
      <c r="AJ77" s="1972"/>
      <c r="AK77" s="1972"/>
      <c r="AL77" s="1972"/>
      <c r="AM77" s="1972"/>
      <c r="AN77" s="1972"/>
      <c r="AO77" s="1972"/>
      <c r="AP77" s="676"/>
      <c r="AQ77" s="676"/>
      <c r="AR77" s="676"/>
      <c r="AT77" s="675"/>
    </row>
    <row r="78" spans="1:50" ht="28.5" hidden="1" customHeight="1" outlineLevel="1">
      <c r="B78" s="697"/>
      <c r="C78" s="697"/>
      <c r="D78" s="697"/>
      <c r="E78" s="697"/>
      <c r="F78" s="697"/>
      <c r="G78" s="697"/>
      <c r="H78" s="697"/>
      <c r="I78" s="697"/>
      <c r="J78" s="4"/>
      <c r="K78" s="697"/>
      <c r="L78" s="697"/>
      <c r="M78" s="697"/>
      <c r="N78" s="707" t="s">
        <v>696</v>
      </c>
      <c r="O78" s="707"/>
      <c r="P78" s="707"/>
      <c r="Q78" s="695"/>
      <c r="R78" s="695"/>
      <c r="S78" s="1974" t="s">
        <v>736</v>
      </c>
      <c r="T78" s="1974"/>
      <c r="U78" s="1975" t="str">
        <f>IF(入力シート!F41="","",入力シート!F41)</f>
        <v/>
      </c>
      <c r="V78" s="1976"/>
      <c r="W78" s="1976"/>
      <c r="X78" s="1976"/>
      <c r="Y78" s="1976"/>
      <c r="Z78" s="1983"/>
      <c r="AA78" s="1977" t="s">
        <v>737</v>
      </c>
      <c r="AB78" s="1978"/>
      <c r="AC78" s="1164" t="str">
        <f>IF(入力シート!F43="","",入力シート!F43&amp;入力シート!J43)</f>
        <v/>
      </c>
      <c r="AD78" s="1164"/>
      <c r="AE78" s="1164"/>
      <c r="AF78" s="1164"/>
      <c r="AG78" s="1164"/>
      <c r="AH78" s="1164"/>
      <c r="AI78" s="1164"/>
      <c r="AJ78" s="1164"/>
      <c r="AK78" s="1164"/>
      <c r="AL78" s="1164"/>
      <c r="AM78" s="1164"/>
      <c r="AN78" s="1164"/>
      <c r="AO78" s="1164"/>
      <c r="AP78" s="676"/>
      <c r="AQ78" s="697"/>
      <c r="AR78" s="697"/>
      <c r="AS78" s="690"/>
    </row>
    <row r="79" spans="1:50" ht="18" customHeight="1" collapsed="1">
      <c r="B79" s="697"/>
      <c r="C79" s="697"/>
      <c r="D79" s="697"/>
      <c r="E79" s="697"/>
      <c r="F79" s="697"/>
      <c r="G79" s="697"/>
      <c r="H79" s="697"/>
      <c r="I79" s="697"/>
      <c r="J79" s="4"/>
      <c r="K79" s="697"/>
      <c r="L79" s="697"/>
      <c r="M79" s="697"/>
      <c r="N79" s="697"/>
      <c r="O79" s="697"/>
      <c r="P79" s="697"/>
      <c r="Q79" s="697"/>
      <c r="R79" s="697"/>
      <c r="S79" s="697"/>
      <c r="T79" s="697"/>
      <c r="U79" s="697"/>
      <c r="V79" s="697"/>
      <c r="W79" s="697"/>
      <c r="X79" s="697"/>
      <c r="Y79" s="697"/>
      <c r="Z79" s="697"/>
      <c r="AA79" s="697"/>
      <c r="AB79" s="697"/>
      <c r="AC79" s="697"/>
      <c r="AD79" s="697"/>
      <c r="AE79" s="697"/>
      <c r="AF79" s="697"/>
      <c r="AG79" s="697"/>
      <c r="AH79" s="697"/>
      <c r="AI79" s="697"/>
      <c r="AJ79" s="697"/>
      <c r="AK79" s="697"/>
      <c r="AL79" s="697"/>
      <c r="AM79" s="697"/>
      <c r="AN79" s="697"/>
      <c r="AO79" s="697"/>
      <c r="AP79" s="697"/>
      <c r="AQ79" s="697"/>
      <c r="AR79" s="697"/>
      <c r="AS79" s="690"/>
      <c r="AT79" s="690"/>
      <c r="AX79" s="690" t="s">
        <v>677</v>
      </c>
    </row>
    <row r="80" spans="1:50" ht="31.5" hidden="1" customHeight="1" outlineLevel="1">
      <c r="B80" s="697"/>
      <c r="C80" s="697"/>
      <c r="D80" s="697"/>
      <c r="E80" s="697"/>
      <c r="F80" s="697"/>
      <c r="G80" s="697"/>
      <c r="H80" s="697"/>
      <c r="I80" s="697"/>
      <c r="J80" s="4" t="s">
        <v>349</v>
      </c>
      <c r="K80" s="697"/>
      <c r="L80" s="697"/>
      <c r="M80" s="697"/>
      <c r="N80" s="708" t="s">
        <v>695</v>
      </c>
      <c r="O80" s="708"/>
      <c r="P80" s="708"/>
      <c r="Q80" s="709"/>
      <c r="R80" s="709"/>
      <c r="S80" s="1972" t="str">
        <f>IF(入力シート!F53="","",入力シート!F53)</f>
        <v/>
      </c>
      <c r="T80" s="1972"/>
      <c r="U80" s="1972"/>
      <c r="V80" s="1972"/>
      <c r="W80" s="1972"/>
      <c r="X80" s="1972"/>
      <c r="Y80" s="1972"/>
      <c r="Z80" s="1972"/>
      <c r="AA80" s="1972"/>
      <c r="AB80" s="1972"/>
      <c r="AC80" s="1972"/>
      <c r="AD80" s="1972"/>
      <c r="AE80" s="1972"/>
      <c r="AF80" s="1972"/>
      <c r="AG80" s="1972"/>
      <c r="AH80" s="1972"/>
      <c r="AI80" s="1972"/>
      <c r="AJ80" s="1972"/>
      <c r="AK80" s="1972"/>
      <c r="AL80" s="1972"/>
      <c r="AM80" s="1972"/>
      <c r="AN80" s="1972"/>
      <c r="AO80" s="1972"/>
      <c r="AP80" s="676"/>
      <c r="AQ80" s="697"/>
      <c r="AR80" s="697"/>
      <c r="AS80" s="690"/>
      <c r="AT80" s="690"/>
    </row>
    <row r="81" spans="1:50" ht="30" hidden="1" customHeight="1" outlineLevel="1">
      <c r="B81" s="697"/>
      <c r="C81" s="697"/>
      <c r="D81" s="697"/>
      <c r="E81" s="697"/>
      <c r="F81" s="697"/>
      <c r="G81" s="697"/>
      <c r="H81" s="697"/>
      <c r="I81" s="697"/>
      <c r="J81" s="4"/>
      <c r="K81" s="697"/>
      <c r="L81" s="697"/>
      <c r="M81" s="697"/>
      <c r="N81" s="707" t="s">
        <v>696</v>
      </c>
      <c r="O81" s="707"/>
      <c r="P81" s="707"/>
      <c r="Q81" s="695"/>
      <c r="R81" s="695"/>
      <c r="S81" s="1974" t="s">
        <v>736</v>
      </c>
      <c r="T81" s="1974"/>
      <c r="U81" s="1975" t="str">
        <f>IF(入力シート!F54="","",入力シート!F54)</f>
        <v/>
      </c>
      <c r="V81" s="1976"/>
      <c r="W81" s="1976"/>
      <c r="X81" s="1976"/>
      <c r="Y81" s="1976"/>
      <c r="Z81" s="1983"/>
      <c r="AA81" s="1977" t="s">
        <v>737</v>
      </c>
      <c r="AB81" s="1978"/>
      <c r="AC81" s="1164" t="str">
        <f>IF(入力シート!F56="","",入力シート!F56&amp;入力シート!J56)</f>
        <v/>
      </c>
      <c r="AD81" s="1164"/>
      <c r="AE81" s="1164"/>
      <c r="AF81" s="1164"/>
      <c r="AG81" s="1164"/>
      <c r="AH81" s="1164"/>
      <c r="AI81" s="1164"/>
      <c r="AJ81" s="1164"/>
      <c r="AK81" s="1164"/>
      <c r="AL81" s="1164"/>
      <c r="AM81" s="1164"/>
      <c r="AN81" s="1164"/>
      <c r="AO81" s="1164"/>
      <c r="AP81" s="676"/>
      <c r="AQ81" s="697"/>
      <c r="AR81" s="697"/>
      <c r="AS81" s="690"/>
      <c r="AT81" s="690"/>
    </row>
    <row r="82" spans="1:50" ht="18" customHeight="1" collapsed="1">
      <c r="B82" s="697"/>
      <c r="C82" s="697"/>
      <c r="D82" s="697"/>
      <c r="E82" s="697"/>
      <c r="F82" s="697"/>
      <c r="G82" s="697"/>
      <c r="H82" s="697"/>
      <c r="I82" s="697"/>
      <c r="J82" s="4"/>
      <c r="K82" s="697"/>
      <c r="L82" s="697"/>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7"/>
      <c r="AJ82" s="697"/>
      <c r="AK82" s="697"/>
      <c r="AL82" s="697"/>
      <c r="AM82" s="697"/>
      <c r="AN82" s="697"/>
      <c r="AO82" s="697"/>
      <c r="AP82" s="697"/>
      <c r="AQ82" s="697"/>
      <c r="AR82" s="697"/>
      <c r="AS82" s="690"/>
      <c r="AT82" s="690"/>
      <c r="AX82" s="690" t="s">
        <v>677</v>
      </c>
    </row>
    <row r="83" spans="1:50" ht="29.25" hidden="1" customHeight="1" outlineLevel="1">
      <c r="B83" s="697"/>
      <c r="C83" s="697"/>
      <c r="D83" s="697"/>
      <c r="E83" s="697"/>
      <c r="F83" s="697"/>
      <c r="G83" s="697"/>
      <c r="H83" s="697"/>
      <c r="I83" s="697"/>
      <c r="J83" s="4" t="s">
        <v>350</v>
      </c>
      <c r="K83" s="697"/>
      <c r="L83" s="697"/>
      <c r="M83" s="697"/>
      <c r="N83" s="708" t="s">
        <v>695</v>
      </c>
      <c r="O83" s="708"/>
      <c r="P83" s="708"/>
      <c r="Q83" s="709"/>
      <c r="R83" s="709"/>
      <c r="S83" s="1972" t="str">
        <f>IF(入力シート!F66="","",入力シート!F66)</f>
        <v/>
      </c>
      <c r="T83" s="1972"/>
      <c r="U83" s="1972"/>
      <c r="V83" s="1972"/>
      <c r="W83" s="1972"/>
      <c r="X83" s="1972"/>
      <c r="Y83" s="1972"/>
      <c r="Z83" s="1972"/>
      <c r="AA83" s="1972"/>
      <c r="AB83" s="1972"/>
      <c r="AC83" s="1972"/>
      <c r="AD83" s="1972"/>
      <c r="AE83" s="1972"/>
      <c r="AF83" s="1972"/>
      <c r="AG83" s="1972"/>
      <c r="AH83" s="1972"/>
      <c r="AI83" s="1972"/>
      <c r="AJ83" s="1972"/>
      <c r="AK83" s="1972"/>
      <c r="AL83" s="1972"/>
      <c r="AM83" s="1972"/>
      <c r="AN83" s="1972"/>
      <c r="AO83" s="1972"/>
      <c r="AP83" s="676"/>
      <c r="AQ83" s="697"/>
      <c r="AR83" s="697"/>
      <c r="AS83" s="690"/>
      <c r="AT83" s="690"/>
    </row>
    <row r="84" spans="1:50" ht="30" hidden="1" customHeight="1" outlineLevel="1">
      <c r="B84" s="697"/>
      <c r="C84" s="697"/>
      <c r="D84" s="697"/>
      <c r="E84" s="697"/>
      <c r="F84" s="697"/>
      <c r="G84" s="697"/>
      <c r="H84" s="697"/>
      <c r="I84" s="697"/>
      <c r="J84" s="4"/>
      <c r="K84" s="697"/>
      <c r="L84" s="697"/>
      <c r="M84" s="697"/>
      <c r="N84" s="707" t="s">
        <v>696</v>
      </c>
      <c r="O84" s="707"/>
      <c r="P84" s="707"/>
      <c r="Q84" s="695"/>
      <c r="R84" s="695"/>
      <c r="S84" s="1974" t="s">
        <v>736</v>
      </c>
      <c r="T84" s="1974"/>
      <c r="U84" s="1975" t="str">
        <f>IF(入力シート!F67="","",入力シート!F67)</f>
        <v/>
      </c>
      <c r="V84" s="1976"/>
      <c r="W84" s="1976"/>
      <c r="X84" s="1976"/>
      <c r="Y84" s="1976"/>
      <c r="Z84" s="1983"/>
      <c r="AA84" s="1977" t="s">
        <v>737</v>
      </c>
      <c r="AB84" s="1978"/>
      <c r="AC84" s="1164" t="str">
        <f>IF(入力シート!F69="","",入力シート!F69&amp;入力シート!J69)</f>
        <v/>
      </c>
      <c r="AD84" s="1164"/>
      <c r="AE84" s="1164"/>
      <c r="AF84" s="1164"/>
      <c r="AG84" s="1164"/>
      <c r="AH84" s="1164"/>
      <c r="AI84" s="1164"/>
      <c r="AJ84" s="1164"/>
      <c r="AK84" s="1164"/>
      <c r="AL84" s="1164"/>
      <c r="AM84" s="1164"/>
      <c r="AN84" s="1164"/>
      <c r="AO84" s="1164"/>
      <c r="AP84" s="676"/>
      <c r="AQ84" s="697"/>
      <c r="AR84" s="697"/>
      <c r="AS84" s="690"/>
      <c r="AT84" s="690"/>
    </row>
    <row r="85" spans="1:50" ht="18" customHeight="1" collapsed="1">
      <c r="B85" s="697"/>
      <c r="C85" s="697"/>
      <c r="D85" s="697"/>
      <c r="E85" s="697"/>
      <c r="F85" s="697"/>
      <c r="G85" s="697"/>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0"/>
      <c r="AT85" s="690"/>
      <c r="AX85" s="690" t="s">
        <v>677</v>
      </c>
    </row>
    <row r="86" spans="1:50" ht="18" customHeight="1">
      <c r="B86" s="697"/>
      <c r="C86" s="697"/>
      <c r="D86" s="697"/>
      <c r="E86" s="697"/>
      <c r="F86" s="697"/>
      <c r="G86" s="697"/>
      <c r="H86" s="697"/>
      <c r="I86" s="697"/>
      <c r="J86" s="697"/>
      <c r="K86" s="697"/>
      <c r="L86" s="697"/>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7"/>
      <c r="AP86" s="697"/>
      <c r="AQ86" s="697"/>
      <c r="AR86" s="697"/>
      <c r="AS86" s="690"/>
    </row>
    <row r="87" spans="1:50" ht="18" customHeight="1">
      <c r="B87" s="1147" t="s">
        <v>727</v>
      </c>
      <c r="C87" s="1147"/>
      <c r="D87" s="1147"/>
      <c r="E87" s="1147"/>
      <c r="F87" s="1147"/>
      <c r="G87" s="1147"/>
      <c r="H87" s="1147"/>
      <c r="I87" s="1147"/>
      <c r="J87" s="1147"/>
      <c r="K87" s="1147"/>
      <c r="L87" s="1147"/>
      <c r="M87" s="1147"/>
      <c r="N87" s="1147"/>
      <c r="O87" s="1147"/>
      <c r="P87" s="1147"/>
      <c r="Q87" s="1147"/>
      <c r="R87" s="1147"/>
      <c r="S87" s="1147"/>
      <c r="T87" s="1147"/>
      <c r="U87" s="1147"/>
      <c r="V87" s="1147"/>
      <c r="W87" s="1147"/>
      <c r="X87" s="1147"/>
      <c r="Y87" s="1147"/>
      <c r="Z87" s="1147"/>
      <c r="AA87" s="1147"/>
      <c r="AB87" s="1147"/>
      <c r="AC87" s="1147"/>
      <c r="AD87" s="1147"/>
      <c r="AE87" s="1147"/>
      <c r="AF87" s="1147"/>
      <c r="AG87" s="1147"/>
      <c r="AH87" s="1147"/>
      <c r="AI87" s="1147"/>
      <c r="AJ87" s="1147"/>
      <c r="AK87" s="1147"/>
      <c r="AL87" s="1147"/>
      <c r="AM87" s="1147"/>
      <c r="AN87" s="1147"/>
      <c r="AO87" s="1147"/>
      <c r="AP87" s="1147"/>
      <c r="AQ87" s="1147"/>
      <c r="AR87" s="1147"/>
    </row>
    <row r="88" spans="1:50" ht="18" customHeight="1">
      <c r="B88" s="793"/>
      <c r="C88" s="793"/>
      <c r="D88" s="793"/>
      <c r="E88" s="793"/>
      <c r="F88" s="793"/>
      <c r="G88" s="793"/>
      <c r="H88" s="680"/>
      <c r="I88" s="680"/>
      <c r="J88" s="680"/>
      <c r="K88" s="680"/>
      <c r="L88" s="680"/>
      <c r="M88" s="680"/>
      <c r="N88" s="680"/>
      <c r="O88" s="680"/>
      <c r="P88" s="680"/>
      <c r="Q88" s="680"/>
      <c r="R88" s="680"/>
      <c r="S88" s="680"/>
      <c r="T88" s="680"/>
      <c r="U88" s="680"/>
      <c r="V88" s="680"/>
      <c r="W88" s="680"/>
      <c r="X88" s="680"/>
      <c r="Y88" s="680"/>
      <c r="Z88" s="680"/>
      <c r="AA88" s="680"/>
      <c r="AB88" s="680"/>
      <c r="AC88" s="680"/>
      <c r="AD88" s="680"/>
      <c r="AE88" s="680"/>
      <c r="AF88" s="680"/>
      <c r="AG88" s="680"/>
      <c r="AH88" s="680"/>
      <c r="AI88" s="680"/>
      <c r="AJ88" s="680"/>
      <c r="AK88" s="680"/>
      <c r="AL88" s="680"/>
      <c r="AM88" s="680"/>
      <c r="AN88" s="680"/>
      <c r="AO88" s="680"/>
      <c r="AP88" s="680"/>
      <c r="AQ88" s="680"/>
      <c r="AR88" s="680"/>
    </row>
    <row r="89" spans="1:50" ht="18" customHeight="1">
      <c r="B89" s="681"/>
      <c r="C89" s="681"/>
      <c r="D89" s="682"/>
      <c r="E89" s="681"/>
      <c r="F89" s="681"/>
      <c r="G89" s="681"/>
      <c r="H89" s="681"/>
      <c r="I89" s="681"/>
      <c r="J89" s="681"/>
      <c r="K89" s="681"/>
      <c r="L89" s="681"/>
      <c r="M89" s="681"/>
      <c r="N89" s="681"/>
      <c r="O89" s="681"/>
      <c r="P89" s="681"/>
      <c r="Q89" s="681"/>
      <c r="R89" s="681"/>
      <c r="S89" s="681"/>
      <c r="T89" s="681"/>
      <c r="U89" s="681"/>
      <c r="V89" s="681"/>
      <c r="W89" s="681"/>
      <c r="X89" s="681"/>
      <c r="Y89" s="681"/>
      <c r="Z89" s="681"/>
      <c r="AA89" s="681"/>
      <c r="AB89" s="681"/>
      <c r="AC89" s="681"/>
      <c r="AD89" s="681"/>
      <c r="AE89" s="681"/>
      <c r="AF89" s="681"/>
      <c r="AG89" s="681"/>
      <c r="AH89" s="681"/>
      <c r="AI89" s="681"/>
      <c r="AJ89" s="681"/>
      <c r="AK89" s="681"/>
      <c r="AL89" s="681"/>
      <c r="AM89" s="681"/>
      <c r="AN89" s="681"/>
      <c r="AO89" s="681"/>
      <c r="AP89" s="681"/>
      <c r="AQ89" s="681"/>
      <c r="AR89" s="681"/>
    </row>
    <row r="90" spans="1:50" ht="18" customHeight="1">
      <c r="B90" s="676"/>
      <c r="C90" s="681"/>
      <c r="D90" s="698"/>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c r="AG90" s="699"/>
      <c r="AH90" s="699"/>
      <c r="AI90" s="699"/>
      <c r="AJ90" s="699"/>
      <c r="AK90" s="699"/>
      <c r="AL90" s="699"/>
      <c r="AM90" s="699"/>
      <c r="AN90" s="699"/>
      <c r="AO90" s="699"/>
      <c r="AP90" s="699"/>
      <c r="AQ90" s="699"/>
      <c r="AR90" s="699"/>
    </row>
    <row r="91" spans="1:50" ht="18" customHeight="1">
      <c r="B91" s="676"/>
      <c r="C91" s="681"/>
      <c r="D91" s="698"/>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row>
    <row r="92" spans="1:50" ht="18" customHeight="1">
      <c r="B92" s="676"/>
      <c r="C92" s="681"/>
      <c r="D92" s="698"/>
      <c r="E92" s="699"/>
      <c r="F92" s="699"/>
      <c r="G92" s="699"/>
      <c r="H92" s="699"/>
      <c r="I92" s="699"/>
      <c r="J92" s="699"/>
      <c r="K92" s="699"/>
      <c r="L92" s="699"/>
      <c r="M92" s="699"/>
      <c r="N92" s="699"/>
      <c r="O92" s="699"/>
      <c r="P92" s="699"/>
      <c r="Q92" s="699"/>
      <c r="R92" s="699"/>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row>
    <row r="93" spans="1:50" s="675" customFormat="1" ht="18" customHeight="1">
      <c r="A93" s="674"/>
      <c r="B93" s="676"/>
      <c r="C93" s="681"/>
      <c r="D93" s="698"/>
      <c r="E93" s="681"/>
      <c r="F93" s="699"/>
      <c r="G93" s="699"/>
      <c r="H93" s="699"/>
      <c r="I93" s="699"/>
      <c r="J93" s="699"/>
      <c r="K93" s="699"/>
      <c r="L93" s="699"/>
      <c r="M93" s="699"/>
      <c r="N93" s="699"/>
      <c r="O93" s="699"/>
      <c r="P93" s="699"/>
      <c r="Q93" s="699"/>
      <c r="R93" s="699"/>
      <c r="S93" s="699"/>
      <c r="T93" s="699"/>
      <c r="U93" s="699"/>
      <c r="V93" s="699"/>
      <c r="W93" s="699"/>
      <c r="X93" s="699"/>
      <c r="Y93" s="699"/>
      <c r="Z93" s="699"/>
      <c r="AA93" s="699"/>
      <c r="AB93" s="699"/>
      <c r="AC93" s="699"/>
      <c r="AD93" s="699"/>
      <c r="AE93" s="699"/>
      <c r="AF93" s="699"/>
      <c r="AG93" s="699"/>
      <c r="AH93" s="699"/>
      <c r="AI93" s="699"/>
      <c r="AJ93" s="699"/>
      <c r="AK93" s="699"/>
      <c r="AL93" s="699"/>
      <c r="AM93" s="699"/>
      <c r="AN93" s="699"/>
      <c r="AO93" s="699"/>
      <c r="AP93" s="699"/>
      <c r="AQ93" s="699"/>
      <c r="AR93" s="699"/>
      <c r="AT93" s="674"/>
    </row>
    <row r="94" spans="1:50" s="675" customFormat="1" ht="18" customHeight="1">
      <c r="A94" s="674"/>
      <c r="B94" s="676"/>
      <c r="C94" s="681"/>
      <c r="D94" s="698"/>
      <c r="E94" s="699"/>
      <c r="F94" s="699"/>
      <c r="G94" s="699"/>
      <c r="H94" s="699"/>
      <c r="I94" s="699"/>
      <c r="J94" s="699"/>
      <c r="K94" s="699"/>
      <c r="L94" s="699"/>
      <c r="M94" s="699"/>
      <c r="N94" s="699"/>
      <c r="O94" s="699"/>
      <c r="P94" s="699"/>
      <c r="Q94" s="699"/>
      <c r="R94" s="699"/>
      <c r="S94" s="699"/>
      <c r="T94" s="699"/>
      <c r="U94" s="699"/>
      <c r="V94" s="699"/>
      <c r="W94" s="699"/>
      <c r="X94" s="699"/>
      <c r="Y94" s="699"/>
      <c r="Z94" s="699"/>
      <c r="AA94" s="699"/>
      <c r="AB94" s="699"/>
      <c r="AC94" s="699"/>
      <c r="AD94" s="699"/>
      <c r="AE94" s="699"/>
      <c r="AF94" s="699"/>
      <c r="AG94" s="699"/>
      <c r="AH94" s="699"/>
      <c r="AI94" s="699"/>
      <c r="AJ94" s="699"/>
      <c r="AK94" s="699"/>
      <c r="AL94" s="699"/>
      <c r="AM94" s="699"/>
      <c r="AN94" s="699"/>
      <c r="AO94" s="699"/>
      <c r="AP94" s="699"/>
      <c r="AQ94" s="699"/>
      <c r="AR94" s="699"/>
      <c r="AT94" s="674"/>
    </row>
    <row r="95" spans="1:50" s="675" customFormat="1" ht="18" customHeight="1">
      <c r="A95" s="674"/>
      <c r="B95" s="676"/>
      <c r="C95" s="681"/>
      <c r="D95" s="698"/>
      <c r="E95" s="699"/>
      <c r="F95" s="699"/>
      <c r="G95" s="699"/>
      <c r="H95" s="699"/>
      <c r="I95" s="699"/>
      <c r="J95" s="699"/>
      <c r="K95" s="699"/>
      <c r="L95" s="699"/>
      <c r="M95" s="699"/>
      <c r="N95" s="699"/>
      <c r="O95" s="699"/>
      <c r="P95" s="699"/>
      <c r="Q95" s="699"/>
      <c r="R95" s="699"/>
      <c r="S95" s="699"/>
      <c r="T95" s="699"/>
      <c r="U95" s="699"/>
      <c r="V95" s="699"/>
      <c r="W95" s="699"/>
      <c r="X95" s="699"/>
      <c r="Y95" s="699"/>
      <c r="Z95" s="699"/>
      <c r="AA95" s="699"/>
      <c r="AB95" s="699"/>
      <c r="AC95" s="699"/>
      <c r="AD95" s="699"/>
      <c r="AE95" s="699"/>
      <c r="AF95" s="699"/>
      <c r="AG95" s="699"/>
      <c r="AH95" s="699"/>
      <c r="AI95" s="699"/>
      <c r="AJ95" s="699"/>
      <c r="AK95" s="699"/>
      <c r="AL95" s="699"/>
      <c r="AM95" s="699"/>
      <c r="AN95" s="699"/>
      <c r="AO95" s="699"/>
      <c r="AP95" s="699"/>
      <c r="AQ95" s="699"/>
      <c r="AR95" s="699"/>
      <c r="AT95" s="674"/>
    </row>
    <row r="97" spans="1:46" s="675" customFormat="1" ht="18" customHeight="1">
      <c r="A97" s="674"/>
      <c r="B97" s="674"/>
      <c r="C97" s="674"/>
      <c r="D97" s="674"/>
      <c r="E97" s="684"/>
      <c r="F97" s="684"/>
      <c r="G97" s="696"/>
      <c r="H97" s="696"/>
      <c r="I97" s="674"/>
      <c r="J97" s="674"/>
      <c r="K97" s="674"/>
      <c r="L97" s="674"/>
      <c r="M97" s="674"/>
      <c r="N97" s="674"/>
      <c r="O97" s="674"/>
      <c r="P97" s="674"/>
      <c r="Q97" s="674"/>
      <c r="R97" s="674"/>
      <c r="S97" s="674"/>
      <c r="T97" s="674"/>
      <c r="U97" s="674"/>
      <c r="V97" s="674"/>
      <c r="W97" s="674"/>
      <c r="X97" s="674"/>
      <c r="Y97" s="674"/>
      <c r="Z97" s="674"/>
      <c r="AA97" s="674"/>
      <c r="AB97" s="674"/>
      <c r="AC97" s="674"/>
      <c r="AD97" s="674"/>
      <c r="AE97" s="674"/>
      <c r="AF97" s="674"/>
      <c r="AG97" s="674"/>
      <c r="AH97" s="674"/>
      <c r="AI97" s="674"/>
      <c r="AJ97" s="674"/>
      <c r="AK97" s="674"/>
      <c r="AL97" s="674"/>
      <c r="AM97" s="674"/>
      <c r="AN97" s="674"/>
      <c r="AO97" s="674"/>
      <c r="AP97" s="674"/>
      <c r="AQ97" s="674"/>
      <c r="AR97" s="674"/>
      <c r="AT97" s="674"/>
    </row>
    <row r="98" spans="1:46" s="675" customFormat="1" ht="18" customHeight="1">
      <c r="A98" s="674"/>
      <c r="B98" s="676"/>
      <c r="C98" s="674"/>
      <c r="D98" s="674"/>
      <c r="E98" s="684"/>
      <c r="F98" s="684"/>
      <c r="G98" s="696"/>
      <c r="H98" s="696"/>
      <c r="I98" s="674"/>
      <c r="J98" s="674"/>
      <c r="K98" s="674"/>
      <c r="L98" s="674"/>
      <c r="M98" s="674"/>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4"/>
      <c r="AP98" s="674"/>
      <c r="AQ98" s="674"/>
      <c r="AR98" s="674"/>
      <c r="AT98" s="674"/>
    </row>
    <row r="99" spans="1:46" s="675" customFormat="1" ht="18" customHeight="1">
      <c r="A99" s="674"/>
      <c r="B99" s="674"/>
      <c r="C99" s="674"/>
      <c r="D99" s="674"/>
      <c r="E99" s="684"/>
      <c r="F99" s="684"/>
      <c r="G99" s="696"/>
      <c r="H99" s="696"/>
      <c r="I99" s="674"/>
      <c r="J99" s="674"/>
      <c r="K99" s="674"/>
      <c r="L99" s="674"/>
      <c r="M99" s="674"/>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4"/>
      <c r="AP99" s="674"/>
      <c r="AQ99" s="674"/>
      <c r="AR99" s="674"/>
      <c r="AT99" s="674"/>
    </row>
    <row r="100" spans="1:46" s="675" customFormat="1" ht="18" customHeight="1">
      <c r="A100" s="674"/>
      <c r="B100" s="674"/>
      <c r="C100" s="674"/>
      <c r="D100" s="674"/>
      <c r="E100" s="700"/>
      <c r="F100" s="684"/>
      <c r="G100" s="696"/>
      <c r="H100" s="696"/>
      <c r="I100" s="674"/>
      <c r="J100" s="674"/>
      <c r="K100" s="674"/>
      <c r="L100" s="674"/>
      <c r="M100" s="674"/>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4"/>
      <c r="AP100" s="674"/>
      <c r="AQ100" s="674"/>
      <c r="AR100" s="674"/>
      <c r="AT100" s="674"/>
    </row>
    <row r="101" spans="1:46" s="675" customFormat="1" ht="18" customHeight="1">
      <c r="A101" s="674"/>
      <c r="B101" s="674"/>
      <c r="C101" s="674"/>
      <c r="D101" s="674"/>
      <c r="E101" s="684"/>
      <c r="F101" s="684"/>
      <c r="G101" s="696"/>
      <c r="H101" s="696"/>
      <c r="I101" s="674"/>
      <c r="J101" s="674"/>
      <c r="K101" s="674"/>
      <c r="L101" s="674"/>
      <c r="M101" s="674"/>
      <c r="N101" s="674"/>
      <c r="O101" s="674"/>
      <c r="P101" s="674"/>
      <c r="Q101" s="674"/>
      <c r="R101" s="674"/>
      <c r="S101" s="674"/>
      <c r="T101" s="674"/>
      <c r="U101" s="674"/>
      <c r="V101" s="674"/>
      <c r="W101" s="674"/>
      <c r="X101" s="674"/>
      <c r="Y101" s="674"/>
      <c r="Z101" s="674"/>
      <c r="AA101" s="674"/>
      <c r="AB101" s="674"/>
      <c r="AC101" s="674"/>
      <c r="AD101" s="674"/>
      <c r="AE101" s="674"/>
      <c r="AF101" s="674"/>
      <c r="AG101" s="674"/>
      <c r="AH101" s="674"/>
      <c r="AI101" s="674"/>
      <c r="AJ101" s="674"/>
      <c r="AK101" s="674"/>
      <c r="AL101" s="674"/>
      <c r="AM101" s="674"/>
      <c r="AN101" s="674"/>
      <c r="AO101" s="674"/>
      <c r="AP101" s="674"/>
      <c r="AQ101" s="674"/>
      <c r="AR101" s="674"/>
      <c r="AT101" s="674"/>
    </row>
    <row r="102" spans="1:46" s="675" customFormat="1" ht="18" customHeight="1">
      <c r="A102" s="674"/>
      <c r="B102" s="674"/>
      <c r="C102" s="674"/>
      <c r="D102" s="674"/>
      <c r="E102" s="700"/>
      <c r="F102" s="684"/>
      <c r="G102" s="696"/>
      <c r="H102" s="696"/>
      <c r="I102" s="674"/>
      <c r="J102" s="674"/>
      <c r="K102" s="674"/>
      <c r="L102" s="674"/>
      <c r="M102" s="674"/>
      <c r="N102" s="674"/>
      <c r="O102" s="674"/>
      <c r="P102" s="674"/>
      <c r="Q102" s="674"/>
      <c r="R102" s="674"/>
      <c r="S102" s="674"/>
      <c r="T102" s="674"/>
      <c r="U102" s="674"/>
      <c r="V102" s="674"/>
      <c r="W102" s="674"/>
      <c r="X102" s="674"/>
      <c r="Y102" s="674"/>
      <c r="Z102" s="674"/>
      <c r="AA102" s="674"/>
      <c r="AB102" s="674"/>
      <c r="AC102" s="674"/>
      <c r="AD102" s="674"/>
      <c r="AE102" s="674"/>
      <c r="AF102" s="674"/>
      <c r="AG102" s="674"/>
      <c r="AH102" s="674"/>
      <c r="AI102" s="674"/>
      <c r="AJ102" s="674"/>
      <c r="AK102" s="674"/>
      <c r="AL102" s="674"/>
      <c r="AM102" s="674"/>
      <c r="AN102" s="674"/>
      <c r="AO102" s="674"/>
      <c r="AP102" s="674"/>
      <c r="AQ102" s="674"/>
      <c r="AR102" s="674"/>
      <c r="AT102" s="674"/>
    </row>
    <row r="103" spans="1:46" s="675" customFormat="1" ht="18" customHeight="1">
      <c r="A103" s="674"/>
      <c r="B103" s="674" t="s">
        <v>712</v>
      </c>
      <c r="C103" s="674"/>
      <c r="D103" s="674"/>
      <c r="E103" s="700"/>
      <c r="F103" s="684"/>
      <c r="G103" s="696"/>
      <c r="H103" s="696"/>
      <c r="I103" s="674"/>
      <c r="J103" s="674"/>
      <c r="K103" s="674"/>
      <c r="L103" s="674"/>
      <c r="M103" s="674"/>
      <c r="N103" s="674"/>
      <c r="O103" s="674"/>
      <c r="P103" s="674"/>
      <c r="Q103" s="674"/>
      <c r="R103" s="674"/>
      <c r="S103" s="674"/>
      <c r="T103" s="674"/>
      <c r="U103" s="674"/>
      <c r="V103" s="674"/>
      <c r="W103" s="674"/>
      <c r="X103" s="674"/>
      <c r="Y103" s="674"/>
      <c r="Z103" s="674"/>
      <c r="AA103" s="674"/>
      <c r="AB103" s="674"/>
      <c r="AC103" s="674"/>
      <c r="AD103" s="674"/>
      <c r="AE103" s="674"/>
      <c r="AF103" s="674"/>
      <c r="AG103" s="674"/>
      <c r="AH103" s="674"/>
      <c r="AI103" s="674"/>
      <c r="AJ103" s="674"/>
      <c r="AK103" s="674"/>
      <c r="AL103" s="674"/>
      <c r="AM103" s="674"/>
      <c r="AN103" s="674"/>
      <c r="AO103" s="674"/>
      <c r="AP103" s="674"/>
      <c r="AQ103" s="674"/>
      <c r="AR103" s="674"/>
      <c r="AT103" s="674"/>
    </row>
    <row r="104" spans="1:46" s="675" customFormat="1" ht="18" customHeight="1">
      <c r="A104" s="674"/>
      <c r="B104" s="674"/>
      <c r="C104" s="674"/>
      <c r="D104" s="674"/>
      <c r="E104" s="700"/>
      <c r="F104" s="684"/>
      <c r="G104" s="696"/>
      <c r="H104" s="696"/>
      <c r="I104" s="674"/>
      <c r="J104" s="674"/>
      <c r="K104" s="674"/>
      <c r="L104" s="674"/>
      <c r="M104" s="674"/>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T104" s="674"/>
    </row>
    <row r="105" spans="1:46" s="675" customFormat="1" ht="18" customHeight="1">
      <c r="A105" s="674"/>
      <c r="B105" s="674"/>
      <c r="C105" s="674"/>
      <c r="D105" s="674"/>
      <c r="E105" s="700"/>
      <c r="F105" s="684"/>
      <c r="G105" s="696"/>
      <c r="H105" s="696"/>
      <c r="I105" s="674"/>
      <c r="J105" s="674"/>
      <c r="K105" s="674"/>
      <c r="L105" s="674"/>
      <c r="M105" s="674"/>
      <c r="N105" s="674"/>
      <c r="O105" s="674"/>
      <c r="P105" s="674"/>
      <c r="Q105" s="674"/>
      <c r="R105" s="674"/>
      <c r="S105" s="674"/>
      <c r="T105" s="674"/>
      <c r="U105" s="674"/>
      <c r="V105" s="674"/>
      <c r="W105" s="674"/>
      <c r="X105" s="674"/>
      <c r="Y105" s="674"/>
      <c r="Z105" s="674"/>
      <c r="AA105" s="674"/>
      <c r="AB105" s="674"/>
      <c r="AC105" s="674"/>
      <c r="AD105" s="674"/>
      <c r="AE105" s="674"/>
      <c r="AF105" s="674"/>
      <c r="AG105" s="674"/>
      <c r="AH105" s="674"/>
      <c r="AI105" s="674"/>
      <c r="AJ105" s="674"/>
      <c r="AK105" s="674"/>
      <c r="AL105" s="674"/>
      <c r="AM105" s="674"/>
      <c r="AN105" s="674"/>
      <c r="AO105" s="674"/>
      <c r="AP105" s="674"/>
      <c r="AQ105" s="674"/>
      <c r="AR105" s="674"/>
      <c r="AT105" s="674"/>
    </row>
    <row r="106" spans="1:46" s="675" customFormat="1" ht="18" customHeight="1">
      <c r="A106" s="674"/>
      <c r="B106" s="674"/>
      <c r="C106" s="674"/>
      <c r="D106" s="674"/>
      <c r="E106" s="700"/>
      <c r="F106" s="684"/>
      <c r="G106" s="696"/>
      <c r="H106" s="696"/>
      <c r="I106" s="674"/>
      <c r="J106" s="674"/>
      <c r="K106" s="674"/>
      <c r="L106" s="674"/>
      <c r="M106" s="674"/>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4"/>
      <c r="AI106" s="674"/>
      <c r="AJ106" s="674"/>
      <c r="AK106" s="674"/>
      <c r="AL106" s="674"/>
      <c r="AM106" s="674"/>
      <c r="AN106" s="674"/>
      <c r="AO106" s="674"/>
      <c r="AP106" s="674"/>
      <c r="AQ106" s="674"/>
      <c r="AR106" s="674"/>
      <c r="AT106" s="674"/>
    </row>
    <row r="107" spans="1:46" s="675" customFormat="1" ht="18" customHeight="1">
      <c r="A107" s="674"/>
      <c r="C107" s="674"/>
      <c r="D107" s="674"/>
      <c r="E107" s="700"/>
      <c r="F107" s="684"/>
      <c r="G107" s="696"/>
      <c r="H107" s="696"/>
      <c r="I107" s="674"/>
      <c r="J107" s="674"/>
      <c r="K107" s="674"/>
      <c r="L107" s="674"/>
      <c r="M107" s="674"/>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T107" s="674"/>
    </row>
  </sheetData>
  <sheetProtection algorithmName="SHA-512" hashValue="DI9LH6sElNhUfCp4X4QZ7ZJPrLPfRCXBowh122T7b4tJStuPkteaghfQVB5ix3tiAicchK9IcV6P9/B+eqqHzQ==" saltValue="eHTQwBTKi1mDjTIYebKwfg=="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1:AR11"/>
    <mergeCell ref="D12:AR12"/>
    <mergeCell ref="D13:AR13"/>
    <mergeCell ref="D14:AR14"/>
    <mergeCell ref="D15:AR15"/>
    <mergeCell ref="D16:J1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18"/>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&amp;R&amp;K00-043R5超高層ZEH-M_ver.1</oddFooter>
  </headerFooter>
  <rowBreaks count="1" manualBreakCount="1">
    <brk id="85" min="1" max="47" man="1"/>
  </rowBreak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T334"/>
  <sheetViews>
    <sheetView showGridLines="0" view="pageBreakPreview" zoomScale="70" zoomScaleNormal="70" zoomScaleSheetLayoutView="70" workbookViewId="0">
      <selection activeCell="B169" sqref="B169"/>
    </sheetView>
  </sheetViews>
  <sheetFormatPr defaultColWidth="9" defaultRowHeight="25.5" outlineLevelRow="1"/>
  <cols>
    <col min="1" max="1" width="5.625" style="135" customWidth="1"/>
    <col min="2" max="2" width="25.625" style="135" customWidth="1"/>
    <col min="3" max="3" width="20.625" style="135" customWidth="1"/>
    <col min="4" max="9" width="6.625" style="135" customWidth="1"/>
    <col min="10" max="12" width="5.75" style="135" customWidth="1"/>
    <col min="13" max="13" width="7.5" style="135" customWidth="1"/>
    <col min="14" max="14" width="20.625" style="135" customWidth="1"/>
    <col min="15" max="15" width="5.625" style="135" customWidth="1"/>
    <col min="16" max="16" width="3.625" style="199" customWidth="1"/>
    <col min="17" max="17" width="8.625" style="136" customWidth="1"/>
    <col min="18" max="20" width="8.625" style="135" customWidth="1"/>
    <col min="21" max="16384" width="9" style="135"/>
  </cols>
  <sheetData>
    <row r="1" spans="1:20" s="198" customFormat="1">
      <c r="A1" s="197" t="s">
        <v>391</v>
      </c>
      <c r="B1" s="197"/>
      <c r="P1" s="199"/>
      <c r="Q1" s="199"/>
    </row>
    <row r="2" spans="1:20" ht="26.25" customHeight="1">
      <c r="A2" s="137"/>
      <c r="B2" s="137"/>
      <c r="C2" s="137"/>
      <c r="D2" s="137"/>
      <c r="E2" s="137"/>
      <c r="F2" s="137"/>
      <c r="G2" s="137"/>
      <c r="H2" s="137"/>
      <c r="I2" s="137"/>
      <c r="J2" s="137"/>
      <c r="K2" s="137"/>
      <c r="L2" s="137"/>
      <c r="M2" s="137"/>
      <c r="N2" s="137"/>
      <c r="O2" s="137"/>
      <c r="P2" s="200"/>
      <c r="Q2" s="137"/>
      <c r="R2" s="137"/>
      <c r="S2" s="137"/>
      <c r="T2" s="137"/>
    </row>
    <row r="3" spans="1:20" ht="26.25" customHeight="1">
      <c r="A3" s="137" t="s">
        <v>865</v>
      </c>
      <c r="B3" s="137"/>
      <c r="C3" s="137"/>
      <c r="D3" s="137"/>
      <c r="E3" s="137"/>
      <c r="F3" s="137"/>
      <c r="G3" s="137"/>
      <c r="H3" s="137"/>
      <c r="I3" s="137"/>
      <c r="J3" s="137"/>
      <c r="K3" s="137"/>
      <c r="L3" s="137"/>
      <c r="M3" s="137"/>
      <c r="N3" s="137"/>
      <c r="P3" s="201"/>
      <c r="Q3" s="138"/>
      <c r="R3" s="137"/>
      <c r="S3" s="137"/>
      <c r="T3" s="137"/>
    </row>
    <row r="4" spans="1:20" ht="26.25" customHeight="1">
      <c r="L4" s="1131" t="str">
        <f>IF(入力シート!F14="","",入力シート!F14)</f>
        <v/>
      </c>
      <c r="M4" s="1131"/>
      <c r="N4" s="1131"/>
      <c r="P4" s="201"/>
      <c r="Q4" s="138"/>
      <c r="R4" s="137"/>
      <c r="S4" s="137"/>
      <c r="T4" s="137"/>
    </row>
    <row r="5" spans="1:20" ht="26.25" customHeight="1">
      <c r="A5" s="137"/>
      <c r="B5" s="137"/>
      <c r="C5" s="137"/>
      <c r="D5" s="137"/>
      <c r="E5" s="137"/>
      <c r="F5" s="137"/>
      <c r="G5" s="137"/>
      <c r="H5" s="137"/>
      <c r="I5" s="137"/>
      <c r="J5" s="137"/>
      <c r="K5" s="137"/>
      <c r="L5" s="137"/>
      <c r="M5" s="137"/>
      <c r="N5" s="137"/>
      <c r="O5" s="137"/>
      <c r="P5" s="201"/>
      <c r="Q5" s="138"/>
      <c r="R5" s="137"/>
      <c r="S5" s="137"/>
      <c r="T5" s="137"/>
    </row>
    <row r="6" spans="1:20" ht="26.25" customHeight="1">
      <c r="A6" s="137" t="s">
        <v>109</v>
      </c>
      <c r="C6" s="137"/>
      <c r="D6" s="137"/>
      <c r="E6" s="137"/>
      <c r="F6" s="137"/>
      <c r="G6" s="137"/>
      <c r="H6" s="137"/>
      <c r="I6" s="137"/>
      <c r="J6" s="137"/>
      <c r="K6" s="137"/>
      <c r="L6" s="137"/>
      <c r="M6" s="137"/>
      <c r="N6" s="137"/>
      <c r="O6" s="137"/>
      <c r="P6" s="201"/>
      <c r="Q6" s="138"/>
      <c r="R6" s="137"/>
      <c r="S6" s="137"/>
      <c r="T6" s="137"/>
    </row>
    <row r="7" spans="1:20" ht="26.25" customHeight="1">
      <c r="A7" s="137" t="s">
        <v>420</v>
      </c>
      <c r="C7" s="137"/>
      <c r="D7" s="137"/>
      <c r="E7" s="137"/>
      <c r="F7" s="137"/>
      <c r="G7" s="137"/>
      <c r="H7" s="137"/>
      <c r="I7" s="137"/>
      <c r="J7" s="137"/>
      <c r="K7" s="137"/>
      <c r="L7" s="137"/>
      <c r="M7" s="137"/>
      <c r="N7" s="137"/>
      <c r="O7" s="137"/>
      <c r="P7" s="201"/>
      <c r="Q7" s="138"/>
      <c r="R7" s="137"/>
      <c r="S7" s="137"/>
      <c r="T7" s="137"/>
    </row>
    <row r="8" spans="1:20" ht="26.25" customHeight="1">
      <c r="C8" s="139"/>
      <c r="D8" s="139"/>
      <c r="G8" s="1134" t="str">
        <f>IF(入力シート!F32="","",入力シート!F32)</f>
        <v/>
      </c>
      <c r="H8" s="1134"/>
      <c r="I8" s="1134"/>
      <c r="J8" s="1134"/>
      <c r="K8" s="1134"/>
      <c r="L8" s="1134"/>
      <c r="M8" s="1134"/>
      <c r="N8" s="1134"/>
      <c r="O8" s="140"/>
    </row>
    <row r="9" spans="1:20" ht="41.25" customHeight="1">
      <c r="C9" s="141" t="s">
        <v>2</v>
      </c>
      <c r="D9" s="139"/>
      <c r="E9" s="135" t="s">
        <v>347</v>
      </c>
      <c r="G9" s="1135" t="str">
        <f>IF(入力シート!F33="","",入力シート!F33&amp;入力シート!G33&amp;入力シート!H33&amp;入力シート!I33&amp;入力シート!J33&amp;入力シート!F34)</f>
        <v/>
      </c>
      <c r="H9" s="1135"/>
      <c r="I9" s="1135"/>
      <c r="J9" s="1135"/>
      <c r="K9" s="1135"/>
      <c r="L9" s="1135"/>
      <c r="M9" s="1135"/>
      <c r="N9" s="1135"/>
      <c r="O9" s="142"/>
      <c r="Q9" s="143"/>
    </row>
    <row r="10" spans="1:20" ht="26.25" customHeight="1">
      <c r="C10" s="139"/>
      <c r="D10" s="139"/>
      <c r="E10" s="135" t="s">
        <v>348</v>
      </c>
      <c r="G10" s="1136" t="str">
        <f>IF(入力シート!F27="","",入力シート!F27)</f>
        <v/>
      </c>
      <c r="H10" s="1136"/>
      <c r="I10" s="1136"/>
      <c r="J10" s="1136"/>
      <c r="K10" s="1136"/>
      <c r="L10" s="1136"/>
      <c r="M10" s="1136"/>
      <c r="N10" s="1136"/>
      <c r="O10" s="144"/>
      <c r="P10" s="202"/>
    </row>
    <row r="11" spans="1:20" ht="26.25" customHeight="1">
      <c r="C11" s="139"/>
      <c r="D11" s="139"/>
      <c r="E11" s="135" t="s">
        <v>120</v>
      </c>
      <c r="G11" s="1136" t="str">
        <f>IF(入力シート!F28="","",入力シート!F28)</f>
        <v/>
      </c>
      <c r="H11" s="1136"/>
      <c r="I11" s="1136"/>
      <c r="J11" s="1142" t="str">
        <f>IF(入力シート!F30="","",入力シート!F30&amp;入力シート!J30)</f>
        <v/>
      </c>
      <c r="K11" s="1142"/>
      <c r="L11" s="1142"/>
      <c r="M11" s="1142"/>
      <c r="N11" s="1142"/>
      <c r="O11" s="145"/>
      <c r="Q11" s="203"/>
      <c r="R11" s="136"/>
    </row>
    <row r="12" spans="1:20" ht="26.25" customHeight="1">
      <c r="C12" s="139"/>
      <c r="D12" s="139"/>
      <c r="E12" s="135" t="s">
        <v>121</v>
      </c>
      <c r="G12" s="1137" t="str">
        <f>IF(入力シート!F31="","",入力シート!F31)</f>
        <v/>
      </c>
      <c r="H12" s="1137"/>
      <c r="I12" s="1137"/>
      <c r="J12" s="1137"/>
      <c r="K12" s="1137"/>
      <c r="L12" s="1137"/>
      <c r="M12" s="1137"/>
      <c r="N12" s="1137"/>
      <c r="O12" s="146"/>
      <c r="Q12" s="202"/>
      <c r="R12" s="136"/>
    </row>
    <row r="13" spans="1:20" ht="26.25" customHeight="1">
      <c r="C13" s="139"/>
      <c r="D13" s="139"/>
      <c r="G13" s="147"/>
      <c r="H13" s="147"/>
      <c r="I13" s="147"/>
      <c r="J13" s="264"/>
      <c r="K13" s="264"/>
      <c r="L13" s="147"/>
      <c r="M13" s="147"/>
      <c r="N13" s="147"/>
      <c r="O13" s="146"/>
      <c r="Q13" s="202"/>
      <c r="R13" s="136"/>
    </row>
    <row r="14" spans="1:20" ht="26.25" hidden="1" customHeight="1" outlineLevel="1">
      <c r="C14" s="139"/>
      <c r="D14" s="139"/>
      <c r="G14" s="1134" t="str">
        <f>IF(入力シート!F45="","",入力シート!F45)</f>
        <v/>
      </c>
      <c r="H14" s="1134"/>
      <c r="I14" s="1134"/>
      <c r="J14" s="1134"/>
      <c r="K14" s="1134"/>
      <c r="L14" s="1134"/>
      <c r="M14" s="1134"/>
      <c r="N14" s="1134"/>
      <c r="O14" s="140"/>
      <c r="Q14" s="204"/>
      <c r="R14" s="136"/>
    </row>
    <row r="15" spans="1:20" ht="41.25" hidden="1" customHeight="1" outlineLevel="1">
      <c r="C15" s="141" t="s">
        <v>15</v>
      </c>
      <c r="D15" s="139"/>
      <c r="E15" s="135" t="s">
        <v>347</v>
      </c>
      <c r="G15" s="1135" t="str">
        <f>IF(入力シート!F46="","",入力シート!F46&amp;入力シート!G46&amp;入力シート!H46&amp;入力シート!I46&amp;入力シート!J46&amp;入力シート!F47)</f>
        <v/>
      </c>
      <c r="H15" s="1135"/>
      <c r="I15" s="1135"/>
      <c r="J15" s="1135"/>
      <c r="K15" s="1135"/>
      <c r="L15" s="1135"/>
      <c r="M15" s="1135"/>
      <c r="N15" s="1135"/>
      <c r="O15" s="142"/>
      <c r="Q15" s="204"/>
      <c r="R15" s="143"/>
    </row>
    <row r="16" spans="1:20" ht="26.25" hidden="1" customHeight="1" outlineLevel="1">
      <c r="C16" s="139"/>
      <c r="D16" s="139"/>
      <c r="E16" s="135" t="s">
        <v>348</v>
      </c>
      <c r="G16" s="1136" t="str">
        <f>IF(入力シート!F40="","",入力シート!F40)</f>
        <v/>
      </c>
      <c r="H16" s="1136"/>
      <c r="I16" s="1136"/>
      <c r="J16" s="1136"/>
      <c r="K16" s="1136"/>
      <c r="L16" s="1136"/>
      <c r="M16" s="1136"/>
      <c r="N16" s="1136"/>
      <c r="O16" s="144"/>
      <c r="Q16" s="205"/>
      <c r="R16" s="136"/>
    </row>
    <row r="17" spans="1:18" ht="26.25" hidden="1" customHeight="1" outlineLevel="1">
      <c r="C17" s="139"/>
      <c r="D17" s="139"/>
      <c r="E17" s="135" t="s">
        <v>120</v>
      </c>
      <c r="G17" s="1136" t="str">
        <f>IF(入力シート!F41="","",入力シート!F41)</f>
        <v/>
      </c>
      <c r="H17" s="1136"/>
      <c r="I17" s="1136"/>
      <c r="J17" s="1142" t="str">
        <f>IF(入力シート!F43="","",入力シート!F43&amp;入力シート!J43)</f>
        <v/>
      </c>
      <c r="K17" s="1142"/>
      <c r="L17" s="1142"/>
      <c r="M17" s="1142"/>
      <c r="N17" s="1142"/>
      <c r="O17" s="145"/>
      <c r="Q17" s="205"/>
      <c r="R17" s="136"/>
    </row>
    <row r="18" spans="1:18" ht="26.25" hidden="1" customHeight="1" outlineLevel="1">
      <c r="C18" s="139"/>
      <c r="D18" s="139"/>
      <c r="E18" s="135" t="s">
        <v>121</v>
      </c>
      <c r="G18" s="1137" t="str">
        <f>IF(入力シート!F44="","",入力シート!F44)</f>
        <v/>
      </c>
      <c r="H18" s="1137"/>
      <c r="I18" s="1137"/>
      <c r="J18" s="1137"/>
      <c r="K18" s="1137"/>
      <c r="L18" s="1137"/>
      <c r="M18" s="1137"/>
      <c r="N18" s="1137"/>
      <c r="O18" s="146"/>
      <c r="Q18" s="205"/>
      <c r="R18" s="136"/>
    </row>
    <row r="19" spans="1:18" ht="26.25" customHeight="1" collapsed="1">
      <c r="C19" s="139"/>
      <c r="D19" s="139"/>
      <c r="G19" s="147"/>
      <c r="H19" s="147"/>
      <c r="I19" s="147"/>
      <c r="J19" s="264"/>
      <c r="K19" s="264"/>
      <c r="L19" s="147"/>
      <c r="M19" s="147"/>
      <c r="N19" s="147"/>
      <c r="O19" s="146"/>
      <c r="Q19" s="206" t="s">
        <v>356</v>
      </c>
      <c r="R19" s="136"/>
    </row>
    <row r="20" spans="1:18" ht="26.25" hidden="1" customHeight="1" outlineLevel="1">
      <c r="C20" s="139"/>
      <c r="D20" s="139"/>
      <c r="G20" s="1134" t="str">
        <f>IF(入力シート!F58="","",入力シート!F58)</f>
        <v/>
      </c>
      <c r="H20" s="1134"/>
      <c r="I20" s="1134"/>
      <c r="J20" s="1134"/>
      <c r="K20" s="1134"/>
      <c r="L20" s="1134"/>
      <c r="M20" s="1134"/>
      <c r="N20" s="1134"/>
      <c r="O20" s="140"/>
      <c r="Q20" s="204"/>
      <c r="R20" s="136"/>
    </row>
    <row r="21" spans="1:18" ht="41.25" hidden="1" customHeight="1" outlineLevel="1">
      <c r="C21" s="141" t="s">
        <v>349</v>
      </c>
      <c r="D21" s="139"/>
      <c r="E21" s="135" t="s">
        <v>347</v>
      </c>
      <c r="G21" s="1135" t="str">
        <f>IF(入力シート!F59="","",入力シート!F59&amp;入力シート!G59&amp;入力シート!H59&amp;入力シート!I59&amp;入力シート!J59&amp;入力シート!F60)</f>
        <v/>
      </c>
      <c r="H21" s="1135"/>
      <c r="I21" s="1135"/>
      <c r="J21" s="1135"/>
      <c r="K21" s="1135"/>
      <c r="L21" s="1135"/>
      <c r="M21" s="1135"/>
      <c r="N21" s="1135"/>
      <c r="O21" s="142"/>
      <c r="Q21" s="204"/>
      <c r="R21" s="143"/>
    </row>
    <row r="22" spans="1:18" ht="26.25" hidden="1" customHeight="1" outlineLevel="1">
      <c r="C22" s="139"/>
      <c r="D22" s="139"/>
      <c r="E22" s="135" t="s">
        <v>348</v>
      </c>
      <c r="G22" s="1136" t="str">
        <f>IF(入力シート!F53="","",入力シート!F53)</f>
        <v/>
      </c>
      <c r="H22" s="1136"/>
      <c r="I22" s="1136"/>
      <c r="J22" s="1136"/>
      <c r="K22" s="1136"/>
      <c r="L22" s="1136"/>
      <c r="M22" s="1136"/>
      <c r="N22" s="1136"/>
      <c r="O22" s="144"/>
      <c r="Q22" s="205"/>
      <c r="R22" s="136"/>
    </row>
    <row r="23" spans="1:18" ht="26.25" hidden="1" customHeight="1" outlineLevel="1">
      <c r="C23" s="139"/>
      <c r="D23" s="139"/>
      <c r="E23" s="135" t="s">
        <v>120</v>
      </c>
      <c r="G23" s="1136" t="str">
        <f>IF(入力シート!F54="","",入力シート!F54)</f>
        <v/>
      </c>
      <c r="H23" s="1136"/>
      <c r="I23" s="1136"/>
      <c r="J23" s="1142" t="str">
        <f>IF(入力シート!F56="","",入力シート!F56&amp;入力シート!J56)</f>
        <v/>
      </c>
      <c r="K23" s="1142"/>
      <c r="L23" s="1142"/>
      <c r="M23" s="1142"/>
      <c r="N23" s="1142"/>
      <c r="O23" s="145"/>
      <c r="Q23" s="205"/>
      <c r="R23" s="136"/>
    </row>
    <row r="24" spans="1:18" ht="26.25" hidden="1" customHeight="1" outlineLevel="1">
      <c r="C24" s="139"/>
      <c r="D24" s="139"/>
      <c r="E24" s="135" t="s">
        <v>121</v>
      </c>
      <c r="G24" s="1137" t="str">
        <f>IF(入力シート!F57="","",入力シート!F57)</f>
        <v/>
      </c>
      <c r="H24" s="1137"/>
      <c r="I24" s="1137"/>
      <c r="J24" s="1137"/>
      <c r="K24" s="1137"/>
      <c r="L24" s="1137"/>
      <c r="M24" s="1137"/>
      <c r="N24" s="1137"/>
      <c r="O24" s="146"/>
      <c r="Q24" s="205"/>
      <c r="R24" s="136"/>
    </row>
    <row r="25" spans="1:18" ht="26.25" customHeight="1" collapsed="1">
      <c r="C25" s="139"/>
      <c r="D25" s="139"/>
      <c r="G25" s="147"/>
      <c r="H25" s="147"/>
      <c r="I25" s="147"/>
      <c r="J25" s="264"/>
      <c r="K25" s="264"/>
      <c r="L25" s="147"/>
      <c r="M25" s="147"/>
      <c r="N25" s="147"/>
      <c r="O25" s="146"/>
      <c r="Q25" s="206" t="s">
        <v>357</v>
      </c>
      <c r="R25" s="136"/>
    </row>
    <row r="26" spans="1:18" ht="26.25" hidden="1" customHeight="1" outlineLevel="1">
      <c r="C26" s="139"/>
      <c r="D26" s="139"/>
      <c r="G26" s="1134" t="str">
        <f>IF(入力シート!F71="","",入力シート!F71)</f>
        <v/>
      </c>
      <c r="H26" s="1134"/>
      <c r="I26" s="1134"/>
      <c r="J26" s="1134"/>
      <c r="K26" s="1134"/>
      <c r="L26" s="1134"/>
      <c r="M26" s="1134"/>
      <c r="N26" s="1134"/>
      <c r="O26" s="140"/>
      <c r="Q26" s="204"/>
      <c r="R26" s="136"/>
    </row>
    <row r="27" spans="1:18" ht="41.25" hidden="1" customHeight="1" outlineLevel="1">
      <c r="C27" s="141" t="s">
        <v>350</v>
      </c>
      <c r="D27" s="139"/>
      <c r="E27" s="135" t="s">
        <v>347</v>
      </c>
      <c r="G27" s="1135" t="str">
        <f>IF(入力シート!F72="","",入力シート!F72&amp;入力シート!G72&amp;入力シート!H72&amp;入力シート!I72&amp;入力シート!J72&amp;入力シート!F73)</f>
        <v/>
      </c>
      <c r="H27" s="1135"/>
      <c r="I27" s="1135"/>
      <c r="J27" s="1135"/>
      <c r="K27" s="1135"/>
      <c r="L27" s="1135"/>
      <c r="M27" s="1135"/>
      <c r="N27" s="1135"/>
      <c r="O27" s="142"/>
      <c r="Q27" s="204"/>
      <c r="R27" s="143"/>
    </row>
    <row r="28" spans="1:18" ht="26.25" hidden="1" customHeight="1" outlineLevel="1">
      <c r="C28" s="139"/>
      <c r="D28" s="139"/>
      <c r="E28" s="135" t="s">
        <v>348</v>
      </c>
      <c r="G28" s="1136" t="str">
        <f>IF(入力シート!F66="","",入力シート!F66)</f>
        <v/>
      </c>
      <c r="H28" s="1136"/>
      <c r="I28" s="1136"/>
      <c r="J28" s="1136"/>
      <c r="K28" s="1136"/>
      <c r="L28" s="1136"/>
      <c r="M28" s="1136"/>
      <c r="N28" s="1136"/>
      <c r="O28" s="144"/>
      <c r="Q28" s="205"/>
      <c r="R28" s="136"/>
    </row>
    <row r="29" spans="1:18" ht="26.25" hidden="1" customHeight="1" outlineLevel="1">
      <c r="C29" s="139"/>
      <c r="D29" s="139"/>
      <c r="E29" s="135" t="s">
        <v>120</v>
      </c>
      <c r="G29" s="1136" t="str">
        <f>IF(入力シート!F67="","",入力シート!F67)</f>
        <v/>
      </c>
      <c r="H29" s="1136"/>
      <c r="I29" s="1136"/>
      <c r="J29" s="1142" t="str">
        <f>IF(入力シート!F69="","",入力シート!F69&amp;入力シート!J69)</f>
        <v/>
      </c>
      <c r="K29" s="1142"/>
      <c r="L29" s="1142"/>
      <c r="M29" s="1142"/>
      <c r="N29" s="1142"/>
      <c r="O29" s="145"/>
      <c r="Q29" s="205"/>
      <c r="R29" s="136"/>
    </row>
    <row r="30" spans="1:18" ht="26.25" hidden="1" customHeight="1" outlineLevel="1">
      <c r="C30" s="139"/>
      <c r="D30" s="139"/>
      <c r="E30" s="135" t="s">
        <v>121</v>
      </c>
      <c r="G30" s="1137" t="str">
        <f>IF(入力シート!F70="","",入力シート!F70)</f>
        <v/>
      </c>
      <c r="H30" s="1137"/>
      <c r="I30" s="1137"/>
      <c r="J30" s="1137"/>
      <c r="K30" s="1137"/>
      <c r="L30" s="1137"/>
      <c r="M30" s="1137"/>
      <c r="N30" s="1137"/>
      <c r="O30" s="146"/>
      <c r="Q30" s="205"/>
      <c r="R30" s="136"/>
    </row>
    <row r="31" spans="1:18" ht="26.25" customHeight="1" collapsed="1">
      <c r="Q31" s="206" t="s">
        <v>358</v>
      </c>
      <c r="R31" s="136"/>
    </row>
    <row r="32" spans="1:18" ht="26.25" customHeight="1">
      <c r="A32" s="1138" t="s">
        <v>866</v>
      </c>
      <c r="B32" s="1139"/>
      <c r="C32" s="1139"/>
      <c r="D32" s="1139"/>
      <c r="E32" s="1139"/>
      <c r="F32" s="1139"/>
      <c r="G32" s="1139"/>
      <c r="H32" s="1139"/>
      <c r="I32" s="1139"/>
      <c r="J32" s="1139"/>
      <c r="K32" s="1139"/>
      <c r="L32" s="1139"/>
      <c r="M32" s="1139"/>
      <c r="N32" s="1139"/>
      <c r="O32" s="1139"/>
    </row>
    <row r="33" spans="1:18" ht="26.25" customHeight="1">
      <c r="A33" s="1138"/>
      <c r="B33" s="1139"/>
      <c r="C33" s="1139"/>
      <c r="D33" s="1139"/>
      <c r="E33" s="1139"/>
      <c r="F33" s="1139"/>
      <c r="G33" s="1139"/>
      <c r="H33" s="1139"/>
      <c r="I33" s="1139"/>
      <c r="J33" s="1139"/>
      <c r="K33" s="1139"/>
      <c r="L33" s="1139"/>
      <c r="M33" s="1139"/>
      <c r="N33" s="1139"/>
      <c r="O33" s="1139"/>
    </row>
    <row r="34" spans="1:18" ht="26.25" customHeight="1">
      <c r="A34" s="1139"/>
      <c r="B34" s="1139"/>
      <c r="C34" s="1139"/>
      <c r="D34" s="1139"/>
      <c r="E34" s="1139"/>
      <c r="F34" s="1139"/>
      <c r="G34" s="1139"/>
      <c r="H34" s="1139"/>
      <c r="I34" s="1139"/>
      <c r="J34" s="1139"/>
      <c r="K34" s="1139"/>
      <c r="L34" s="1139"/>
      <c r="M34" s="1139"/>
      <c r="N34" s="1139"/>
      <c r="O34" s="1139"/>
    </row>
    <row r="35" spans="1:18" ht="26.25" customHeight="1">
      <c r="A35" s="1139" t="s">
        <v>122</v>
      </c>
      <c r="B35" s="1139"/>
      <c r="C35" s="1139"/>
      <c r="D35" s="1139"/>
      <c r="E35" s="1139"/>
      <c r="F35" s="1139"/>
      <c r="G35" s="1139"/>
      <c r="H35" s="1139"/>
      <c r="I35" s="1139"/>
      <c r="J35" s="1139"/>
      <c r="K35" s="1139"/>
      <c r="L35" s="1139"/>
      <c r="M35" s="1139"/>
      <c r="N35" s="1139"/>
      <c r="O35" s="1139"/>
      <c r="Q35" s="148"/>
    </row>
    <row r="36" spans="1:18" ht="26.25" customHeight="1">
      <c r="B36" s="1143" t="s">
        <v>867</v>
      </c>
      <c r="C36" s="1143"/>
      <c r="D36" s="1143"/>
      <c r="E36" s="1143"/>
      <c r="F36" s="1143"/>
      <c r="G36" s="1143"/>
      <c r="H36" s="1143"/>
      <c r="I36" s="1143"/>
      <c r="J36" s="1143"/>
      <c r="K36" s="1143"/>
      <c r="L36" s="1143"/>
      <c r="M36" s="1143"/>
      <c r="N36" s="1143"/>
      <c r="O36" s="149"/>
    </row>
    <row r="37" spans="1:18" ht="26.25" customHeight="1">
      <c r="A37" s="874"/>
      <c r="B37" s="1143"/>
      <c r="C37" s="1143"/>
      <c r="D37" s="1143"/>
      <c r="E37" s="1143"/>
      <c r="F37" s="1143"/>
      <c r="G37" s="1143"/>
      <c r="H37" s="1143"/>
      <c r="I37" s="1143"/>
      <c r="J37" s="1143"/>
      <c r="K37" s="1143"/>
      <c r="L37" s="1143"/>
      <c r="M37" s="1143"/>
      <c r="N37" s="1143"/>
      <c r="O37" s="149"/>
    </row>
    <row r="38" spans="1:18" ht="26.25" customHeight="1">
      <c r="A38" s="874"/>
      <c r="B38" s="1143"/>
      <c r="C38" s="1143"/>
      <c r="D38" s="1143"/>
      <c r="E38" s="1143"/>
      <c r="F38" s="1143"/>
      <c r="G38" s="1143"/>
      <c r="H38" s="1143"/>
      <c r="I38" s="1143"/>
      <c r="J38" s="1143"/>
      <c r="K38" s="1143"/>
      <c r="L38" s="1143"/>
      <c r="M38" s="1143"/>
      <c r="N38" s="1143"/>
      <c r="O38" s="149"/>
    </row>
    <row r="39" spans="1:18" ht="26.25" customHeight="1">
      <c r="A39" s="874"/>
      <c r="B39" s="1143"/>
      <c r="C39" s="1143"/>
      <c r="D39" s="1143"/>
      <c r="E39" s="1143"/>
      <c r="F39" s="1143"/>
      <c r="G39" s="1143"/>
      <c r="H39" s="1143"/>
      <c r="I39" s="1143"/>
      <c r="J39" s="1143"/>
      <c r="K39" s="1143"/>
      <c r="L39" s="1143"/>
      <c r="M39" s="1143"/>
      <c r="N39" s="1143"/>
      <c r="O39" s="149"/>
    </row>
    <row r="40" spans="1:18" ht="26.25" customHeight="1">
      <c r="A40" s="874"/>
      <c r="B40" s="1143"/>
      <c r="C40" s="1143"/>
      <c r="D40" s="1143"/>
      <c r="E40" s="1143"/>
      <c r="F40" s="1143"/>
      <c r="G40" s="1143"/>
      <c r="H40" s="1143"/>
      <c r="I40" s="1143"/>
      <c r="J40" s="1143"/>
      <c r="K40" s="1143"/>
      <c r="L40" s="1143"/>
      <c r="M40" s="1143"/>
      <c r="N40" s="1143"/>
      <c r="O40" s="149"/>
    </row>
    <row r="41" spans="1:18" ht="26.25" customHeight="1">
      <c r="A41" s="874"/>
      <c r="B41" s="1143"/>
      <c r="C41" s="1143"/>
      <c r="D41" s="1143"/>
      <c r="E41" s="1143"/>
      <c r="F41" s="1143"/>
      <c r="G41" s="1143"/>
      <c r="H41" s="1143"/>
      <c r="I41" s="1143"/>
      <c r="J41" s="1143"/>
      <c r="K41" s="1143"/>
      <c r="L41" s="1143"/>
      <c r="M41" s="1143"/>
      <c r="N41" s="1143"/>
      <c r="O41" s="149"/>
    </row>
    <row r="42" spans="1:18" ht="26.25" customHeight="1">
      <c r="A42" s="150"/>
      <c r="B42" s="150"/>
      <c r="C42" s="150"/>
      <c r="D42" s="150"/>
      <c r="E42" s="150"/>
      <c r="F42" s="150"/>
      <c r="G42" s="150"/>
      <c r="H42" s="150"/>
      <c r="I42" s="150"/>
      <c r="J42" s="150"/>
      <c r="K42" s="150"/>
      <c r="L42" s="150"/>
      <c r="M42" s="150"/>
      <c r="N42" s="150"/>
      <c r="O42" s="150"/>
    </row>
    <row r="43" spans="1:18" ht="27" customHeight="1"/>
    <row r="44" spans="1:18" ht="27" customHeight="1">
      <c r="A44" s="1119" t="s">
        <v>123</v>
      </c>
      <c r="B44" s="1119"/>
      <c r="C44" s="1119"/>
      <c r="D44" s="1119"/>
      <c r="E44" s="1119"/>
      <c r="F44" s="1119"/>
      <c r="G44" s="1119"/>
      <c r="H44" s="1119"/>
      <c r="I44" s="1119"/>
      <c r="J44" s="1119"/>
      <c r="K44" s="1119"/>
      <c r="L44" s="1119"/>
      <c r="M44" s="1119"/>
      <c r="N44" s="1119"/>
      <c r="O44" s="1119"/>
      <c r="P44" s="201"/>
    </row>
    <row r="45" spans="1:18" ht="27" customHeight="1"/>
    <row r="46" spans="1:18" ht="27" customHeight="1">
      <c r="B46" s="135" t="s">
        <v>124</v>
      </c>
      <c r="P46" s="198"/>
      <c r="R46" s="136"/>
    </row>
    <row r="47" spans="1:18" ht="27" customHeight="1">
      <c r="B47" s="242" t="s">
        <v>868</v>
      </c>
      <c r="C47" s="137"/>
      <c r="D47" s="137"/>
      <c r="E47" s="137"/>
      <c r="F47" s="137"/>
      <c r="G47" s="137"/>
      <c r="H47" s="137"/>
      <c r="I47" s="137"/>
      <c r="J47" s="137"/>
      <c r="K47" s="137"/>
      <c r="L47" s="137"/>
      <c r="M47" s="137"/>
      <c r="N47" s="137"/>
      <c r="O47" s="137"/>
      <c r="P47" s="198"/>
      <c r="R47" s="136"/>
    </row>
    <row r="48" spans="1:18" ht="27" customHeight="1">
      <c r="P48" s="198"/>
      <c r="R48" s="136"/>
    </row>
    <row r="49" spans="2:18" ht="27" customHeight="1">
      <c r="B49" s="135" t="s">
        <v>125</v>
      </c>
      <c r="P49" s="198"/>
      <c r="R49" s="136"/>
    </row>
    <row r="50" spans="2:18" ht="27" customHeight="1">
      <c r="B50" s="1140" t="str">
        <f>IF(入力シート!F11="","",入力シート!F11)</f>
        <v/>
      </c>
      <c r="C50" s="1140"/>
      <c r="D50" s="1140"/>
      <c r="E50" s="1140"/>
      <c r="F50" s="1140"/>
      <c r="G50" s="1140"/>
      <c r="H50" s="1140"/>
      <c r="I50" s="1140"/>
      <c r="J50" s="1140"/>
      <c r="K50" s="1140"/>
      <c r="L50" s="1140"/>
      <c r="M50" s="152"/>
      <c r="N50" s="241" t="s">
        <v>869</v>
      </c>
      <c r="P50" s="198"/>
      <c r="R50" s="136"/>
    </row>
    <row r="51" spans="2:18" ht="27" customHeight="1">
      <c r="P51" s="198"/>
      <c r="R51" s="136"/>
    </row>
    <row r="52" spans="2:18" ht="27" customHeight="1">
      <c r="B52" s="135" t="s">
        <v>126</v>
      </c>
      <c r="P52" s="198"/>
      <c r="R52" s="136"/>
    </row>
    <row r="53" spans="2:18" ht="27" customHeight="1">
      <c r="B53" s="151" t="s">
        <v>940</v>
      </c>
      <c r="C53" s="137"/>
      <c r="D53" s="137"/>
      <c r="H53" s="1144" t="s">
        <v>609</v>
      </c>
      <c r="I53" s="1144"/>
      <c r="J53" s="1144"/>
      <c r="K53" s="1144"/>
      <c r="L53" s="1144"/>
      <c r="M53" s="1144"/>
      <c r="N53" s="1144"/>
      <c r="P53" s="198"/>
      <c r="R53" s="136"/>
    </row>
    <row r="54" spans="2:18" ht="27" customHeight="1">
      <c r="B54" s="151" t="s">
        <v>941</v>
      </c>
      <c r="C54" s="137"/>
      <c r="D54" s="137"/>
      <c r="H54" s="1145" t="str">
        <f>IF(入力シート!F15="","",入力シート!F15)</f>
        <v/>
      </c>
      <c r="I54" s="1145"/>
      <c r="J54" s="1145"/>
      <c r="K54" s="1145"/>
      <c r="L54" s="1145"/>
      <c r="M54" s="1145"/>
      <c r="N54" s="1145"/>
      <c r="P54" s="198"/>
      <c r="R54" s="136"/>
    </row>
    <row r="55" spans="2:18" ht="27" customHeight="1">
      <c r="B55" s="151" t="s">
        <v>217</v>
      </c>
      <c r="C55" s="137"/>
      <c r="D55" s="137"/>
      <c r="H55" s="1146" t="str">
        <f>IF(入力シート!F17="","",入力シート!F17)</f>
        <v/>
      </c>
      <c r="I55" s="1146"/>
      <c r="J55" s="1146"/>
      <c r="K55" s="1146"/>
      <c r="L55" s="1146"/>
      <c r="M55" s="1146"/>
      <c r="N55" s="1146"/>
      <c r="P55" s="198"/>
      <c r="R55" s="136"/>
    </row>
    <row r="56" spans="2:18" ht="27" customHeight="1">
      <c r="B56" s="592" t="s">
        <v>870</v>
      </c>
      <c r="C56" s="137"/>
      <c r="D56" s="137"/>
      <c r="H56" s="873"/>
      <c r="I56" s="873"/>
      <c r="J56" s="873"/>
      <c r="K56" s="873"/>
      <c r="L56" s="873"/>
      <c r="M56" s="873"/>
      <c r="N56" s="873"/>
      <c r="P56" s="198"/>
      <c r="R56" s="136"/>
    </row>
    <row r="57" spans="2:18" ht="27" customHeight="1">
      <c r="B57" s="592"/>
      <c r="C57" s="137"/>
      <c r="D57" s="137"/>
      <c r="H57" s="873"/>
      <c r="I57" s="873"/>
      <c r="J57" s="873"/>
      <c r="K57" s="873"/>
      <c r="L57" s="873"/>
      <c r="M57" s="873"/>
      <c r="N57" s="873"/>
      <c r="P57" s="198"/>
      <c r="R57" s="136"/>
    </row>
    <row r="58" spans="2:18" ht="27" customHeight="1">
      <c r="B58" s="135" t="s">
        <v>359</v>
      </c>
      <c r="P58" s="198"/>
      <c r="R58" s="136"/>
    </row>
    <row r="59" spans="2:18" ht="27" customHeight="1">
      <c r="B59" s="151" t="s">
        <v>360</v>
      </c>
      <c r="C59" s="1141">
        <f>N95</f>
        <v>0</v>
      </c>
      <c r="D59" s="1141"/>
      <c r="E59" s="1141"/>
      <c r="F59" s="1141"/>
      <c r="G59" s="1141"/>
      <c r="O59" s="154"/>
      <c r="P59" s="198"/>
      <c r="Q59" s="729" t="s">
        <v>710</v>
      </c>
    </row>
    <row r="60" spans="2:18" ht="27" customHeight="1">
      <c r="P60" s="198"/>
      <c r="R60" s="136"/>
    </row>
    <row r="61" spans="2:18" ht="27" customHeight="1">
      <c r="B61" s="135" t="s">
        <v>871</v>
      </c>
      <c r="P61" s="198"/>
      <c r="R61" s="136"/>
    </row>
    <row r="62" spans="2:18" ht="27" customHeight="1">
      <c r="B62" s="592" t="s">
        <v>872</v>
      </c>
      <c r="P62" s="198"/>
      <c r="R62" s="136"/>
    </row>
    <row r="63" spans="2:18" ht="27" customHeight="1">
      <c r="B63" s="592"/>
      <c r="P63" s="198"/>
      <c r="R63" s="136"/>
    </row>
    <row r="64" spans="2:18" ht="27" customHeight="1">
      <c r="P64" s="198"/>
      <c r="R64" s="143"/>
    </row>
    <row r="65" spans="2:18" ht="27" customHeight="1">
      <c r="B65" s="135" t="s">
        <v>129</v>
      </c>
      <c r="P65" s="198"/>
      <c r="R65" s="155"/>
    </row>
    <row r="66" spans="2:18" ht="27" customHeight="1">
      <c r="B66" s="592" t="s">
        <v>873</v>
      </c>
      <c r="P66" s="198"/>
      <c r="R66" s="136"/>
    </row>
    <row r="67" spans="2:18" ht="27" customHeight="1">
      <c r="B67" s="592" t="s">
        <v>874</v>
      </c>
      <c r="P67" s="198"/>
      <c r="R67" s="156"/>
    </row>
    <row r="68" spans="2:18" s="136" customFormat="1" ht="27" customHeight="1">
      <c r="B68" s="592" t="s">
        <v>875</v>
      </c>
      <c r="P68" s="199"/>
      <c r="R68" s="157"/>
    </row>
    <row r="69" spans="2:18" s="136" customFormat="1" ht="27" customHeight="1">
      <c r="P69" s="199"/>
      <c r="R69" s="157"/>
    </row>
    <row r="70" spans="2:18" s="136" customFormat="1" ht="27" customHeight="1">
      <c r="P70" s="199"/>
      <c r="R70" s="157"/>
    </row>
    <row r="71" spans="2:18" s="136" customFormat="1" ht="27" customHeight="1">
      <c r="P71" s="199"/>
      <c r="R71" s="157"/>
    </row>
    <row r="72" spans="2:18" s="136" customFormat="1" ht="27" customHeight="1">
      <c r="P72" s="199"/>
      <c r="R72" s="157"/>
    </row>
    <row r="73" spans="2:18" s="136" customFormat="1" ht="27" customHeight="1">
      <c r="P73" s="199"/>
      <c r="R73" s="157"/>
    </row>
    <row r="74" spans="2:18" s="136" customFormat="1" ht="27" customHeight="1">
      <c r="P74" s="199"/>
      <c r="R74" s="157"/>
    </row>
    <row r="75" spans="2:18" s="136" customFormat="1" ht="27" customHeight="1">
      <c r="P75" s="199"/>
      <c r="R75" s="157"/>
    </row>
    <row r="76" spans="2:18" s="136" customFormat="1" ht="27" customHeight="1">
      <c r="P76" s="199"/>
      <c r="R76" s="157"/>
    </row>
    <row r="77" spans="2:18" ht="27" customHeight="1">
      <c r="P77" s="198"/>
      <c r="R77" s="136"/>
    </row>
    <row r="78" spans="2:18" ht="27" customHeight="1">
      <c r="P78" s="198"/>
      <c r="R78" s="136"/>
    </row>
    <row r="79" spans="2:18" ht="27" customHeight="1"/>
    <row r="80" spans="2:18" ht="27" customHeight="1"/>
    <row r="81" spans="1:18" ht="27" customHeight="1"/>
    <row r="82" spans="1:18" ht="27" customHeight="1"/>
    <row r="83" spans="1:18" ht="27" customHeight="1"/>
    <row r="84" spans="1:18" ht="26.25" customHeight="1"/>
    <row r="85" spans="1:18" ht="26.25" customHeight="1">
      <c r="A85" s="135" t="s">
        <v>876</v>
      </c>
    </row>
    <row r="86" spans="1:18" ht="26.25" customHeight="1"/>
    <row r="87" spans="1:18" ht="26.25" customHeight="1">
      <c r="A87" s="1119" t="s">
        <v>130</v>
      </c>
      <c r="B87" s="1119"/>
      <c r="C87" s="1119"/>
      <c r="D87" s="1119"/>
      <c r="E87" s="1119"/>
      <c r="F87" s="1119"/>
      <c r="G87" s="1119"/>
      <c r="H87" s="1119"/>
      <c r="I87" s="1119"/>
      <c r="J87" s="1119"/>
      <c r="K87" s="1119"/>
      <c r="L87" s="1119"/>
      <c r="M87" s="1119"/>
      <c r="N87" s="1119"/>
      <c r="O87" s="1119"/>
      <c r="P87" s="201"/>
    </row>
    <row r="88" spans="1:18" ht="26.25" customHeight="1"/>
    <row r="89" spans="1:18" ht="26.25" customHeight="1"/>
    <row r="90" spans="1:18" ht="26.25" customHeight="1">
      <c r="N90" s="153" t="s">
        <v>216</v>
      </c>
    </row>
    <row r="91" spans="1:18">
      <c r="B91" s="158" t="s">
        <v>132</v>
      </c>
      <c r="C91" s="1122" t="s">
        <v>133</v>
      </c>
      <c r="D91" s="1120"/>
      <c r="E91" s="1123"/>
      <c r="F91" s="1120" t="s">
        <v>218</v>
      </c>
      <c r="G91" s="1120"/>
      <c r="H91" s="1120"/>
      <c r="I91" s="1120"/>
      <c r="J91" s="1117" t="s">
        <v>447</v>
      </c>
      <c r="K91" s="1118"/>
      <c r="L91" s="1118"/>
      <c r="M91" s="1118"/>
      <c r="N91" s="159" t="s">
        <v>134</v>
      </c>
      <c r="O91" s="160"/>
    </row>
    <row r="92" spans="1:18">
      <c r="B92" s="161" t="s">
        <v>135</v>
      </c>
      <c r="C92" s="1124"/>
      <c r="D92" s="1121"/>
      <c r="E92" s="1125"/>
      <c r="F92" s="1121"/>
      <c r="G92" s="1121"/>
      <c r="H92" s="1121"/>
      <c r="I92" s="1121"/>
      <c r="J92" s="1118"/>
      <c r="K92" s="1118"/>
      <c r="L92" s="1118"/>
      <c r="M92" s="1118"/>
      <c r="N92" s="162" t="s">
        <v>136</v>
      </c>
      <c r="O92" s="160"/>
    </row>
    <row r="93" spans="1:18" ht="55.5">
      <c r="B93" s="418" t="s">
        <v>137</v>
      </c>
      <c r="C93" s="1128">
        <f>IF('5.補助対象経費総括表（まとめ）'!C17="","",'5.補助対象経費総括表（まとめ）'!C17)</f>
        <v>0</v>
      </c>
      <c r="D93" s="1128"/>
      <c r="E93" s="1128"/>
      <c r="F93" s="1128">
        <f>IF('5.補助対象経費総括表（まとめ）'!D17="",0,'5.補助対象経費総括表（まとめ）'!D17)</f>
        <v>0</v>
      </c>
      <c r="G93" s="1128"/>
      <c r="H93" s="1128"/>
      <c r="I93" s="1128"/>
      <c r="J93" s="1111">
        <v>0.5</v>
      </c>
      <c r="K93" s="1112"/>
      <c r="L93" s="1112"/>
      <c r="M93" s="1113"/>
      <c r="N93" s="526">
        <f>IF(F93="",0,ROUNDDOWN(F93*$J$93,0))</f>
        <v>0</v>
      </c>
      <c r="O93" s="164"/>
      <c r="Q93" s="165"/>
    </row>
    <row r="94" spans="1:18" ht="56.25" thickBot="1">
      <c r="B94" s="433" t="s">
        <v>700</v>
      </c>
      <c r="C94" s="1129">
        <f>IF('5.補助対象経費総括表（まとめ）'!C18="","",'5.補助対象経費総括表（まとめ）'!C18)</f>
        <v>0</v>
      </c>
      <c r="D94" s="1129"/>
      <c r="E94" s="1129"/>
      <c r="F94" s="1128">
        <f>IF('5.補助対象経費総括表（まとめ）'!D18="",0,'5.補助対象経費総括表（まとめ）'!D18)</f>
        <v>0</v>
      </c>
      <c r="G94" s="1128"/>
      <c r="H94" s="1128"/>
      <c r="I94" s="1128"/>
      <c r="J94" s="1114"/>
      <c r="K94" s="1115"/>
      <c r="L94" s="1115"/>
      <c r="M94" s="1116"/>
      <c r="N94" s="526">
        <f>IF(F94="",0,ROUNDDOWN(F94*$J$93,0))</f>
        <v>0</v>
      </c>
      <c r="O94" s="164"/>
      <c r="Q94" s="165"/>
    </row>
    <row r="95" spans="1:18" ht="56.25" customHeight="1" thickTop="1">
      <c r="A95" s="346"/>
      <c r="B95" s="434" t="s">
        <v>92</v>
      </c>
      <c r="C95" s="1132">
        <f>SUM(C93:E94)</f>
        <v>0</v>
      </c>
      <c r="D95" s="1132"/>
      <c r="E95" s="1132"/>
      <c r="F95" s="1132">
        <f>SUM(F93:I94)</f>
        <v>0</v>
      </c>
      <c r="G95" s="1132"/>
      <c r="H95" s="1132"/>
      <c r="I95" s="1132"/>
      <c r="J95" s="1133" t="s">
        <v>41</v>
      </c>
      <c r="K95" s="1133"/>
      <c r="L95" s="1133"/>
      <c r="M95" s="1133"/>
      <c r="N95" s="528">
        <f>SUM(N93:N94)</f>
        <v>0</v>
      </c>
    </row>
    <row r="96" spans="1:18" s="136" customFormat="1" ht="26.25" customHeight="1">
      <c r="B96" s="592" t="s">
        <v>877</v>
      </c>
      <c r="P96" s="199"/>
      <c r="R96" s="135"/>
    </row>
    <row r="97" spans="16:18" s="136" customFormat="1" ht="26.25" customHeight="1">
      <c r="P97" s="199"/>
      <c r="R97" s="135"/>
    </row>
    <row r="98" spans="16:18" s="136" customFormat="1" ht="26.25" customHeight="1">
      <c r="P98" s="199"/>
      <c r="R98" s="135"/>
    </row>
    <row r="99" spans="16:18" s="136" customFormat="1" ht="26.25" customHeight="1">
      <c r="P99" s="199"/>
      <c r="R99" s="135"/>
    </row>
    <row r="100" spans="16:18" ht="26.25" customHeight="1"/>
    <row r="101" spans="16:18" ht="26.25" customHeight="1"/>
    <row r="102" spans="16:18" ht="26.25" customHeight="1"/>
    <row r="103" spans="16:18" ht="26.25" customHeight="1"/>
    <row r="104" spans="16:18" ht="26.25" customHeight="1"/>
    <row r="105" spans="16:18" ht="26.25" customHeight="1"/>
    <row r="106" spans="16:18" ht="26.25" customHeight="1"/>
    <row r="107" spans="16:18" ht="26.25" customHeight="1"/>
    <row r="108" spans="16:18" ht="26.25" customHeight="1"/>
    <row r="109" spans="16:18" ht="26.25" customHeight="1"/>
    <row r="110" spans="16:18" ht="26.25" customHeight="1"/>
    <row r="111" spans="16:18" ht="26.25" customHeight="1"/>
    <row r="112" spans="16:18" ht="26.25" customHeight="1"/>
    <row r="113" spans="1:15" ht="26.25" customHeight="1"/>
    <row r="114" spans="1:15" ht="26.25" customHeight="1"/>
    <row r="115" spans="1:15" ht="26.25" customHeight="1"/>
    <row r="116" spans="1:15" ht="26.25" customHeight="1"/>
    <row r="117" spans="1:15" ht="26.25" customHeight="1"/>
    <row r="119" spans="1:15">
      <c r="A119" s="135" t="s">
        <v>878</v>
      </c>
    </row>
    <row r="121" spans="1:15">
      <c r="A121" s="1119" t="s">
        <v>451</v>
      </c>
      <c r="B121" s="1119"/>
      <c r="C121" s="1119"/>
      <c r="D121" s="1119"/>
      <c r="E121" s="1119"/>
      <c r="F121" s="1119"/>
      <c r="G121" s="1119"/>
      <c r="H121" s="1119"/>
      <c r="I121" s="1119"/>
      <c r="J121" s="1119"/>
      <c r="K121" s="1119"/>
      <c r="L121" s="1119"/>
      <c r="M121" s="1119"/>
      <c r="N121" s="1119"/>
      <c r="O121" s="1119"/>
    </row>
    <row r="125" spans="1:15" ht="25.5" customHeight="1">
      <c r="B125" s="1126" t="s">
        <v>880</v>
      </c>
      <c r="C125" s="1126"/>
      <c r="D125" s="1126"/>
      <c r="E125" s="1126"/>
      <c r="F125" s="1126"/>
      <c r="G125" s="1126"/>
      <c r="H125" s="1126"/>
      <c r="I125" s="1126"/>
      <c r="J125" s="1126"/>
      <c r="K125" s="1126"/>
      <c r="L125" s="1126"/>
      <c r="M125" s="1126"/>
      <c r="N125" s="1126"/>
      <c r="O125" s="166"/>
    </row>
    <row r="126" spans="1:15">
      <c r="A126" s="137"/>
      <c r="B126" s="1126"/>
      <c r="C126" s="1126"/>
      <c r="D126" s="1126"/>
      <c r="E126" s="1126"/>
      <c r="F126" s="1126"/>
      <c r="G126" s="1126"/>
      <c r="H126" s="1126"/>
      <c r="I126" s="1126"/>
      <c r="J126" s="1126"/>
      <c r="K126" s="1126"/>
      <c r="L126" s="1126"/>
      <c r="M126" s="1126"/>
      <c r="N126" s="1126"/>
      <c r="O126" s="166"/>
    </row>
    <row r="127" spans="1:15">
      <c r="A127" s="137"/>
      <c r="B127" s="1126"/>
      <c r="C127" s="1126"/>
      <c r="D127" s="1126"/>
      <c r="E127" s="1126"/>
      <c r="F127" s="1126"/>
      <c r="G127" s="1126"/>
      <c r="H127" s="1126"/>
      <c r="I127" s="1126"/>
      <c r="J127" s="1126"/>
      <c r="K127" s="1126"/>
      <c r="L127" s="1126"/>
      <c r="M127" s="1126"/>
      <c r="N127" s="1126"/>
      <c r="O127" s="166"/>
    </row>
    <row r="129" spans="1:16">
      <c r="A129" s="1119" t="s">
        <v>138</v>
      </c>
      <c r="B129" s="1119"/>
      <c r="C129" s="1119"/>
      <c r="D129" s="1119"/>
      <c r="E129" s="1119"/>
      <c r="F129" s="1119"/>
      <c r="G129" s="1119"/>
      <c r="H129" s="1119"/>
      <c r="I129" s="1119"/>
      <c r="J129" s="1119"/>
      <c r="K129" s="1119"/>
      <c r="L129" s="1119"/>
      <c r="M129" s="1119"/>
      <c r="N129" s="1119"/>
      <c r="O129" s="1119"/>
      <c r="P129" s="200"/>
    </row>
    <row r="131" spans="1:16" ht="25.5" customHeight="1">
      <c r="B131" s="1130" t="s">
        <v>452</v>
      </c>
      <c r="C131" s="1130"/>
      <c r="D131" s="1130"/>
      <c r="E131" s="1130"/>
      <c r="F131" s="1130"/>
      <c r="G131" s="1130"/>
      <c r="H131" s="1130"/>
      <c r="I131" s="1130"/>
      <c r="J131" s="1130"/>
      <c r="K131" s="1130"/>
      <c r="L131" s="1130"/>
      <c r="M131" s="1130"/>
      <c r="N131" s="1130"/>
      <c r="O131" s="167"/>
      <c r="P131" s="207"/>
    </row>
    <row r="132" spans="1:16">
      <c r="B132" s="1130"/>
      <c r="C132" s="1130"/>
      <c r="D132" s="1130"/>
      <c r="E132" s="1130"/>
      <c r="F132" s="1130"/>
      <c r="G132" s="1130"/>
      <c r="H132" s="1130"/>
      <c r="I132" s="1130"/>
      <c r="J132" s="1130"/>
      <c r="K132" s="1130"/>
      <c r="L132" s="1130"/>
      <c r="M132" s="1130"/>
      <c r="N132" s="1130"/>
      <c r="O132" s="167"/>
    </row>
    <row r="133" spans="1:16">
      <c r="B133" s="1130"/>
      <c r="C133" s="1130"/>
      <c r="D133" s="1130"/>
      <c r="E133" s="1130"/>
      <c r="F133" s="1130"/>
      <c r="G133" s="1130"/>
      <c r="H133" s="1130"/>
      <c r="I133" s="1130"/>
      <c r="J133" s="1130"/>
      <c r="K133" s="1130"/>
      <c r="L133" s="1130"/>
      <c r="M133" s="1130"/>
      <c r="N133" s="1130"/>
      <c r="O133" s="167"/>
    </row>
    <row r="134" spans="1:16">
      <c r="B134" s="1130"/>
      <c r="C134" s="1130"/>
      <c r="D134" s="1130"/>
      <c r="E134" s="1130"/>
      <c r="F134" s="1130"/>
      <c r="G134" s="1130"/>
      <c r="H134" s="1130"/>
      <c r="I134" s="1130"/>
      <c r="J134" s="1130"/>
      <c r="K134" s="1130"/>
      <c r="L134" s="1130"/>
      <c r="M134" s="1130"/>
      <c r="N134" s="1130"/>
      <c r="O134" s="167"/>
    </row>
    <row r="135" spans="1:16">
      <c r="A135" s="135" t="s">
        <v>30</v>
      </c>
      <c r="B135" s="168"/>
      <c r="C135" s="168"/>
      <c r="D135" s="168"/>
      <c r="E135" s="168"/>
      <c r="F135" s="168"/>
      <c r="G135" s="168"/>
      <c r="H135" s="168"/>
      <c r="I135" s="168"/>
      <c r="J135" s="168"/>
      <c r="K135" s="168"/>
      <c r="L135" s="168"/>
      <c r="M135" s="168"/>
      <c r="N135" s="168"/>
      <c r="O135" s="168"/>
    </row>
    <row r="136" spans="1:16" ht="25.5" customHeight="1">
      <c r="B136" s="1130" t="s">
        <v>453</v>
      </c>
      <c r="C136" s="1130"/>
      <c r="D136" s="1130"/>
      <c r="E136" s="1130"/>
      <c r="F136" s="1130"/>
      <c r="G136" s="1130"/>
      <c r="H136" s="1130"/>
      <c r="I136" s="1130"/>
      <c r="J136" s="1130"/>
      <c r="K136" s="1130"/>
      <c r="L136" s="1130"/>
      <c r="M136" s="1130"/>
      <c r="N136" s="1130"/>
      <c r="O136" s="167"/>
      <c r="P136" s="207"/>
    </row>
    <row r="137" spans="1:16">
      <c r="B137" s="1130"/>
      <c r="C137" s="1130"/>
      <c r="D137" s="1130"/>
      <c r="E137" s="1130"/>
      <c r="F137" s="1130"/>
      <c r="G137" s="1130"/>
      <c r="H137" s="1130"/>
      <c r="I137" s="1130"/>
      <c r="J137" s="1130"/>
      <c r="K137" s="1130"/>
      <c r="L137" s="1130"/>
      <c r="M137" s="1130"/>
      <c r="N137" s="1130"/>
      <c r="O137" s="167"/>
    </row>
    <row r="138" spans="1:16">
      <c r="B138" s="1130"/>
      <c r="C138" s="1130"/>
      <c r="D138" s="1130"/>
      <c r="E138" s="1130"/>
      <c r="F138" s="1130"/>
      <c r="G138" s="1130"/>
      <c r="H138" s="1130"/>
      <c r="I138" s="1130"/>
      <c r="J138" s="1130"/>
      <c r="K138" s="1130"/>
      <c r="L138" s="1130"/>
      <c r="M138" s="1130"/>
      <c r="N138" s="1130"/>
      <c r="O138" s="168"/>
    </row>
    <row r="139" spans="1:16">
      <c r="B139" s="1130"/>
      <c r="C139" s="1130"/>
      <c r="D139" s="1130"/>
      <c r="E139" s="1130"/>
      <c r="F139" s="1130"/>
      <c r="G139" s="1130"/>
      <c r="H139" s="1130"/>
      <c r="I139" s="1130"/>
      <c r="J139" s="1130"/>
      <c r="K139" s="1130"/>
      <c r="L139" s="1130"/>
      <c r="M139" s="1130"/>
      <c r="N139" s="1130"/>
      <c r="O139" s="168"/>
    </row>
    <row r="140" spans="1:16" ht="25.5" customHeight="1">
      <c r="B140" s="167"/>
      <c r="C140" s="167"/>
      <c r="D140" s="167"/>
      <c r="E140" s="167"/>
      <c r="F140" s="167"/>
      <c r="G140" s="167"/>
      <c r="H140" s="167"/>
      <c r="I140" s="167"/>
      <c r="J140" s="265"/>
      <c r="K140" s="265"/>
      <c r="L140" s="167"/>
      <c r="M140" s="167"/>
      <c r="N140" s="167"/>
      <c r="O140" s="167"/>
      <c r="P140" s="207"/>
    </row>
    <row r="141" spans="1:16">
      <c r="B141" s="1130" t="s">
        <v>454</v>
      </c>
      <c r="C141" s="1130"/>
      <c r="D141" s="1130"/>
      <c r="E141" s="1130"/>
      <c r="F141" s="1130"/>
      <c r="G141" s="1130"/>
      <c r="H141" s="1130"/>
      <c r="I141" s="1130"/>
      <c r="J141" s="1130"/>
      <c r="K141" s="1130"/>
      <c r="L141" s="1130"/>
      <c r="M141" s="1130"/>
      <c r="N141" s="1130"/>
      <c r="O141" s="167"/>
    </row>
    <row r="142" spans="1:16">
      <c r="B142" s="1130"/>
      <c r="C142" s="1130"/>
      <c r="D142" s="1130"/>
      <c r="E142" s="1130"/>
      <c r="F142" s="1130"/>
      <c r="G142" s="1130"/>
      <c r="H142" s="1130"/>
      <c r="I142" s="1130"/>
      <c r="J142" s="1130"/>
      <c r="K142" s="1130"/>
      <c r="L142" s="1130"/>
      <c r="M142" s="1130"/>
      <c r="N142" s="1130"/>
      <c r="O142" s="168"/>
    </row>
    <row r="143" spans="1:16">
      <c r="B143" s="1130"/>
      <c r="C143" s="1130"/>
      <c r="D143" s="1130"/>
      <c r="E143" s="1130"/>
      <c r="F143" s="1130"/>
      <c r="G143" s="1130"/>
      <c r="H143" s="1130"/>
      <c r="I143" s="1130"/>
      <c r="J143" s="1130"/>
      <c r="K143" s="1130"/>
      <c r="L143" s="1130"/>
      <c r="M143" s="1130"/>
      <c r="N143" s="1130"/>
      <c r="O143" s="168"/>
    </row>
    <row r="144" spans="1:16" ht="25.5" customHeight="1">
      <c r="B144" s="1130"/>
      <c r="C144" s="1130"/>
      <c r="D144" s="1130"/>
      <c r="E144" s="1130"/>
      <c r="F144" s="1130"/>
      <c r="G144" s="1130"/>
      <c r="H144" s="1130"/>
      <c r="I144" s="1130"/>
      <c r="J144" s="1130"/>
      <c r="K144" s="1130"/>
      <c r="L144" s="1130"/>
      <c r="M144" s="1130"/>
      <c r="N144" s="1130"/>
      <c r="O144" s="167"/>
      <c r="P144" s="200"/>
    </row>
    <row r="145" spans="2:17">
      <c r="B145" s="167"/>
      <c r="C145" s="167"/>
      <c r="D145" s="167"/>
      <c r="E145" s="167"/>
      <c r="F145" s="167"/>
      <c r="G145" s="167"/>
      <c r="H145" s="167"/>
      <c r="I145" s="167"/>
      <c r="J145" s="265"/>
      <c r="K145" s="265"/>
      <c r="L145" s="167"/>
      <c r="M145" s="167"/>
      <c r="N145" s="167"/>
      <c r="O145" s="167"/>
    </row>
    <row r="146" spans="2:17" ht="25.5" customHeight="1">
      <c r="B146" s="1130" t="s">
        <v>455</v>
      </c>
      <c r="C146" s="1130"/>
      <c r="D146" s="1130"/>
      <c r="E146" s="1130"/>
      <c r="F146" s="1130"/>
      <c r="G146" s="1130"/>
      <c r="H146" s="1130"/>
      <c r="I146" s="1130"/>
      <c r="J146" s="1130"/>
      <c r="K146" s="1130"/>
      <c r="L146" s="1130"/>
      <c r="M146" s="1130"/>
      <c r="N146" s="1130"/>
      <c r="Q146" s="165"/>
    </row>
    <row r="147" spans="2:17" ht="25.5" customHeight="1">
      <c r="B147" s="1130"/>
      <c r="C147" s="1130"/>
      <c r="D147" s="1130"/>
      <c r="E147" s="1130"/>
      <c r="F147" s="1130"/>
      <c r="G147" s="1130"/>
      <c r="H147" s="1130"/>
      <c r="I147" s="1130"/>
      <c r="J147" s="1130"/>
      <c r="K147" s="1130"/>
      <c r="L147" s="1130"/>
      <c r="M147" s="1130"/>
      <c r="N147" s="1130"/>
      <c r="Q147" s="165"/>
    </row>
    <row r="148" spans="2:17" ht="25.5" customHeight="1">
      <c r="B148" s="1130"/>
      <c r="C148" s="1130"/>
      <c r="D148" s="1130"/>
      <c r="E148" s="1130"/>
      <c r="F148" s="1130"/>
      <c r="G148" s="1130"/>
      <c r="H148" s="1130"/>
      <c r="I148" s="1130"/>
      <c r="J148" s="1130"/>
      <c r="K148" s="1130"/>
      <c r="L148" s="1130"/>
      <c r="M148" s="1130"/>
      <c r="N148" s="1130"/>
      <c r="Q148" s="165"/>
    </row>
    <row r="149" spans="2:17" ht="25.5" customHeight="1">
      <c r="B149" s="1130"/>
      <c r="C149" s="1130"/>
      <c r="D149" s="1130"/>
      <c r="E149" s="1130"/>
      <c r="F149" s="1130"/>
      <c r="G149" s="1130"/>
      <c r="H149" s="1130"/>
      <c r="I149" s="1130"/>
      <c r="J149" s="1130"/>
      <c r="K149" s="1130"/>
      <c r="L149" s="1130"/>
      <c r="M149" s="1130"/>
      <c r="N149" s="1130"/>
      <c r="Q149" s="165"/>
    </row>
    <row r="150" spans="2:17" ht="25.5" customHeight="1">
      <c r="Q150" s="165"/>
    </row>
    <row r="151" spans="2:17" ht="25.5" customHeight="1">
      <c r="Q151" s="165"/>
    </row>
    <row r="152" spans="2:17" ht="25.5" customHeight="1">
      <c r="Q152" s="165"/>
    </row>
    <row r="153" spans="2:17" ht="25.5" customHeight="1">
      <c r="Q153" s="165"/>
    </row>
    <row r="154" spans="2:17" ht="25.5" customHeight="1">
      <c r="Q154" s="165"/>
    </row>
    <row r="155" spans="2:17" ht="25.5" customHeight="1">
      <c r="Q155" s="165"/>
    </row>
    <row r="156" spans="2:17" ht="25.5" customHeight="1">
      <c r="Q156" s="165"/>
    </row>
    <row r="157" spans="2:17" ht="25.5" customHeight="1">
      <c r="Q157" s="165"/>
    </row>
    <row r="158" spans="2:17" ht="25.5" customHeight="1">
      <c r="Q158" s="165"/>
    </row>
    <row r="159" spans="2:17" ht="25.5" customHeight="1">
      <c r="Q159" s="165"/>
    </row>
    <row r="162" spans="1:18" ht="26.25" customHeight="1">
      <c r="Q162" s="208" t="s">
        <v>392</v>
      </c>
      <c r="R162" s="169"/>
    </row>
    <row r="163" spans="1:18" ht="26.25" customHeight="1">
      <c r="A163" s="135" t="s">
        <v>879</v>
      </c>
      <c r="Q163" s="208" t="s">
        <v>326</v>
      </c>
      <c r="R163" s="169"/>
    </row>
    <row r="164" spans="1:18" s="170" customFormat="1" ht="26.25" customHeight="1">
      <c r="L164" s="1131" t="str">
        <f>IF(入力シート!F14="","",入力シート!F14)</f>
        <v/>
      </c>
      <c r="M164" s="1131"/>
      <c r="N164" s="1131"/>
      <c r="Q164" s="208" t="s">
        <v>366</v>
      </c>
      <c r="R164" s="136"/>
    </row>
    <row r="165" spans="1:18" ht="26.25" customHeight="1">
      <c r="A165" s="1119" t="s">
        <v>361</v>
      </c>
      <c r="B165" s="1119"/>
      <c r="C165" s="1119"/>
      <c r="D165" s="1119"/>
      <c r="E165" s="1119"/>
      <c r="F165" s="1119"/>
      <c r="G165" s="1119"/>
      <c r="H165" s="1119"/>
      <c r="I165" s="1119"/>
      <c r="J165" s="1119"/>
      <c r="K165" s="1119"/>
      <c r="L165" s="1119"/>
      <c r="M165" s="1119"/>
      <c r="N165" s="1119"/>
      <c r="O165" s="1119"/>
      <c r="Q165" s="199"/>
      <c r="R165" s="136"/>
    </row>
    <row r="166" spans="1:18" s="163" customFormat="1" ht="26.25" customHeight="1">
      <c r="A166" s="135"/>
      <c r="B166" s="135"/>
      <c r="C166" s="135"/>
      <c r="D166" s="135"/>
      <c r="E166" s="135"/>
      <c r="F166" s="135"/>
      <c r="G166" s="135"/>
      <c r="H166" s="135"/>
      <c r="I166" s="135"/>
      <c r="J166" s="135"/>
      <c r="K166" s="135"/>
      <c r="L166" s="135"/>
      <c r="M166" s="135"/>
      <c r="N166" s="135"/>
      <c r="O166" s="135"/>
      <c r="Q166" s="199"/>
      <c r="R166" s="136"/>
    </row>
    <row r="167" spans="1:18" ht="26.25" customHeight="1">
      <c r="A167" s="163"/>
      <c r="B167" s="1127" t="s">
        <v>139</v>
      </c>
      <c r="C167" s="1127" t="s">
        <v>140</v>
      </c>
      <c r="D167" s="1127" t="s">
        <v>141</v>
      </c>
      <c r="E167" s="1127"/>
      <c r="F167" s="1127"/>
      <c r="G167" s="1127"/>
      <c r="H167" s="1127" t="s">
        <v>142</v>
      </c>
      <c r="I167" s="1127"/>
      <c r="J167" s="1127"/>
      <c r="K167" s="1127"/>
      <c r="L167" s="1127"/>
      <c r="M167" s="1127"/>
      <c r="N167" s="1127" t="s">
        <v>6</v>
      </c>
      <c r="O167" s="137"/>
      <c r="Q167" s="209"/>
      <c r="R167" s="171"/>
    </row>
    <row r="168" spans="1:18" ht="26.25" customHeight="1">
      <c r="A168" s="163"/>
      <c r="B168" s="1127"/>
      <c r="C168" s="1127"/>
      <c r="D168" s="172" t="s">
        <v>143</v>
      </c>
      <c r="E168" s="172" t="s">
        <v>118</v>
      </c>
      <c r="F168" s="172" t="s">
        <v>119</v>
      </c>
      <c r="G168" s="172" t="s">
        <v>128</v>
      </c>
      <c r="H168" s="1127"/>
      <c r="I168" s="1127"/>
      <c r="J168" s="1127"/>
      <c r="K168" s="1127"/>
      <c r="L168" s="1127"/>
      <c r="M168" s="1127"/>
      <c r="N168" s="1127"/>
      <c r="O168" s="137"/>
      <c r="Q168" s="209"/>
      <c r="R168" s="171"/>
    </row>
    <row r="169" spans="1:18" ht="26.25" customHeight="1">
      <c r="A169" s="139"/>
      <c r="B169" s="117"/>
      <c r="C169" s="529"/>
      <c r="D169" s="93"/>
      <c r="E169" s="94"/>
      <c r="F169" s="94"/>
      <c r="G169" s="94"/>
      <c r="H169" s="1110"/>
      <c r="I169" s="1110"/>
      <c r="J169" s="1110"/>
      <c r="K169" s="1110"/>
      <c r="L169" s="1110"/>
      <c r="M169" s="1110"/>
      <c r="N169" s="117"/>
      <c r="O169" s="173"/>
      <c r="Q169" s="206" t="s">
        <v>144</v>
      </c>
      <c r="R169" s="136"/>
    </row>
    <row r="170" spans="1:18" ht="26.25" customHeight="1">
      <c r="A170" s="139"/>
      <c r="B170" s="117"/>
      <c r="C170" s="117"/>
      <c r="D170" s="93"/>
      <c r="E170" s="94"/>
      <c r="F170" s="94"/>
      <c r="G170" s="94"/>
      <c r="H170" s="1110"/>
      <c r="I170" s="1110"/>
      <c r="J170" s="1110"/>
      <c r="K170" s="1110"/>
      <c r="L170" s="1110"/>
      <c r="M170" s="1110"/>
      <c r="N170" s="117"/>
      <c r="O170" s="173"/>
      <c r="Q170" s="206" t="s">
        <v>219</v>
      </c>
      <c r="R170" s="136"/>
    </row>
    <row r="171" spans="1:18" ht="26.25" customHeight="1">
      <c r="A171" s="139"/>
      <c r="B171" s="117"/>
      <c r="C171" s="117"/>
      <c r="D171" s="93"/>
      <c r="E171" s="94"/>
      <c r="F171" s="94"/>
      <c r="G171" s="94"/>
      <c r="H171" s="1110"/>
      <c r="I171" s="1110"/>
      <c r="J171" s="1110"/>
      <c r="K171" s="1110"/>
      <c r="L171" s="1110"/>
      <c r="M171" s="1110"/>
      <c r="N171" s="117"/>
      <c r="O171" s="137"/>
      <c r="Q171" s="206" t="s">
        <v>332</v>
      </c>
      <c r="R171" s="136"/>
    </row>
    <row r="172" spans="1:18" ht="26.25" customHeight="1">
      <c r="B172" s="117"/>
      <c r="C172" s="117"/>
      <c r="D172" s="93"/>
      <c r="E172" s="94"/>
      <c r="F172" s="94"/>
      <c r="G172" s="94"/>
      <c r="H172" s="1110"/>
      <c r="I172" s="1110"/>
      <c r="J172" s="1110"/>
      <c r="K172" s="1110"/>
      <c r="L172" s="1110"/>
      <c r="M172" s="1110"/>
      <c r="N172" s="117"/>
      <c r="O172" s="137"/>
    </row>
    <row r="173" spans="1:18" ht="26.25" customHeight="1">
      <c r="B173" s="117"/>
      <c r="C173" s="117"/>
      <c r="D173" s="93"/>
      <c r="E173" s="94"/>
      <c r="F173" s="94"/>
      <c r="G173" s="94"/>
      <c r="H173" s="1110"/>
      <c r="I173" s="1110"/>
      <c r="J173" s="1110"/>
      <c r="K173" s="1110"/>
      <c r="L173" s="1110"/>
      <c r="M173" s="1110"/>
      <c r="N173" s="117"/>
      <c r="O173" s="137"/>
    </row>
    <row r="174" spans="1:18" ht="26.25" customHeight="1">
      <c r="B174" s="117"/>
      <c r="C174" s="117"/>
      <c r="D174" s="93"/>
      <c r="E174" s="94"/>
      <c r="F174" s="94"/>
      <c r="G174" s="94"/>
      <c r="H174" s="1110"/>
      <c r="I174" s="1110"/>
      <c r="J174" s="1110"/>
      <c r="K174" s="1110"/>
      <c r="L174" s="1110"/>
      <c r="M174" s="1110"/>
      <c r="N174" s="117"/>
      <c r="O174" s="137"/>
    </row>
    <row r="175" spans="1:18" ht="26.25" customHeight="1">
      <c r="B175" s="117"/>
      <c r="C175" s="117"/>
      <c r="D175" s="93"/>
      <c r="E175" s="94"/>
      <c r="F175" s="94"/>
      <c r="G175" s="94"/>
      <c r="H175" s="1110"/>
      <c r="I175" s="1110"/>
      <c r="J175" s="1110"/>
      <c r="K175" s="1110"/>
      <c r="L175" s="1110"/>
      <c r="M175" s="1110"/>
      <c r="N175" s="117"/>
      <c r="O175" s="137"/>
    </row>
    <row r="176" spans="1:18" ht="26.25" customHeight="1">
      <c r="B176" s="117"/>
      <c r="C176" s="117"/>
      <c r="D176" s="93"/>
      <c r="E176" s="94"/>
      <c r="F176" s="94"/>
      <c r="G176" s="94"/>
      <c r="H176" s="1110"/>
      <c r="I176" s="1110"/>
      <c r="J176" s="1110"/>
      <c r="K176" s="1110"/>
      <c r="L176" s="1110"/>
      <c r="M176" s="1110"/>
      <c r="N176" s="117"/>
      <c r="O176" s="137"/>
    </row>
    <row r="177" spans="2:15" ht="26.25" customHeight="1">
      <c r="B177" s="117"/>
      <c r="C177" s="117"/>
      <c r="D177" s="93"/>
      <c r="E177" s="94"/>
      <c r="F177" s="94"/>
      <c r="G177" s="94"/>
      <c r="H177" s="1110"/>
      <c r="I177" s="1110"/>
      <c r="J177" s="1110"/>
      <c r="K177" s="1110"/>
      <c r="L177" s="1110"/>
      <c r="M177" s="1110"/>
      <c r="N177" s="117"/>
      <c r="O177" s="137"/>
    </row>
    <row r="178" spans="2:15" ht="26.25" customHeight="1">
      <c r="B178" s="117"/>
      <c r="C178" s="117"/>
      <c r="D178" s="93"/>
      <c r="E178" s="94"/>
      <c r="F178" s="94"/>
      <c r="G178" s="94"/>
      <c r="H178" s="1110"/>
      <c r="I178" s="1110"/>
      <c r="J178" s="1110"/>
      <c r="K178" s="1110"/>
      <c r="L178" s="1110"/>
      <c r="M178" s="1110"/>
      <c r="N178" s="117"/>
      <c r="O178" s="137"/>
    </row>
    <row r="179" spans="2:15" ht="26.25" customHeight="1">
      <c r="B179" s="117"/>
      <c r="C179" s="117"/>
      <c r="D179" s="93"/>
      <c r="E179" s="94"/>
      <c r="F179" s="94"/>
      <c r="G179" s="94"/>
      <c r="H179" s="1110"/>
      <c r="I179" s="1110"/>
      <c r="J179" s="1110"/>
      <c r="K179" s="1110"/>
      <c r="L179" s="1110"/>
      <c r="M179" s="1110"/>
      <c r="N179" s="117"/>
      <c r="O179" s="137"/>
    </row>
    <row r="180" spans="2:15" ht="26.25" customHeight="1">
      <c r="B180" s="117"/>
      <c r="C180" s="117"/>
      <c r="D180" s="93"/>
      <c r="E180" s="94"/>
      <c r="F180" s="94"/>
      <c r="G180" s="94"/>
      <c r="H180" s="1110"/>
      <c r="I180" s="1110"/>
      <c r="J180" s="1110"/>
      <c r="K180" s="1110"/>
      <c r="L180" s="1110"/>
      <c r="M180" s="1110"/>
      <c r="N180" s="117"/>
      <c r="O180" s="137"/>
    </row>
    <row r="181" spans="2:15" ht="26.25" customHeight="1">
      <c r="B181" s="117"/>
      <c r="C181" s="117"/>
      <c r="D181" s="93"/>
      <c r="E181" s="94"/>
      <c r="F181" s="94"/>
      <c r="G181" s="94"/>
      <c r="H181" s="1110"/>
      <c r="I181" s="1110"/>
      <c r="J181" s="1110"/>
      <c r="K181" s="1110"/>
      <c r="L181" s="1110"/>
      <c r="M181" s="1110"/>
      <c r="N181" s="117"/>
      <c r="O181" s="137"/>
    </row>
    <row r="182" spans="2:15" ht="26.25" customHeight="1">
      <c r="B182" s="117"/>
      <c r="C182" s="117"/>
      <c r="D182" s="93"/>
      <c r="E182" s="94"/>
      <c r="F182" s="94"/>
      <c r="G182" s="94"/>
      <c r="H182" s="1110"/>
      <c r="I182" s="1110"/>
      <c r="J182" s="1110"/>
      <c r="K182" s="1110"/>
      <c r="L182" s="1110"/>
      <c r="M182" s="1110"/>
      <c r="N182" s="117"/>
      <c r="O182" s="137"/>
    </row>
    <row r="183" spans="2:15" ht="26.25" customHeight="1">
      <c r="B183" s="117"/>
      <c r="C183" s="117"/>
      <c r="D183" s="93"/>
      <c r="E183" s="94"/>
      <c r="F183" s="94"/>
      <c r="G183" s="94"/>
      <c r="H183" s="1110"/>
      <c r="I183" s="1110"/>
      <c r="J183" s="1110"/>
      <c r="K183" s="1110"/>
      <c r="L183" s="1110"/>
      <c r="M183" s="1110"/>
      <c r="N183" s="117"/>
      <c r="O183" s="137"/>
    </row>
    <row r="184" spans="2:15" ht="26.25" customHeight="1">
      <c r="B184" s="117"/>
      <c r="C184" s="117"/>
      <c r="D184" s="93"/>
      <c r="E184" s="94"/>
      <c r="F184" s="94"/>
      <c r="G184" s="94"/>
      <c r="H184" s="1110"/>
      <c r="I184" s="1110"/>
      <c r="J184" s="1110"/>
      <c r="K184" s="1110"/>
      <c r="L184" s="1110"/>
      <c r="M184" s="1110"/>
      <c r="N184" s="117"/>
      <c r="O184" s="137"/>
    </row>
    <row r="185" spans="2:15" ht="26.25" customHeight="1">
      <c r="B185" s="117"/>
      <c r="C185" s="117"/>
      <c r="D185" s="93"/>
      <c r="E185" s="94"/>
      <c r="F185" s="94"/>
      <c r="G185" s="94"/>
      <c r="H185" s="1110"/>
      <c r="I185" s="1110"/>
      <c r="J185" s="1110"/>
      <c r="K185" s="1110"/>
      <c r="L185" s="1110"/>
      <c r="M185" s="1110"/>
      <c r="N185" s="117"/>
      <c r="O185" s="137"/>
    </row>
    <row r="186" spans="2:15" ht="26.25" customHeight="1">
      <c r="B186" s="117"/>
      <c r="C186" s="117"/>
      <c r="D186" s="93"/>
      <c r="E186" s="94"/>
      <c r="F186" s="94"/>
      <c r="G186" s="94"/>
      <c r="H186" s="1110"/>
      <c r="I186" s="1110"/>
      <c r="J186" s="1110"/>
      <c r="K186" s="1110"/>
      <c r="L186" s="1110"/>
      <c r="M186" s="1110"/>
      <c r="N186" s="117"/>
      <c r="O186" s="137"/>
    </row>
    <row r="187" spans="2:15" ht="26.25" customHeight="1">
      <c r="B187" s="117"/>
      <c r="C187" s="117"/>
      <c r="D187" s="93"/>
      <c r="E187" s="94"/>
      <c r="F187" s="94"/>
      <c r="G187" s="94"/>
      <c r="H187" s="1110"/>
      <c r="I187" s="1110"/>
      <c r="J187" s="1110"/>
      <c r="K187" s="1110"/>
      <c r="L187" s="1110"/>
      <c r="M187" s="1110"/>
      <c r="N187" s="117"/>
    </row>
    <row r="188" spans="2:15" ht="26.25" customHeight="1">
      <c r="B188" s="117"/>
      <c r="C188" s="117"/>
      <c r="D188" s="93"/>
      <c r="E188" s="94"/>
      <c r="F188" s="94"/>
      <c r="G188" s="94"/>
      <c r="H188" s="1110"/>
      <c r="I188" s="1110"/>
      <c r="J188" s="1110"/>
      <c r="K188" s="1110"/>
      <c r="L188" s="1110"/>
      <c r="M188" s="1110"/>
      <c r="N188" s="117"/>
    </row>
    <row r="189" spans="2:15" ht="26.25" customHeight="1">
      <c r="B189" s="117"/>
      <c r="C189" s="117"/>
      <c r="D189" s="93"/>
      <c r="E189" s="94"/>
      <c r="F189" s="94"/>
      <c r="G189" s="94"/>
      <c r="H189" s="1110"/>
      <c r="I189" s="1110"/>
      <c r="J189" s="1110"/>
      <c r="K189" s="1110"/>
      <c r="L189" s="1110"/>
      <c r="M189" s="1110"/>
      <c r="N189" s="117"/>
    </row>
    <row r="190" spans="2:15" ht="26.25" customHeight="1">
      <c r="B190" s="117"/>
      <c r="C190" s="117"/>
      <c r="D190" s="93"/>
      <c r="E190" s="94"/>
      <c r="F190" s="94"/>
      <c r="G190" s="94"/>
      <c r="H190" s="1110"/>
      <c r="I190" s="1110"/>
      <c r="J190" s="1110"/>
      <c r="K190" s="1110"/>
      <c r="L190" s="1110"/>
      <c r="M190" s="1110"/>
      <c r="N190" s="117"/>
    </row>
    <row r="191" spans="2:15" ht="26.25" customHeight="1">
      <c r="B191" s="117"/>
      <c r="C191" s="117"/>
      <c r="D191" s="93"/>
      <c r="E191" s="94"/>
      <c r="F191" s="94"/>
      <c r="G191" s="94"/>
      <c r="H191" s="1110"/>
      <c r="I191" s="1110"/>
      <c r="J191" s="1110"/>
      <c r="K191" s="1110"/>
      <c r="L191" s="1110"/>
      <c r="M191" s="1110"/>
      <c r="N191" s="117"/>
    </row>
    <row r="192" spans="2:15" ht="26.25" customHeight="1">
      <c r="B192" s="117"/>
      <c r="C192" s="117"/>
      <c r="D192" s="93"/>
      <c r="E192" s="94"/>
      <c r="F192" s="94"/>
      <c r="G192" s="94"/>
      <c r="H192" s="1110"/>
      <c r="I192" s="1110"/>
      <c r="J192" s="1110"/>
      <c r="K192" s="1110"/>
      <c r="L192" s="1110"/>
      <c r="M192" s="1110"/>
      <c r="N192" s="117"/>
    </row>
    <row r="193" spans="1:18" ht="26.25" customHeight="1">
      <c r="B193" s="117"/>
      <c r="C193" s="117"/>
      <c r="D193" s="93"/>
      <c r="E193" s="94"/>
      <c r="F193" s="94"/>
      <c r="G193" s="94"/>
      <c r="H193" s="1110"/>
      <c r="I193" s="1110"/>
      <c r="J193" s="1110"/>
      <c r="K193" s="1110"/>
      <c r="L193" s="1110"/>
      <c r="M193" s="1110"/>
      <c r="N193" s="117"/>
    </row>
    <row r="194" spans="1:18" ht="26.25" customHeight="1"/>
    <row r="195" spans="1:18" ht="26.25" customHeight="1">
      <c r="B195" s="1130" t="s">
        <v>362</v>
      </c>
      <c r="C195" s="1130"/>
      <c r="D195" s="1130"/>
      <c r="E195" s="1130"/>
      <c r="F195" s="1130"/>
      <c r="G195" s="1130"/>
      <c r="H195" s="1130"/>
      <c r="I195" s="1130"/>
      <c r="J195" s="1130"/>
      <c r="K195" s="1130"/>
      <c r="L195" s="1130"/>
      <c r="M195" s="1130"/>
      <c r="N195" s="1130"/>
      <c r="O195" s="1130"/>
    </row>
    <row r="196" spans="1:18" ht="26.25" customHeight="1">
      <c r="B196" s="1130"/>
      <c r="C196" s="1130"/>
      <c r="D196" s="1130"/>
      <c r="E196" s="1130"/>
      <c r="F196" s="1130"/>
      <c r="G196" s="1130"/>
      <c r="H196" s="1130"/>
      <c r="I196" s="1130"/>
      <c r="J196" s="1130"/>
      <c r="K196" s="1130"/>
      <c r="L196" s="1130"/>
      <c r="M196" s="1130"/>
      <c r="N196" s="1130"/>
      <c r="O196" s="1130"/>
    </row>
    <row r="197" spans="1:18" ht="26.25" customHeight="1">
      <c r="B197" s="1130" t="s">
        <v>365</v>
      </c>
      <c r="C197" s="1130"/>
      <c r="D197" s="1130"/>
      <c r="E197" s="1130"/>
      <c r="F197" s="1130"/>
      <c r="G197" s="1130"/>
      <c r="H197" s="1130"/>
      <c r="I197" s="1130"/>
      <c r="J197" s="1130"/>
      <c r="K197" s="1130"/>
      <c r="L197" s="1130"/>
      <c r="M197" s="1130"/>
      <c r="N197" s="1130"/>
      <c r="O197" s="1130"/>
    </row>
    <row r="198" spans="1:18" ht="26.25" customHeight="1">
      <c r="B198" s="1130"/>
      <c r="C198" s="1130"/>
      <c r="D198" s="1130"/>
      <c r="E198" s="1130"/>
      <c r="F198" s="1130"/>
      <c r="G198" s="1130"/>
      <c r="H198" s="1130"/>
      <c r="I198" s="1130"/>
      <c r="J198" s="1130"/>
      <c r="K198" s="1130"/>
      <c r="L198" s="1130"/>
      <c r="M198" s="1130"/>
      <c r="N198" s="1130"/>
      <c r="O198" s="1130"/>
    </row>
    <row r="199" spans="1:18" ht="26.25" customHeight="1">
      <c r="B199" s="1130"/>
      <c r="C199" s="1130"/>
      <c r="D199" s="1130"/>
      <c r="E199" s="1130"/>
      <c r="F199" s="1130"/>
      <c r="G199" s="1130"/>
      <c r="H199" s="1130"/>
      <c r="I199" s="1130"/>
      <c r="J199" s="1130"/>
      <c r="K199" s="1130"/>
      <c r="L199" s="1130"/>
      <c r="M199" s="1130"/>
      <c r="N199" s="1130"/>
      <c r="O199" s="1130"/>
      <c r="Q199" s="174"/>
    </row>
    <row r="200" spans="1:18" ht="26.25" customHeight="1">
      <c r="B200" s="167"/>
      <c r="C200" s="167"/>
      <c r="D200" s="167"/>
      <c r="E200" s="167"/>
      <c r="F200" s="167"/>
      <c r="G200" s="167"/>
      <c r="H200" s="167"/>
      <c r="I200" s="167"/>
      <c r="J200" s="265"/>
      <c r="K200" s="265"/>
      <c r="L200" s="167"/>
      <c r="M200" s="167"/>
      <c r="N200" s="167"/>
      <c r="O200" s="167"/>
      <c r="Q200" s="174"/>
    </row>
    <row r="201" spans="1:18" ht="26.25" customHeight="1">
      <c r="B201" s="167"/>
      <c r="C201" s="167"/>
      <c r="D201" s="167"/>
      <c r="E201" s="167"/>
      <c r="F201" s="167"/>
      <c r="G201" s="167"/>
      <c r="H201" s="167"/>
      <c r="I201" s="167"/>
      <c r="J201" s="265"/>
      <c r="K201" s="265"/>
      <c r="L201" s="167"/>
      <c r="M201" s="167"/>
      <c r="N201" s="167"/>
      <c r="O201" s="167"/>
      <c r="Q201" s="174"/>
    </row>
    <row r="202" spans="1:18" ht="26.25" customHeight="1">
      <c r="B202" s="167"/>
      <c r="C202" s="167"/>
      <c r="D202" s="167"/>
      <c r="E202" s="167"/>
      <c r="F202" s="167"/>
      <c r="G202" s="167"/>
      <c r="H202" s="167"/>
      <c r="I202" s="167"/>
      <c r="J202" s="265"/>
      <c r="K202" s="265"/>
      <c r="L202" s="167"/>
      <c r="M202" s="167"/>
      <c r="N202" s="167"/>
      <c r="O202" s="167"/>
      <c r="Q202" s="174"/>
    </row>
    <row r="203" spans="1:18" ht="26.25" customHeight="1">
      <c r="B203" s="167"/>
      <c r="C203" s="167"/>
      <c r="D203" s="167"/>
      <c r="E203" s="167"/>
      <c r="F203" s="167"/>
      <c r="G203" s="167"/>
      <c r="H203" s="167"/>
      <c r="I203" s="167"/>
      <c r="J203" s="265"/>
      <c r="K203" s="265"/>
      <c r="L203" s="167"/>
      <c r="M203" s="167"/>
      <c r="N203" s="167"/>
      <c r="O203" s="167"/>
      <c r="Q203" s="174"/>
    </row>
    <row r="204" spans="1:18" ht="26.25" customHeight="1">
      <c r="C204" s="167"/>
      <c r="D204" s="167"/>
      <c r="E204" s="167"/>
      <c r="F204" s="167"/>
      <c r="G204" s="167"/>
      <c r="H204" s="167"/>
      <c r="I204" s="167"/>
      <c r="J204" s="265"/>
      <c r="K204" s="265"/>
      <c r="L204" s="167"/>
      <c r="M204" s="167"/>
      <c r="N204" s="167"/>
      <c r="O204" s="167"/>
    </row>
    <row r="205" spans="1:18" ht="26.25" hidden="1" customHeight="1" outlineLevel="1">
      <c r="Q205" s="208" t="s">
        <v>326</v>
      </c>
      <c r="R205" s="169"/>
    </row>
    <row r="206" spans="1:18" ht="26.25" hidden="1" customHeight="1" outlineLevel="1">
      <c r="A206" s="135" t="s">
        <v>879</v>
      </c>
      <c r="Q206" s="208" t="s">
        <v>366</v>
      </c>
      <c r="R206" s="169"/>
    </row>
    <row r="207" spans="1:18" s="170" customFormat="1" ht="26.25" hidden="1" customHeight="1" outlineLevel="1">
      <c r="L207" s="1131" t="str">
        <f>IF(入力シート!F14="","",入力シート!F14)</f>
        <v/>
      </c>
      <c r="M207" s="1131"/>
      <c r="N207" s="1131"/>
      <c r="Q207" s="210"/>
      <c r="R207" s="136"/>
    </row>
    <row r="208" spans="1:18" ht="26.25" hidden="1" customHeight="1" outlineLevel="1">
      <c r="A208" s="1119" t="s">
        <v>361</v>
      </c>
      <c r="B208" s="1119"/>
      <c r="C208" s="1119"/>
      <c r="D208" s="1119"/>
      <c r="E208" s="1119"/>
      <c r="F208" s="1119"/>
      <c r="G208" s="1119"/>
      <c r="H208" s="1119"/>
      <c r="I208" s="1119"/>
      <c r="J208" s="1119"/>
      <c r="K208" s="1119"/>
      <c r="L208" s="1119"/>
      <c r="M208" s="1119"/>
      <c r="N208" s="1119"/>
      <c r="O208" s="1119"/>
      <c r="Q208" s="199"/>
      <c r="R208" s="136"/>
    </row>
    <row r="209" spans="1:18" s="163" customFormat="1" ht="26.25" hidden="1" customHeight="1" outlineLevel="1">
      <c r="A209" s="135"/>
      <c r="B209" s="135"/>
      <c r="C209" s="135"/>
      <c r="D209" s="135"/>
      <c r="E209" s="135"/>
      <c r="F209" s="135"/>
      <c r="G209" s="135"/>
      <c r="H209" s="135"/>
      <c r="I209" s="135"/>
      <c r="J209" s="135"/>
      <c r="K209" s="135"/>
      <c r="L209" s="135"/>
      <c r="M209" s="135"/>
      <c r="N209" s="135"/>
      <c r="O209" s="135"/>
      <c r="Q209" s="199"/>
      <c r="R209" s="136"/>
    </row>
    <row r="210" spans="1:18" ht="26.25" hidden="1" customHeight="1" outlineLevel="1">
      <c r="A210" s="163"/>
      <c r="B210" s="1127" t="s">
        <v>139</v>
      </c>
      <c r="C210" s="1127" t="s">
        <v>140</v>
      </c>
      <c r="D210" s="1127" t="s">
        <v>141</v>
      </c>
      <c r="E210" s="1127"/>
      <c r="F210" s="1127"/>
      <c r="G210" s="1127"/>
      <c r="H210" s="1127" t="s">
        <v>142</v>
      </c>
      <c r="I210" s="1127"/>
      <c r="J210" s="1127"/>
      <c r="K210" s="1127"/>
      <c r="L210" s="1127"/>
      <c r="M210" s="1127"/>
      <c r="N210" s="1127" t="s">
        <v>6</v>
      </c>
      <c r="O210" s="137"/>
      <c r="Q210" s="209"/>
      <c r="R210" s="171"/>
    </row>
    <row r="211" spans="1:18" ht="26.25" hidden="1" customHeight="1" outlineLevel="1">
      <c r="A211" s="163"/>
      <c r="B211" s="1127"/>
      <c r="C211" s="1127"/>
      <c r="D211" s="172" t="s">
        <v>143</v>
      </c>
      <c r="E211" s="172" t="s">
        <v>118</v>
      </c>
      <c r="F211" s="172" t="s">
        <v>119</v>
      </c>
      <c r="G211" s="172" t="s">
        <v>128</v>
      </c>
      <c r="H211" s="1127"/>
      <c r="I211" s="1127"/>
      <c r="J211" s="1127"/>
      <c r="K211" s="1127"/>
      <c r="L211" s="1127"/>
      <c r="M211" s="1127"/>
      <c r="N211" s="1127"/>
      <c r="O211" s="137"/>
      <c r="Q211" s="209"/>
      <c r="R211" s="171"/>
    </row>
    <row r="212" spans="1:18" ht="26.25" hidden="1" customHeight="1" outlineLevel="1">
      <c r="A212" s="139"/>
      <c r="B212" s="117"/>
      <c r="C212" s="117"/>
      <c r="D212" s="93"/>
      <c r="E212" s="94"/>
      <c r="F212" s="94"/>
      <c r="G212" s="94"/>
      <c r="H212" s="1110"/>
      <c r="I212" s="1110"/>
      <c r="J212" s="1110"/>
      <c r="K212" s="1110"/>
      <c r="L212" s="1110"/>
      <c r="M212" s="1110"/>
      <c r="N212" s="117"/>
      <c r="O212" s="173"/>
      <c r="Q212" s="206" t="s">
        <v>144</v>
      </c>
      <c r="R212" s="136"/>
    </row>
    <row r="213" spans="1:18" ht="26.25" hidden="1" customHeight="1" outlineLevel="1">
      <c r="A213" s="139"/>
      <c r="B213" s="117"/>
      <c r="C213" s="117"/>
      <c r="D213" s="93"/>
      <c r="E213" s="94"/>
      <c r="F213" s="94"/>
      <c r="G213" s="94"/>
      <c r="H213" s="1110"/>
      <c r="I213" s="1110"/>
      <c r="J213" s="1110"/>
      <c r="K213" s="1110"/>
      <c r="L213" s="1110"/>
      <c r="M213" s="1110"/>
      <c r="N213" s="117"/>
      <c r="O213" s="173"/>
      <c r="Q213" s="206" t="s">
        <v>219</v>
      </c>
      <c r="R213" s="136"/>
    </row>
    <row r="214" spans="1:18" ht="26.25" hidden="1" customHeight="1" outlineLevel="1">
      <c r="A214" s="139"/>
      <c r="B214" s="117"/>
      <c r="C214" s="117"/>
      <c r="D214" s="93"/>
      <c r="E214" s="94"/>
      <c r="F214" s="94"/>
      <c r="G214" s="94"/>
      <c r="H214" s="1110"/>
      <c r="I214" s="1110"/>
      <c r="J214" s="1110"/>
      <c r="K214" s="1110"/>
      <c r="L214" s="1110"/>
      <c r="M214" s="1110"/>
      <c r="N214" s="117"/>
      <c r="O214" s="137"/>
      <c r="Q214" s="206" t="s">
        <v>332</v>
      </c>
      <c r="R214" s="136"/>
    </row>
    <row r="215" spans="1:18" ht="26.25" hidden="1" customHeight="1" outlineLevel="1">
      <c r="B215" s="117"/>
      <c r="C215" s="117"/>
      <c r="D215" s="93"/>
      <c r="E215" s="94"/>
      <c r="F215" s="94"/>
      <c r="G215" s="94"/>
      <c r="H215" s="1110"/>
      <c r="I215" s="1110"/>
      <c r="J215" s="1110"/>
      <c r="K215" s="1110"/>
      <c r="L215" s="1110"/>
      <c r="M215" s="1110"/>
      <c r="N215" s="117"/>
      <c r="O215" s="137"/>
    </row>
    <row r="216" spans="1:18" ht="26.25" hidden="1" customHeight="1" outlineLevel="1">
      <c r="B216" s="117"/>
      <c r="C216" s="117"/>
      <c r="D216" s="93"/>
      <c r="E216" s="94"/>
      <c r="F216" s="94"/>
      <c r="G216" s="94"/>
      <c r="H216" s="1110"/>
      <c r="I216" s="1110"/>
      <c r="J216" s="1110"/>
      <c r="K216" s="1110"/>
      <c r="L216" s="1110"/>
      <c r="M216" s="1110"/>
      <c r="N216" s="117"/>
      <c r="O216" s="137"/>
    </row>
    <row r="217" spans="1:18" ht="26.25" hidden="1" customHeight="1" outlineLevel="1">
      <c r="B217" s="117"/>
      <c r="C217" s="117"/>
      <c r="D217" s="93"/>
      <c r="E217" s="94"/>
      <c r="F217" s="94"/>
      <c r="G217" s="94"/>
      <c r="H217" s="1110"/>
      <c r="I217" s="1110"/>
      <c r="J217" s="1110"/>
      <c r="K217" s="1110"/>
      <c r="L217" s="1110"/>
      <c r="M217" s="1110"/>
      <c r="N217" s="117"/>
      <c r="O217" s="137"/>
    </row>
    <row r="218" spans="1:18" ht="26.25" hidden="1" customHeight="1" outlineLevel="1">
      <c r="B218" s="117"/>
      <c r="C218" s="117"/>
      <c r="D218" s="93"/>
      <c r="E218" s="94"/>
      <c r="F218" s="94"/>
      <c r="G218" s="94"/>
      <c r="H218" s="1110"/>
      <c r="I218" s="1110"/>
      <c r="J218" s="1110"/>
      <c r="K218" s="1110"/>
      <c r="L218" s="1110"/>
      <c r="M218" s="1110"/>
      <c r="N218" s="117"/>
      <c r="O218" s="137"/>
    </row>
    <row r="219" spans="1:18" ht="26.25" hidden="1" customHeight="1" outlineLevel="1">
      <c r="B219" s="117"/>
      <c r="C219" s="117"/>
      <c r="D219" s="93"/>
      <c r="E219" s="94"/>
      <c r="F219" s="94"/>
      <c r="G219" s="94"/>
      <c r="H219" s="1110"/>
      <c r="I219" s="1110"/>
      <c r="J219" s="1110"/>
      <c r="K219" s="1110"/>
      <c r="L219" s="1110"/>
      <c r="M219" s="1110"/>
      <c r="N219" s="117"/>
      <c r="O219" s="137"/>
    </row>
    <row r="220" spans="1:18" ht="26.25" hidden="1" customHeight="1" outlineLevel="1">
      <c r="B220" s="117"/>
      <c r="C220" s="117"/>
      <c r="D220" s="93"/>
      <c r="E220" s="94"/>
      <c r="F220" s="94"/>
      <c r="G220" s="94"/>
      <c r="H220" s="1110"/>
      <c r="I220" s="1110"/>
      <c r="J220" s="1110"/>
      <c r="K220" s="1110"/>
      <c r="L220" s="1110"/>
      <c r="M220" s="1110"/>
      <c r="N220" s="117"/>
      <c r="O220" s="137"/>
    </row>
    <row r="221" spans="1:18" ht="26.25" hidden="1" customHeight="1" outlineLevel="1">
      <c r="B221" s="117"/>
      <c r="C221" s="117"/>
      <c r="D221" s="93"/>
      <c r="E221" s="94"/>
      <c r="F221" s="94"/>
      <c r="G221" s="94"/>
      <c r="H221" s="1110"/>
      <c r="I221" s="1110"/>
      <c r="J221" s="1110"/>
      <c r="K221" s="1110"/>
      <c r="L221" s="1110"/>
      <c r="M221" s="1110"/>
      <c r="N221" s="117"/>
      <c r="O221" s="137"/>
    </row>
    <row r="222" spans="1:18" ht="26.25" hidden="1" customHeight="1" outlineLevel="1">
      <c r="B222" s="117"/>
      <c r="C222" s="117"/>
      <c r="D222" s="93"/>
      <c r="E222" s="94"/>
      <c r="F222" s="94"/>
      <c r="G222" s="94"/>
      <c r="H222" s="1110"/>
      <c r="I222" s="1110"/>
      <c r="J222" s="1110"/>
      <c r="K222" s="1110"/>
      <c r="L222" s="1110"/>
      <c r="M222" s="1110"/>
      <c r="N222" s="117"/>
      <c r="O222" s="137"/>
    </row>
    <row r="223" spans="1:18" ht="26.25" hidden="1" customHeight="1" outlineLevel="1">
      <c r="B223" s="117"/>
      <c r="C223" s="117"/>
      <c r="D223" s="93"/>
      <c r="E223" s="94"/>
      <c r="F223" s="94"/>
      <c r="G223" s="94"/>
      <c r="H223" s="1110"/>
      <c r="I223" s="1110"/>
      <c r="J223" s="1110"/>
      <c r="K223" s="1110"/>
      <c r="L223" s="1110"/>
      <c r="M223" s="1110"/>
      <c r="N223" s="117"/>
      <c r="O223" s="137"/>
    </row>
    <row r="224" spans="1:18" ht="26.25" hidden="1" customHeight="1" outlineLevel="1">
      <c r="B224" s="117"/>
      <c r="C224" s="117"/>
      <c r="D224" s="93"/>
      <c r="E224" s="94"/>
      <c r="F224" s="94"/>
      <c r="G224" s="94"/>
      <c r="H224" s="1110"/>
      <c r="I224" s="1110"/>
      <c r="J224" s="1110"/>
      <c r="K224" s="1110"/>
      <c r="L224" s="1110"/>
      <c r="M224" s="1110"/>
      <c r="N224" s="117"/>
      <c r="O224" s="137"/>
    </row>
    <row r="225" spans="2:15" ht="26.25" hidden="1" customHeight="1" outlineLevel="1">
      <c r="B225" s="117"/>
      <c r="C225" s="117"/>
      <c r="D225" s="93"/>
      <c r="E225" s="94"/>
      <c r="F225" s="94"/>
      <c r="G225" s="94"/>
      <c r="H225" s="1110"/>
      <c r="I225" s="1110"/>
      <c r="J225" s="1110"/>
      <c r="K225" s="1110"/>
      <c r="L225" s="1110"/>
      <c r="M225" s="1110"/>
      <c r="N225" s="117"/>
      <c r="O225" s="137"/>
    </row>
    <row r="226" spans="2:15" ht="26.25" hidden="1" customHeight="1" outlineLevel="1">
      <c r="B226" s="117"/>
      <c r="C226" s="117"/>
      <c r="D226" s="93"/>
      <c r="E226" s="94"/>
      <c r="F226" s="94"/>
      <c r="G226" s="94"/>
      <c r="H226" s="1110"/>
      <c r="I226" s="1110"/>
      <c r="J226" s="1110"/>
      <c r="K226" s="1110"/>
      <c r="L226" s="1110"/>
      <c r="M226" s="1110"/>
      <c r="N226" s="117"/>
      <c r="O226" s="137"/>
    </row>
    <row r="227" spans="2:15" ht="26.25" hidden="1" customHeight="1" outlineLevel="1">
      <c r="B227" s="117"/>
      <c r="C227" s="117"/>
      <c r="D227" s="93"/>
      <c r="E227" s="94"/>
      <c r="F227" s="94"/>
      <c r="G227" s="94"/>
      <c r="H227" s="1110"/>
      <c r="I227" s="1110"/>
      <c r="J227" s="1110"/>
      <c r="K227" s="1110"/>
      <c r="L227" s="1110"/>
      <c r="M227" s="1110"/>
      <c r="N227" s="117"/>
      <c r="O227" s="137"/>
    </row>
    <row r="228" spans="2:15" ht="26.25" hidden="1" customHeight="1" outlineLevel="1">
      <c r="B228" s="117"/>
      <c r="C228" s="117"/>
      <c r="D228" s="93"/>
      <c r="E228" s="94"/>
      <c r="F228" s="94"/>
      <c r="G228" s="94"/>
      <c r="H228" s="1110"/>
      <c r="I228" s="1110"/>
      <c r="J228" s="1110"/>
      <c r="K228" s="1110"/>
      <c r="L228" s="1110"/>
      <c r="M228" s="1110"/>
      <c r="N228" s="117"/>
      <c r="O228" s="137"/>
    </row>
    <row r="229" spans="2:15" ht="26.25" hidden="1" customHeight="1" outlineLevel="1">
      <c r="B229" s="117"/>
      <c r="C229" s="117"/>
      <c r="D229" s="93"/>
      <c r="E229" s="94"/>
      <c r="F229" s="94"/>
      <c r="G229" s="94"/>
      <c r="H229" s="1110"/>
      <c r="I229" s="1110"/>
      <c r="J229" s="1110"/>
      <c r="K229" s="1110"/>
      <c r="L229" s="1110"/>
      <c r="M229" s="1110"/>
      <c r="N229" s="117"/>
      <c r="O229" s="137"/>
    </row>
    <row r="230" spans="2:15" ht="26.25" hidden="1" customHeight="1" outlineLevel="1">
      <c r="B230" s="117"/>
      <c r="C230" s="117"/>
      <c r="D230" s="93"/>
      <c r="E230" s="94"/>
      <c r="F230" s="94"/>
      <c r="G230" s="94"/>
      <c r="H230" s="1110"/>
      <c r="I230" s="1110"/>
      <c r="J230" s="1110"/>
      <c r="K230" s="1110"/>
      <c r="L230" s="1110"/>
      <c r="M230" s="1110"/>
      <c r="N230" s="117"/>
    </row>
    <row r="231" spans="2:15" ht="26.25" hidden="1" customHeight="1" outlineLevel="1">
      <c r="B231" s="117"/>
      <c r="C231" s="117"/>
      <c r="D231" s="93"/>
      <c r="E231" s="94"/>
      <c r="F231" s="94"/>
      <c r="G231" s="94"/>
      <c r="H231" s="1110"/>
      <c r="I231" s="1110"/>
      <c r="J231" s="1110"/>
      <c r="K231" s="1110"/>
      <c r="L231" s="1110"/>
      <c r="M231" s="1110"/>
      <c r="N231" s="117"/>
    </row>
    <row r="232" spans="2:15" ht="26.25" hidden="1" customHeight="1" outlineLevel="1">
      <c r="B232" s="117"/>
      <c r="C232" s="117"/>
      <c r="D232" s="93"/>
      <c r="E232" s="94"/>
      <c r="F232" s="94"/>
      <c r="G232" s="94"/>
      <c r="H232" s="1110"/>
      <c r="I232" s="1110"/>
      <c r="J232" s="1110"/>
      <c r="K232" s="1110"/>
      <c r="L232" s="1110"/>
      <c r="M232" s="1110"/>
      <c r="N232" s="117"/>
    </row>
    <row r="233" spans="2:15" ht="26.25" hidden="1" customHeight="1" outlineLevel="1">
      <c r="B233" s="117"/>
      <c r="C233" s="117"/>
      <c r="D233" s="93"/>
      <c r="E233" s="94"/>
      <c r="F233" s="94"/>
      <c r="G233" s="94"/>
      <c r="H233" s="1110"/>
      <c r="I233" s="1110"/>
      <c r="J233" s="1110"/>
      <c r="K233" s="1110"/>
      <c r="L233" s="1110"/>
      <c r="M233" s="1110"/>
      <c r="N233" s="117"/>
    </row>
    <row r="234" spans="2:15" ht="26.25" hidden="1" customHeight="1" outlineLevel="1">
      <c r="B234" s="117"/>
      <c r="C234" s="117"/>
      <c r="D234" s="93"/>
      <c r="E234" s="94"/>
      <c r="F234" s="94"/>
      <c r="G234" s="94"/>
      <c r="H234" s="1110"/>
      <c r="I234" s="1110"/>
      <c r="J234" s="1110"/>
      <c r="K234" s="1110"/>
      <c r="L234" s="1110"/>
      <c r="M234" s="1110"/>
      <c r="N234" s="117"/>
    </row>
    <row r="235" spans="2:15" ht="26.25" hidden="1" customHeight="1" outlineLevel="1">
      <c r="B235" s="117"/>
      <c r="C235" s="117"/>
      <c r="D235" s="93"/>
      <c r="E235" s="94"/>
      <c r="F235" s="94"/>
      <c r="G235" s="94"/>
      <c r="H235" s="1110"/>
      <c r="I235" s="1110"/>
      <c r="J235" s="1110"/>
      <c r="K235" s="1110"/>
      <c r="L235" s="1110"/>
      <c r="M235" s="1110"/>
      <c r="N235" s="117"/>
    </row>
    <row r="236" spans="2:15" ht="26.25" hidden="1" customHeight="1" outlineLevel="1">
      <c r="B236" s="117"/>
      <c r="C236" s="117"/>
      <c r="D236" s="93"/>
      <c r="E236" s="94"/>
      <c r="F236" s="94"/>
      <c r="G236" s="94"/>
      <c r="H236" s="1110"/>
      <c r="I236" s="1110"/>
      <c r="J236" s="1110"/>
      <c r="K236" s="1110"/>
      <c r="L236" s="1110"/>
      <c r="M236" s="1110"/>
      <c r="N236" s="117"/>
    </row>
    <row r="237" spans="2:15" ht="26.25" hidden="1" customHeight="1" outlineLevel="1"/>
    <row r="238" spans="2:15" ht="26.25" hidden="1" customHeight="1" outlineLevel="1">
      <c r="B238" s="1130" t="s">
        <v>362</v>
      </c>
      <c r="C238" s="1130"/>
      <c r="D238" s="1130"/>
      <c r="E238" s="1130"/>
      <c r="F238" s="1130"/>
      <c r="G238" s="1130"/>
      <c r="H238" s="1130"/>
      <c r="I238" s="1130"/>
      <c r="J238" s="1130"/>
      <c r="K238" s="1130"/>
      <c r="L238" s="1130"/>
      <c r="M238" s="1130"/>
      <c r="N238" s="1130"/>
      <c r="O238" s="1130"/>
    </row>
    <row r="239" spans="2:15" ht="26.25" hidden="1" customHeight="1" outlineLevel="1">
      <c r="B239" s="1130"/>
      <c r="C239" s="1130"/>
      <c r="D239" s="1130"/>
      <c r="E239" s="1130"/>
      <c r="F239" s="1130"/>
      <c r="G239" s="1130"/>
      <c r="H239" s="1130"/>
      <c r="I239" s="1130"/>
      <c r="J239" s="1130"/>
      <c r="K239" s="1130"/>
      <c r="L239" s="1130"/>
      <c r="M239" s="1130"/>
      <c r="N239" s="1130"/>
      <c r="O239" s="1130"/>
    </row>
    <row r="240" spans="2:15" ht="26.25" hidden="1" customHeight="1" outlineLevel="1">
      <c r="B240" s="1130" t="s">
        <v>365</v>
      </c>
      <c r="C240" s="1130"/>
      <c r="D240" s="1130"/>
      <c r="E240" s="1130"/>
      <c r="F240" s="1130"/>
      <c r="G240" s="1130"/>
      <c r="H240" s="1130"/>
      <c r="I240" s="1130"/>
      <c r="J240" s="1130"/>
      <c r="K240" s="1130"/>
      <c r="L240" s="1130"/>
      <c r="M240" s="1130"/>
      <c r="N240" s="1130"/>
      <c r="O240" s="1130"/>
    </row>
    <row r="241" spans="1:18" ht="26.25" hidden="1" customHeight="1" outlineLevel="1">
      <c r="B241" s="1130"/>
      <c r="C241" s="1130"/>
      <c r="D241" s="1130"/>
      <c r="E241" s="1130"/>
      <c r="F241" s="1130"/>
      <c r="G241" s="1130"/>
      <c r="H241" s="1130"/>
      <c r="I241" s="1130"/>
      <c r="J241" s="1130"/>
      <c r="K241" s="1130"/>
      <c r="L241" s="1130"/>
      <c r="M241" s="1130"/>
      <c r="N241" s="1130"/>
      <c r="O241" s="1130"/>
    </row>
    <row r="242" spans="1:18" ht="26.25" hidden="1" customHeight="1" outlineLevel="1">
      <c r="B242" s="1130"/>
      <c r="C242" s="1130"/>
      <c r="D242" s="1130"/>
      <c r="E242" s="1130"/>
      <c r="F242" s="1130"/>
      <c r="G242" s="1130"/>
      <c r="H242" s="1130"/>
      <c r="I242" s="1130"/>
      <c r="J242" s="1130"/>
      <c r="K242" s="1130"/>
      <c r="L242" s="1130"/>
      <c r="M242" s="1130"/>
      <c r="N242" s="1130"/>
      <c r="O242" s="1130"/>
      <c r="Q242" s="174"/>
    </row>
    <row r="243" spans="1:18" ht="26.25" hidden="1" customHeight="1" outlineLevel="1">
      <c r="B243" s="167"/>
      <c r="C243" s="167"/>
      <c r="D243" s="167"/>
      <c r="E243" s="167"/>
      <c r="F243" s="167"/>
      <c r="G243" s="167"/>
      <c r="H243" s="167"/>
      <c r="I243" s="167"/>
      <c r="J243" s="265"/>
      <c r="K243" s="265"/>
      <c r="L243" s="167"/>
      <c r="M243" s="167"/>
      <c r="N243" s="167"/>
      <c r="O243" s="167"/>
      <c r="Q243" s="174"/>
    </row>
    <row r="244" spans="1:18" ht="26.25" hidden="1" customHeight="1" outlineLevel="1">
      <c r="B244" s="167"/>
      <c r="C244" s="167"/>
      <c r="D244" s="167"/>
      <c r="E244" s="167"/>
      <c r="F244" s="167"/>
      <c r="G244" s="167"/>
      <c r="H244" s="167"/>
      <c r="I244" s="167"/>
      <c r="J244" s="265"/>
      <c r="K244" s="265"/>
      <c r="L244" s="167"/>
      <c r="M244" s="167"/>
      <c r="N244" s="167"/>
      <c r="O244" s="167"/>
      <c r="Q244" s="174"/>
    </row>
    <row r="245" spans="1:18" ht="26.25" hidden="1" customHeight="1" outlineLevel="1">
      <c r="B245" s="167"/>
      <c r="C245" s="167"/>
      <c r="D245" s="167"/>
      <c r="E245" s="167"/>
      <c r="F245" s="167"/>
      <c r="G245" s="167"/>
      <c r="H245" s="167"/>
      <c r="I245" s="167"/>
      <c r="J245" s="265"/>
      <c r="K245" s="265"/>
      <c r="L245" s="167"/>
      <c r="M245" s="167"/>
      <c r="N245" s="167"/>
      <c r="O245" s="167"/>
      <c r="Q245" s="174"/>
    </row>
    <row r="246" spans="1:18" ht="26.25" hidden="1" customHeight="1" outlineLevel="1">
      <c r="B246" s="167"/>
      <c r="C246" s="167"/>
      <c r="D246" s="167"/>
      <c r="E246" s="167"/>
      <c r="F246" s="167"/>
      <c r="G246" s="167"/>
      <c r="H246" s="167"/>
      <c r="I246" s="167"/>
      <c r="J246" s="265"/>
      <c r="K246" s="265"/>
      <c r="L246" s="167"/>
      <c r="M246" s="167"/>
      <c r="N246" s="167"/>
      <c r="O246" s="167"/>
      <c r="Q246" s="174"/>
    </row>
    <row r="247" spans="1:18" ht="26.25" customHeight="1" collapsed="1">
      <c r="C247" s="167"/>
      <c r="D247" s="167"/>
      <c r="E247" s="167"/>
      <c r="F247" s="167"/>
      <c r="G247" s="167"/>
      <c r="H247" s="167"/>
      <c r="I247" s="167"/>
      <c r="J247" s="265"/>
      <c r="K247" s="265"/>
      <c r="L247" s="167"/>
      <c r="M247" s="167"/>
      <c r="N247" s="167"/>
      <c r="O247" s="167"/>
      <c r="Q247" s="208" t="s">
        <v>326</v>
      </c>
    </row>
    <row r="248" spans="1:18" ht="26.25" hidden="1" customHeight="1" outlineLevel="1">
      <c r="Q248" s="208"/>
      <c r="R248" s="169"/>
    </row>
    <row r="249" spans="1:18" ht="26.25" hidden="1" customHeight="1" outlineLevel="1">
      <c r="A249" s="135" t="s">
        <v>879</v>
      </c>
      <c r="Q249" s="208" t="s">
        <v>366</v>
      </c>
      <c r="R249" s="169"/>
    </row>
    <row r="250" spans="1:18" s="170" customFormat="1" ht="26.25" hidden="1" customHeight="1" outlineLevel="1">
      <c r="L250" s="1131" t="str">
        <f>IF(入力シート!F14="","",入力シート!F14)</f>
        <v/>
      </c>
      <c r="M250" s="1131"/>
      <c r="N250" s="1131"/>
      <c r="Q250" s="210"/>
      <c r="R250" s="136"/>
    </row>
    <row r="251" spans="1:18" ht="26.25" hidden="1" customHeight="1" outlineLevel="1">
      <c r="A251" s="1119" t="s">
        <v>361</v>
      </c>
      <c r="B251" s="1119"/>
      <c r="C251" s="1119"/>
      <c r="D251" s="1119"/>
      <c r="E251" s="1119"/>
      <c r="F251" s="1119"/>
      <c r="G251" s="1119"/>
      <c r="H251" s="1119"/>
      <c r="I251" s="1119"/>
      <c r="J251" s="1119"/>
      <c r="K251" s="1119"/>
      <c r="L251" s="1119"/>
      <c r="M251" s="1119"/>
      <c r="N251" s="1119"/>
      <c r="O251" s="1119"/>
      <c r="Q251" s="199"/>
      <c r="R251" s="136"/>
    </row>
    <row r="252" spans="1:18" s="163" customFormat="1" ht="26.25" hidden="1" customHeight="1" outlineLevel="1">
      <c r="A252" s="135"/>
      <c r="B252" s="135"/>
      <c r="C252" s="135"/>
      <c r="D252" s="135"/>
      <c r="E252" s="135"/>
      <c r="F252" s="135"/>
      <c r="G252" s="135"/>
      <c r="H252" s="135"/>
      <c r="I252" s="135"/>
      <c r="J252" s="135"/>
      <c r="K252" s="135"/>
      <c r="L252" s="135"/>
      <c r="M252" s="135"/>
      <c r="N252" s="135"/>
      <c r="O252" s="135"/>
      <c r="Q252" s="199"/>
      <c r="R252" s="136"/>
    </row>
    <row r="253" spans="1:18" ht="26.25" hidden="1" customHeight="1" outlineLevel="1">
      <c r="A253" s="163"/>
      <c r="B253" s="1127" t="s">
        <v>139</v>
      </c>
      <c r="C253" s="1127" t="s">
        <v>140</v>
      </c>
      <c r="D253" s="1127" t="s">
        <v>141</v>
      </c>
      <c r="E253" s="1127"/>
      <c r="F253" s="1127"/>
      <c r="G253" s="1127"/>
      <c r="H253" s="1127" t="s">
        <v>142</v>
      </c>
      <c r="I253" s="1127"/>
      <c r="J253" s="1127"/>
      <c r="K253" s="1127"/>
      <c r="L253" s="1127"/>
      <c r="M253" s="1127"/>
      <c r="N253" s="1127" t="s">
        <v>6</v>
      </c>
      <c r="O253" s="137"/>
      <c r="Q253" s="209"/>
      <c r="R253" s="171"/>
    </row>
    <row r="254" spans="1:18" ht="26.25" hidden="1" customHeight="1" outlineLevel="1">
      <c r="A254" s="163"/>
      <c r="B254" s="1127"/>
      <c r="C254" s="1127"/>
      <c r="D254" s="172" t="s">
        <v>143</v>
      </c>
      <c r="E254" s="172" t="s">
        <v>118</v>
      </c>
      <c r="F254" s="172" t="s">
        <v>119</v>
      </c>
      <c r="G254" s="172" t="s">
        <v>128</v>
      </c>
      <c r="H254" s="1127"/>
      <c r="I254" s="1127"/>
      <c r="J254" s="1127"/>
      <c r="K254" s="1127"/>
      <c r="L254" s="1127"/>
      <c r="M254" s="1127"/>
      <c r="N254" s="1127"/>
      <c r="O254" s="137"/>
      <c r="Q254" s="209"/>
      <c r="R254" s="171"/>
    </row>
    <row r="255" spans="1:18" ht="26.25" hidden="1" customHeight="1" outlineLevel="1">
      <c r="A255" s="139"/>
      <c r="B255" s="117"/>
      <c r="C255" s="117"/>
      <c r="D255" s="93"/>
      <c r="E255" s="94"/>
      <c r="F255" s="94"/>
      <c r="G255" s="94"/>
      <c r="H255" s="1110"/>
      <c r="I255" s="1110"/>
      <c r="J255" s="1110"/>
      <c r="K255" s="1110"/>
      <c r="L255" s="1110"/>
      <c r="M255" s="1110"/>
      <c r="N255" s="117"/>
      <c r="O255" s="173"/>
      <c r="Q255" s="206" t="s">
        <v>144</v>
      </c>
      <c r="R255" s="136"/>
    </row>
    <row r="256" spans="1:18" ht="26.25" hidden="1" customHeight="1" outlineLevel="1">
      <c r="A256" s="139"/>
      <c r="B256" s="117"/>
      <c r="C256" s="117"/>
      <c r="D256" s="93"/>
      <c r="E256" s="94"/>
      <c r="F256" s="94"/>
      <c r="G256" s="94"/>
      <c r="H256" s="1110"/>
      <c r="I256" s="1110"/>
      <c r="J256" s="1110"/>
      <c r="K256" s="1110"/>
      <c r="L256" s="1110"/>
      <c r="M256" s="1110"/>
      <c r="N256" s="117"/>
      <c r="O256" s="173"/>
      <c r="Q256" s="206" t="s">
        <v>219</v>
      </c>
      <c r="R256" s="136"/>
    </row>
    <row r="257" spans="1:18" ht="26.25" hidden="1" customHeight="1" outlineLevel="1">
      <c r="A257" s="139"/>
      <c r="B257" s="117"/>
      <c r="C257" s="117"/>
      <c r="D257" s="93"/>
      <c r="E257" s="94"/>
      <c r="F257" s="94"/>
      <c r="G257" s="94"/>
      <c r="H257" s="1110"/>
      <c r="I257" s="1110"/>
      <c r="J257" s="1110"/>
      <c r="K257" s="1110"/>
      <c r="L257" s="1110"/>
      <c r="M257" s="1110"/>
      <c r="N257" s="117"/>
      <c r="O257" s="137"/>
      <c r="Q257" s="206" t="s">
        <v>332</v>
      </c>
      <c r="R257" s="136"/>
    </row>
    <row r="258" spans="1:18" ht="26.25" hidden="1" customHeight="1" outlineLevel="1">
      <c r="B258" s="117"/>
      <c r="C258" s="117"/>
      <c r="D258" s="93"/>
      <c r="E258" s="94"/>
      <c r="F258" s="94"/>
      <c r="G258" s="94"/>
      <c r="H258" s="1110"/>
      <c r="I258" s="1110"/>
      <c r="J258" s="1110"/>
      <c r="K258" s="1110"/>
      <c r="L258" s="1110"/>
      <c r="M258" s="1110"/>
      <c r="N258" s="117"/>
      <c r="O258" s="137"/>
    </row>
    <row r="259" spans="1:18" ht="26.25" hidden="1" customHeight="1" outlineLevel="1">
      <c r="B259" s="117"/>
      <c r="C259" s="117"/>
      <c r="D259" s="93"/>
      <c r="E259" s="94"/>
      <c r="F259" s="94"/>
      <c r="G259" s="94"/>
      <c r="H259" s="1110"/>
      <c r="I259" s="1110"/>
      <c r="J259" s="1110"/>
      <c r="K259" s="1110"/>
      <c r="L259" s="1110"/>
      <c r="M259" s="1110"/>
      <c r="N259" s="117"/>
      <c r="O259" s="137"/>
    </row>
    <row r="260" spans="1:18" ht="26.25" hidden="1" customHeight="1" outlineLevel="1">
      <c r="B260" s="117"/>
      <c r="C260" s="117"/>
      <c r="D260" s="93"/>
      <c r="E260" s="94"/>
      <c r="F260" s="94"/>
      <c r="G260" s="94"/>
      <c r="H260" s="1110"/>
      <c r="I260" s="1110"/>
      <c r="J260" s="1110"/>
      <c r="K260" s="1110"/>
      <c r="L260" s="1110"/>
      <c r="M260" s="1110"/>
      <c r="N260" s="117"/>
      <c r="O260" s="137"/>
    </row>
    <row r="261" spans="1:18" ht="26.25" hidden="1" customHeight="1" outlineLevel="1">
      <c r="B261" s="117"/>
      <c r="C261" s="117"/>
      <c r="D261" s="93"/>
      <c r="E261" s="94"/>
      <c r="F261" s="94"/>
      <c r="G261" s="94"/>
      <c r="H261" s="1110"/>
      <c r="I261" s="1110"/>
      <c r="J261" s="1110"/>
      <c r="K261" s="1110"/>
      <c r="L261" s="1110"/>
      <c r="M261" s="1110"/>
      <c r="N261" s="117"/>
      <c r="O261" s="137"/>
    </row>
    <row r="262" spans="1:18" ht="26.25" hidden="1" customHeight="1" outlineLevel="1">
      <c r="B262" s="117"/>
      <c r="C262" s="117"/>
      <c r="D262" s="93"/>
      <c r="E262" s="94"/>
      <c r="F262" s="94"/>
      <c r="G262" s="94"/>
      <c r="H262" s="1110"/>
      <c r="I262" s="1110"/>
      <c r="J262" s="1110"/>
      <c r="K262" s="1110"/>
      <c r="L262" s="1110"/>
      <c r="M262" s="1110"/>
      <c r="N262" s="117"/>
      <c r="O262" s="137"/>
    </row>
    <row r="263" spans="1:18" ht="26.25" hidden="1" customHeight="1" outlineLevel="1">
      <c r="B263" s="117"/>
      <c r="C263" s="117"/>
      <c r="D263" s="93"/>
      <c r="E263" s="94"/>
      <c r="F263" s="94"/>
      <c r="G263" s="94"/>
      <c r="H263" s="1110"/>
      <c r="I263" s="1110"/>
      <c r="J263" s="1110"/>
      <c r="K263" s="1110"/>
      <c r="L263" s="1110"/>
      <c r="M263" s="1110"/>
      <c r="N263" s="117"/>
      <c r="O263" s="137"/>
    </row>
    <row r="264" spans="1:18" ht="26.25" hidden="1" customHeight="1" outlineLevel="1">
      <c r="B264" s="117"/>
      <c r="C264" s="117"/>
      <c r="D264" s="93"/>
      <c r="E264" s="94"/>
      <c r="F264" s="94"/>
      <c r="G264" s="94"/>
      <c r="H264" s="1110"/>
      <c r="I264" s="1110"/>
      <c r="J264" s="1110"/>
      <c r="K264" s="1110"/>
      <c r="L264" s="1110"/>
      <c r="M264" s="1110"/>
      <c r="N264" s="117"/>
      <c r="O264" s="137"/>
    </row>
    <row r="265" spans="1:18" ht="26.25" hidden="1" customHeight="1" outlineLevel="1">
      <c r="B265" s="117"/>
      <c r="C265" s="117"/>
      <c r="D265" s="93"/>
      <c r="E265" s="94"/>
      <c r="F265" s="94"/>
      <c r="G265" s="94"/>
      <c r="H265" s="1110"/>
      <c r="I265" s="1110"/>
      <c r="J265" s="1110"/>
      <c r="K265" s="1110"/>
      <c r="L265" s="1110"/>
      <c r="M265" s="1110"/>
      <c r="N265" s="117"/>
      <c r="O265" s="137"/>
    </row>
    <row r="266" spans="1:18" ht="26.25" hidden="1" customHeight="1" outlineLevel="1">
      <c r="B266" s="117"/>
      <c r="C266" s="117"/>
      <c r="D266" s="93"/>
      <c r="E266" s="94"/>
      <c r="F266" s="94"/>
      <c r="G266" s="94"/>
      <c r="H266" s="1110"/>
      <c r="I266" s="1110"/>
      <c r="J266" s="1110"/>
      <c r="K266" s="1110"/>
      <c r="L266" s="1110"/>
      <c r="M266" s="1110"/>
      <c r="N266" s="117"/>
      <c r="O266" s="137"/>
    </row>
    <row r="267" spans="1:18" ht="26.25" hidden="1" customHeight="1" outlineLevel="1">
      <c r="B267" s="117"/>
      <c r="C267" s="117"/>
      <c r="D267" s="93"/>
      <c r="E267" s="94"/>
      <c r="F267" s="94"/>
      <c r="G267" s="94"/>
      <c r="H267" s="1110"/>
      <c r="I267" s="1110"/>
      <c r="J267" s="1110"/>
      <c r="K267" s="1110"/>
      <c r="L267" s="1110"/>
      <c r="M267" s="1110"/>
      <c r="N267" s="117"/>
      <c r="O267" s="137"/>
    </row>
    <row r="268" spans="1:18" ht="26.25" hidden="1" customHeight="1" outlineLevel="1">
      <c r="B268" s="117"/>
      <c r="C268" s="117"/>
      <c r="D268" s="93"/>
      <c r="E268" s="94"/>
      <c r="F268" s="94"/>
      <c r="G268" s="94"/>
      <c r="H268" s="1110"/>
      <c r="I268" s="1110"/>
      <c r="J268" s="1110"/>
      <c r="K268" s="1110"/>
      <c r="L268" s="1110"/>
      <c r="M268" s="1110"/>
      <c r="N268" s="117"/>
      <c r="O268" s="137"/>
    </row>
    <row r="269" spans="1:18" ht="26.25" hidden="1" customHeight="1" outlineLevel="1">
      <c r="B269" s="117"/>
      <c r="C269" s="117"/>
      <c r="D269" s="93"/>
      <c r="E269" s="94"/>
      <c r="F269" s="94"/>
      <c r="G269" s="94"/>
      <c r="H269" s="1110"/>
      <c r="I269" s="1110"/>
      <c r="J269" s="1110"/>
      <c r="K269" s="1110"/>
      <c r="L269" s="1110"/>
      <c r="M269" s="1110"/>
      <c r="N269" s="117"/>
      <c r="O269" s="137"/>
    </row>
    <row r="270" spans="1:18" ht="26.25" hidden="1" customHeight="1" outlineLevel="1">
      <c r="B270" s="117"/>
      <c r="C270" s="117"/>
      <c r="D270" s="93"/>
      <c r="E270" s="94"/>
      <c r="F270" s="94"/>
      <c r="G270" s="94"/>
      <c r="H270" s="1110"/>
      <c r="I270" s="1110"/>
      <c r="J270" s="1110"/>
      <c r="K270" s="1110"/>
      <c r="L270" s="1110"/>
      <c r="M270" s="1110"/>
      <c r="N270" s="117"/>
      <c r="O270" s="137"/>
    </row>
    <row r="271" spans="1:18" ht="26.25" hidden="1" customHeight="1" outlineLevel="1">
      <c r="B271" s="117"/>
      <c r="C271" s="117"/>
      <c r="D271" s="93"/>
      <c r="E271" s="94"/>
      <c r="F271" s="94"/>
      <c r="G271" s="94"/>
      <c r="H271" s="1110"/>
      <c r="I271" s="1110"/>
      <c r="J271" s="1110"/>
      <c r="K271" s="1110"/>
      <c r="L271" s="1110"/>
      <c r="M271" s="1110"/>
      <c r="N271" s="117"/>
      <c r="O271" s="137"/>
    </row>
    <row r="272" spans="1:18" ht="26.25" hidden="1" customHeight="1" outlineLevel="1">
      <c r="B272" s="117"/>
      <c r="C272" s="117"/>
      <c r="D272" s="93"/>
      <c r="E272" s="94"/>
      <c r="F272" s="94"/>
      <c r="G272" s="94"/>
      <c r="H272" s="1110"/>
      <c r="I272" s="1110"/>
      <c r="J272" s="1110"/>
      <c r="K272" s="1110"/>
      <c r="L272" s="1110"/>
      <c r="M272" s="1110"/>
      <c r="N272" s="117"/>
      <c r="O272" s="137"/>
    </row>
    <row r="273" spans="2:17" ht="26.25" hidden="1" customHeight="1" outlineLevel="1">
      <c r="B273" s="117"/>
      <c r="C273" s="117"/>
      <c r="D273" s="93"/>
      <c r="E273" s="94"/>
      <c r="F273" s="94"/>
      <c r="G273" s="94"/>
      <c r="H273" s="1110"/>
      <c r="I273" s="1110"/>
      <c r="J273" s="1110"/>
      <c r="K273" s="1110"/>
      <c r="L273" s="1110"/>
      <c r="M273" s="1110"/>
      <c r="N273" s="117"/>
    </row>
    <row r="274" spans="2:17" ht="26.25" hidden="1" customHeight="1" outlineLevel="1">
      <c r="B274" s="117"/>
      <c r="C274" s="117"/>
      <c r="D274" s="93"/>
      <c r="E274" s="94"/>
      <c r="F274" s="94"/>
      <c r="G274" s="94"/>
      <c r="H274" s="1110"/>
      <c r="I274" s="1110"/>
      <c r="J274" s="1110"/>
      <c r="K274" s="1110"/>
      <c r="L274" s="1110"/>
      <c r="M274" s="1110"/>
      <c r="N274" s="117"/>
    </row>
    <row r="275" spans="2:17" ht="26.25" hidden="1" customHeight="1" outlineLevel="1">
      <c r="B275" s="117"/>
      <c r="C275" s="117"/>
      <c r="D275" s="93"/>
      <c r="E275" s="94"/>
      <c r="F275" s="94"/>
      <c r="G275" s="94"/>
      <c r="H275" s="1110"/>
      <c r="I275" s="1110"/>
      <c r="J275" s="1110"/>
      <c r="K275" s="1110"/>
      <c r="L275" s="1110"/>
      <c r="M275" s="1110"/>
      <c r="N275" s="117"/>
    </row>
    <row r="276" spans="2:17" ht="26.25" hidden="1" customHeight="1" outlineLevel="1">
      <c r="B276" s="117"/>
      <c r="C276" s="117"/>
      <c r="D276" s="93"/>
      <c r="E276" s="94"/>
      <c r="F276" s="94"/>
      <c r="G276" s="94"/>
      <c r="H276" s="1110"/>
      <c r="I276" s="1110"/>
      <c r="J276" s="1110"/>
      <c r="K276" s="1110"/>
      <c r="L276" s="1110"/>
      <c r="M276" s="1110"/>
      <c r="N276" s="117"/>
    </row>
    <row r="277" spans="2:17" ht="26.25" hidden="1" customHeight="1" outlineLevel="1">
      <c r="B277" s="117"/>
      <c r="C277" s="117"/>
      <c r="D277" s="93"/>
      <c r="E277" s="94"/>
      <c r="F277" s="94"/>
      <c r="G277" s="94"/>
      <c r="H277" s="1110"/>
      <c r="I277" s="1110"/>
      <c r="J277" s="1110"/>
      <c r="K277" s="1110"/>
      <c r="L277" s="1110"/>
      <c r="M277" s="1110"/>
      <c r="N277" s="117"/>
    </row>
    <row r="278" spans="2:17" ht="26.25" hidden="1" customHeight="1" outlineLevel="1">
      <c r="B278" s="117"/>
      <c r="C278" s="117"/>
      <c r="D278" s="93"/>
      <c r="E278" s="94"/>
      <c r="F278" s="94"/>
      <c r="G278" s="94"/>
      <c r="H278" s="1110"/>
      <c r="I278" s="1110"/>
      <c r="J278" s="1110"/>
      <c r="K278" s="1110"/>
      <c r="L278" s="1110"/>
      <c r="M278" s="1110"/>
      <c r="N278" s="117"/>
    </row>
    <row r="279" spans="2:17" ht="26.25" hidden="1" customHeight="1" outlineLevel="1">
      <c r="B279" s="117"/>
      <c r="C279" s="117"/>
      <c r="D279" s="93"/>
      <c r="E279" s="94"/>
      <c r="F279" s="94"/>
      <c r="G279" s="94"/>
      <c r="H279" s="1110"/>
      <c r="I279" s="1110"/>
      <c r="J279" s="1110"/>
      <c r="K279" s="1110"/>
      <c r="L279" s="1110"/>
      <c r="M279" s="1110"/>
      <c r="N279" s="117"/>
    </row>
    <row r="280" spans="2:17" ht="26.25" hidden="1" customHeight="1" outlineLevel="1"/>
    <row r="281" spans="2:17" ht="26.25" hidden="1" customHeight="1" outlineLevel="1">
      <c r="B281" s="1130" t="s">
        <v>362</v>
      </c>
      <c r="C281" s="1130"/>
      <c r="D281" s="1130"/>
      <c r="E281" s="1130"/>
      <c r="F281" s="1130"/>
      <c r="G281" s="1130"/>
      <c r="H281" s="1130"/>
      <c r="I281" s="1130"/>
      <c r="J281" s="1130"/>
      <c r="K281" s="1130"/>
      <c r="L281" s="1130"/>
      <c r="M281" s="1130"/>
      <c r="N281" s="1130"/>
      <c r="O281" s="1130"/>
    </row>
    <row r="282" spans="2:17" ht="26.25" hidden="1" customHeight="1" outlineLevel="1">
      <c r="B282" s="1130"/>
      <c r="C282" s="1130"/>
      <c r="D282" s="1130"/>
      <c r="E282" s="1130"/>
      <c r="F282" s="1130"/>
      <c r="G282" s="1130"/>
      <c r="H282" s="1130"/>
      <c r="I282" s="1130"/>
      <c r="J282" s="1130"/>
      <c r="K282" s="1130"/>
      <c r="L282" s="1130"/>
      <c r="M282" s="1130"/>
      <c r="N282" s="1130"/>
      <c r="O282" s="1130"/>
    </row>
    <row r="283" spans="2:17" ht="26.25" hidden="1" customHeight="1" outlineLevel="1">
      <c r="B283" s="1130" t="s">
        <v>365</v>
      </c>
      <c r="C283" s="1130"/>
      <c r="D283" s="1130"/>
      <c r="E283" s="1130"/>
      <c r="F283" s="1130"/>
      <c r="G283" s="1130"/>
      <c r="H283" s="1130"/>
      <c r="I283" s="1130"/>
      <c r="J283" s="1130"/>
      <c r="K283" s="1130"/>
      <c r="L283" s="1130"/>
      <c r="M283" s="1130"/>
      <c r="N283" s="1130"/>
      <c r="O283" s="1130"/>
    </row>
    <row r="284" spans="2:17" ht="26.25" hidden="1" customHeight="1" outlineLevel="1">
      <c r="B284" s="1130"/>
      <c r="C284" s="1130"/>
      <c r="D284" s="1130"/>
      <c r="E284" s="1130"/>
      <c r="F284" s="1130"/>
      <c r="G284" s="1130"/>
      <c r="H284" s="1130"/>
      <c r="I284" s="1130"/>
      <c r="J284" s="1130"/>
      <c r="K284" s="1130"/>
      <c r="L284" s="1130"/>
      <c r="M284" s="1130"/>
      <c r="N284" s="1130"/>
      <c r="O284" s="1130"/>
    </row>
    <row r="285" spans="2:17" ht="26.25" hidden="1" customHeight="1" outlineLevel="1">
      <c r="B285" s="1130"/>
      <c r="C285" s="1130"/>
      <c r="D285" s="1130"/>
      <c r="E285" s="1130"/>
      <c r="F285" s="1130"/>
      <c r="G285" s="1130"/>
      <c r="H285" s="1130"/>
      <c r="I285" s="1130"/>
      <c r="J285" s="1130"/>
      <c r="K285" s="1130"/>
      <c r="L285" s="1130"/>
      <c r="M285" s="1130"/>
      <c r="N285" s="1130"/>
      <c r="O285" s="1130"/>
      <c r="Q285" s="174"/>
    </row>
    <row r="286" spans="2:17" ht="26.25" hidden="1" customHeight="1" outlineLevel="1">
      <c r="B286" s="167"/>
      <c r="C286" s="167"/>
      <c r="D286" s="167"/>
      <c r="E286" s="167"/>
      <c r="F286" s="167"/>
      <c r="G286" s="167"/>
      <c r="H286" s="167"/>
      <c r="I286" s="167"/>
      <c r="J286" s="265"/>
      <c r="K286" s="265"/>
      <c r="L286" s="167"/>
      <c r="M286" s="167"/>
      <c r="N286" s="167"/>
      <c r="O286" s="167"/>
      <c r="Q286" s="174"/>
    </row>
    <row r="287" spans="2:17" ht="26.25" hidden="1" customHeight="1" outlineLevel="1">
      <c r="B287" s="167"/>
      <c r="C287" s="167"/>
      <c r="D287" s="167"/>
      <c r="E287" s="167"/>
      <c r="F287" s="167"/>
      <c r="G287" s="167"/>
      <c r="H287" s="167"/>
      <c r="I287" s="167"/>
      <c r="J287" s="265"/>
      <c r="K287" s="265"/>
      <c r="L287" s="167"/>
      <c r="M287" s="167"/>
      <c r="N287" s="167"/>
      <c r="O287" s="167"/>
      <c r="Q287" s="174"/>
    </row>
    <row r="288" spans="2:17" ht="26.25" hidden="1" customHeight="1" outlineLevel="1">
      <c r="B288" s="167"/>
      <c r="C288" s="167"/>
      <c r="D288" s="167"/>
      <c r="E288" s="167"/>
      <c r="F288" s="167"/>
      <c r="G288" s="167"/>
      <c r="H288" s="167"/>
      <c r="I288" s="167"/>
      <c r="J288" s="265"/>
      <c r="K288" s="265"/>
      <c r="L288" s="167"/>
      <c r="M288" s="167"/>
      <c r="N288" s="167"/>
      <c r="O288" s="167"/>
      <c r="Q288" s="174"/>
    </row>
    <row r="289" spans="1:18" ht="26.25" hidden="1" customHeight="1" outlineLevel="1">
      <c r="B289" s="167"/>
      <c r="C289" s="167"/>
      <c r="D289" s="167"/>
      <c r="E289" s="167"/>
      <c r="F289" s="167"/>
      <c r="G289" s="167"/>
      <c r="H289" s="167"/>
      <c r="I289" s="167"/>
      <c r="J289" s="265"/>
      <c r="K289" s="265"/>
      <c r="L289" s="167"/>
      <c r="M289" s="167"/>
      <c r="N289" s="167"/>
      <c r="O289" s="167"/>
      <c r="Q289" s="174"/>
    </row>
    <row r="290" spans="1:18" ht="26.25" customHeight="1" collapsed="1">
      <c r="C290" s="167"/>
      <c r="D290" s="167"/>
      <c r="E290" s="167"/>
      <c r="F290" s="167"/>
      <c r="G290" s="167"/>
      <c r="H290" s="167"/>
      <c r="I290" s="167"/>
      <c r="J290" s="265"/>
      <c r="K290" s="265"/>
      <c r="L290" s="167"/>
      <c r="M290" s="167"/>
      <c r="N290" s="167"/>
      <c r="O290" s="167"/>
      <c r="Q290" s="208" t="s">
        <v>326</v>
      </c>
    </row>
    <row r="291" spans="1:18" ht="26.25" hidden="1" customHeight="1" outlineLevel="1">
      <c r="Q291" s="208"/>
      <c r="R291" s="169"/>
    </row>
    <row r="292" spans="1:18" ht="26.25" hidden="1" customHeight="1" outlineLevel="1">
      <c r="A292" s="135" t="s">
        <v>879</v>
      </c>
      <c r="Q292" s="208" t="s">
        <v>419</v>
      </c>
      <c r="R292" s="169"/>
    </row>
    <row r="293" spans="1:18" s="170" customFormat="1" ht="26.25" hidden="1" customHeight="1" outlineLevel="1">
      <c r="L293" s="1131" t="str">
        <f>IF(入力シート!F14="","",入力シート!F14)</f>
        <v/>
      </c>
      <c r="M293" s="1131"/>
      <c r="N293" s="1131"/>
      <c r="Q293" s="210"/>
      <c r="R293" s="136"/>
    </row>
    <row r="294" spans="1:18" ht="26.25" hidden="1" customHeight="1" outlineLevel="1">
      <c r="A294" s="1119" t="s">
        <v>361</v>
      </c>
      <c r="B294" s="1119"/>
      <c r="C294" s="1119"/>
      <c r="D294" s="1119"/>
      <c r="E294" s="1119"/>
      <c r="F294" s="1119"/>
      <c r="G294" s="1119"/>
      <c r="H294" s="1119"/>
      <c r="I294" s="1119"/>
      <c r="J294" s="1119"/>
      <c r="K294" s="1119"/>
      <c r="L294" s="1119"/>
      <c r="M294" s="1119"/>
      <c r="N294" s="1119"/>
      <c r="O294" s="1119"/>
      <c r="Q294" s="199"/>
      <c r="R294" s="136"/>
    </row>
    <row r="295" spans="1:18" s="163" customFormat="1" ht="26.25" hidden="1" customHeight="1" outlineLevel="1">
      <c r="A295" s="135"/>
      <c r="B295" s="135"/>
      <c r="C295" s="135"/>
      <c r="D295" s="135"/>
      <c r="E295" s="135"/>
      <c r="F295" s="135"/>
      <c r="G295" s="135"/>
      <c r="H295" s="135"/>
      <c r="I295" s="135"/>
      <c r="J295" s="135"/>
      <c r="K295" s="135"/>
      <c r="L295" s="135"/>
      <c r="M295" s="135"/>
      <c r="N295" s="135"/>
      <c r="O295" s="135"/>
      <c r="Q295" s="199"/>
      <c r="R295" s="136"/>
    </row>
    <row r="296" spans="1:18" ht="26.25" hidden="1" customHeight="1" outlineLevel="1">
      <c r="A296" s="163"/>
      <c r="B296" s="1127" t="s">
        <v>139</v>
      </c>
      <c r="C296" s="1127" t="s">
        <v>140</v>
      </c>
      <c r="D296" s="1127" t="s">
        <v>141</v>
      </c>
      <c r="E296" s="1127"/>
      <c r="F296" s="1127"/>
      <c r="G296" s="1127"/>
      <c r="H296" s="1127" t="s">
        <v>142</v>
      </c>
      <c r="I296" s="1127"/>
      <c r="J296" s="1127"/>
      <c r="K296" s="1127"/>
      <c r="L296" s="1127"/>
      <c r="M296" s="1127"/>
      <c r="N296" s="1127" t="s">
        <v>6</v>
      </c>
      <c r="O296" s="137"/>
      <c r="Q296" s="209"/>
      <c r="R296" s="171"/>
    </row>
    <row r="297" spans="1:18" ht="26.25" hidden="1" customHeight="1" outlineLevel="1">
      <c r="A297" s="163"/>
      <c r="B297" s="1127"/>
      <c r="C297" s="1127"/>
      <c r="D297" s="172" t="s">
        <v>143</v>
      </c>
      <c r="E297" s="172" t="s">
        <v>118</v>
      </c>
      <c r="F297" s="172" t="s">
        <v>119</v>
      </c>
      <c r="G297" s="172" t="s">
        <v>128</v>
      </c>
      <c r="H297" s="1127"/>
      <c r="I297" s="1127"/>
      <c r="J297" s="1127"/>
      <c r="K297" s="1127"/>
      <c r="L297" s="1127"/>
      <c r="M297" s="1127"/>
      <c r="N297" s="1127"/>
      <c r="O297" s="137"/>
      <c r="Q297" s="209"/>
      <c r="R297" s="171"/>
    </row>
    <row r="298" spans="1:18" ht="26.25" hidden="1" customHeight="1" outlineLevel="1">
      <c r="A298" s="139"/>
      <c r="B298" s="117"/>
      <c r="C298" s="117"/>
      <c r="D298" s="93"/>
      <c r="E298" s="94"/>
      <c r="F298" s="94"/>
      <c r="G298" s="94"/>
      <c r="H298" s="1110"/>
      <c r="I298" s="1110"/>
      <c r="J298" s="1110"/>
      <c r="K298" s="1110"/>
      <c r="L298" s="1110"/>
      <c r="M298" s="1110"/>
      <c r="N298" s="117"/>
      <c r="O298" s="173"/>
      <c r="Q298" s="206" t="s">
        <v>144</v>
      </c>
      <c r="R298" s="136"/>
    </row>
    <row r="299" spans="1:18" ht="26.25" hidden="1" customHeight="1" outlineLevel="1">
      <c r="A299" s="139"/>
      <c r="B299" s="117"/>
      <c r="C299" s="117"/>
      <c r="D299" s="93"/>
      <c r="E299" s="94"/>
      <c r="F299" s="94"/>
      <c r="G299" s="94"/>
      <c r="H299" s="1110"/>
      <c r="I299" s="1110"/>
      <c r="J299" s="1110"/>
      <c r="K299" s="1110"/>
      <c r="L299" s="1110"/>
      <c r="M299" s="1110"/>
      <c r="N299" s="117"/>
      <c r="O299" s="173"/>
      <c r="Q299" s="206" t="s">
        <v>219</v>
      </c>
      <c r="R299" s="136"/>
    </row>
    <row r="300" spans="1:18" ht="26.25" hidden="1" customHeight="1" outlineLevel="1">
      <c r="A300" s="139"/>
      <c r="B300" s="117"/>
      <c r="C300" s="117"/>
      <c r="D300" s="93"/>
      <c r="E300" s="94"/>
      <c r="F300" s="94"/>
      <c r="G300" s="94"/>
      <c r="H300" s="1110"/>
      <c r="I300" s="1110"/>
      <c r="J300" s="1110"/>
      <c r="K300" s="1110"/>
      <c r="L300" s="1110"/>
      <c r="M300" s="1110"/>
      <c r="N300" s="117"/>
      <c r="O300" s="137"/>
      <c r="Q300" s="206" t="s">
        <v>332</v>
      </c>
      <c r="R300" s="136"/>
    </row>
    <row r="301" spans="1:18" ht="26.25" hidden="1" customHeight="1" outlineLevel="1">
      <c r="B301" s="117"/>
      <c r="C301" s="117"/>
      <c r="D301" s="93"/>
      <c r="E301" s="94"/>
      <c r="F301" s="94"/>
      <c r="G301" s="94"/>
      <c r="H301" s="1110"/>
      <c r="I301" s="1110"/>
      <c r="J301" s="1110"/>
      <c r="K301" s="1110"/>
      <c r="L301" s="1110"/>
      <c r="M301" s="1110"/>
      <c r="N301" s="117"/>
      <c r="O301" s="137"/>
    </row>
    <row r="302" spans="1:18" ht="26.25" hidden="1" customHeight="1" outlineLevel="1">
      <c r="B302" s="117"/>
      <c r="C302" s="117"/>
      <c r="D302" s="93"/>
      <c r="E302" s="94"/>
      <c r="F302" s="94"/>
      <c r="G302" s="94"/>
      <c r="H302" s="1110"/>
      <c r="I302" s="1110"/>
      <c r="J302" s="1110"/>
      <c r="K302" s="1110"/>
      <c r="L302" s="1110"/>
      <c r="M302" s="1110"/>
      <c r="N302" s="117"/>
      <c r="O302" s="137"/>
    </row>
    <row r="303" spans="1:18" ht="26.25" hidden="1" customHeight="1" outlineLevel="1">
      <c r="B303" s="117"/>
      <c r="C303" s="117"/>
      <c r="D303" s="93"/>
      <c r="E303" s="94"/>
      <c r="F303" s="94"/>
      <c r="G303" s="94"/>
      <c r="H303" s="1110"/>
      <c r="I303" s="1110"/>
      <c r="J303" s="1110"/>
      <c r="K303" s="1110"/>
      <c r="L303" s="1110"/>
      <c r="M303" s="1110"/>
      <c r="N303" s="117"/>
      <c r="O303" s="137"/>
    </row>
    <row r="304" spans="1:18" ht="26.25" hidden="1" customHeight="1" outlineLevel="1">
      <c r="B304" s="117"/>
      <c r="C304" s="117"/>
      <c r="D304" s="93"/>
      <c r="E304" s="94"/>
      <c r="F304" s="94"/>
      <c r="G304" s="94"/>
      <c r="H304" s="1110"/>
      <c r="I304" s="1110"/>
      <c r="J304" s="1110"/>
      <c r="K304" s="1110"/>
      <c r="L304" s="1110"/>
      <c r="M304" s="1110"/>
      <c r="N304" s="117"/>
      <c r="O304" s="137"/>
    </row>
    <row r="305" spans="2:15" ht="26.25" hidden="1" customHeight="1" outlineLevel="1">
      <c r="B305" s="117"/>
      <c r="C305" s="117"/>
      <c r="D305" s="93"/>
      <c r="E305" s="94"/>
      <c r="F305" s="94"/>
      <c r="G305" s="94"/>
      <c r="H305" s="1110"/>
      <c r="I305" s="1110"/>
      <c r="J305" s="1110"/>
      <c r="K305" s="1110"/>
      <c r="L305" s="1110"/>
      <c r="M305" s="1110"/>
      <c r="N305" s="117"/>
      <c r="O305" s="137"/>
    </row>
    <row r="306" spans="2:15" ht="26.25" hidden="1" customHeight="1" outlineLevel="1">
      <c r="B306" s="117"/>
      <c r="C306" s="117"/>
      <c r="D306" s="93"/>
      <c r="E306" s="94"/>
      <c r="F306" s="94"/>
      <c r="G306" s="94"/>
      <c r="H306" s="1110"/>
      <c r="I306" s="1110"/>
      <c r="J306" s="1110"/>
      <c r="K306" s="1110"/>
      <c r="L306" s="1110"/>
      <c r="M306" s="1110"/>
      <c r="N306" s="117"/>
      <c r="O306" s="137"/>
    </row>
    <row r="307" spans="2:15" ht="26.25" hidden="1" customHeight="1" outlineLevel="1">
      <c r="B307" s="117"/>
      <c r="C307" s="117"/>
      <c r="D307" s="93"/>
      <c r="E307" s="94"/>
      <c r="F307" s="94"/>
      <c r="G307" s="94"/>
      <c r="H307" s="1110"/>
      <c r="I307" s="1110"/>
      <c r="J307" s="1110"/>
      <c r="K307" s="1110"/>
      <c r="L307" s="1110"/>
      <c r="M307" s="1110"/>
      <c r="N307" s="117"/>
      <c r="O307" s="137"/>
    </row>
    <row r="308" spans="2:15" ht="26.25" hidden="1" customHeight="1" outlineLevel="1">
      <c r="B308" s="117"/>
      <c r="C308" s="117"/>
      <c r="D308" s="93"/>
      <c r="E308" s="94"/>
      <c r="F308" s="94"/>
      <c r="G308" s="94"/>
      <c r="H308" s="1110"/>
      <c r="I308" s="1110"/>
      <c r="J308" s="1110"/>
      <c r="K308" s="1110"/>
      <c r="L308" s="1110"/>
      <c r="M308" s="1110"/>
      <c r="N308" s="117"/>
      <c r="O308" s="137"/>
    </row>
    <row r="309" spans="2:15" ht="26.25" hidden="1" customHeight="1" outlineLevel="1">
      <c r="B309" s="117"/>
      <c r="C309" s="117"/>
      <c r="D309" s="93"/>
      <c r="E309" s="94"/>
      <c r="F309" s="94"/>
      <c r="G309" s="94"/>
      <c r="H309" s="1110"/>
      <c r="I309" s="1110"/>
      <c r="J309" s="1110"/>
      <c r="K309" s="1110"/>
      <c r="L309" s="1110"/>
      <c r="M309" s="1110"/>
      <c r="N309" s="117"/>
      <c r="O309" s="137"/>
    </row>
    <row r="310" spans="2:15" ht="26.25" hidden="1" customHeight="1" outlineLevel="1">
      <c r="B310" s="117"/>
      <c r="C310" s="117"/>
      <c r="D310" s="93"/>
      <c r="E310" s="94"/>
      <c r="F310" s="94"/>
      <c r="G310" s="94"/>
      <c r="H310" s="1110"/>
      <c r="I310" s="1110"/>
      <c r="J310" s="1110"/>
      <c r="K310" s="1110"/>
      <c r="L310" s="1110"/>
      <c r="M310" s="1110"/>
      <c r="N310" s="117"/>
      <c r="O310" s="137"/>
    </row>
    <row r="311" spans="2:15" ht="26.25" hidden="1" customHeight="1" outlineLevel="1">
      <c r="B311" s="117"/>
      <c r="C311" s="117"/>
      <c r="D311" s="93"/>
      <c r="E311" s="94"/>
      <c r="F311" s="94"/>
      <c r="G311" s="94"/>
      <c r="H311" s="1110"/>
      <c r="I311" s="1110"/>
      <c r="J311" s="1110"/>
      <c r="K311" s="1110"/>
      <c r="L311" s="1110"/>
      <c r="M311" s="1110"/>
      <c r="N311" s="117"/>
      <c r="O311" s="137"/>
    </row>
    <row r="312" spans="2:15" ht="26.25" hidden="1" customHeight="1" outlineLevel="1">
      <c r="B312" s="117"/>
      <c r="C312" s="117"/>
      <c r="D312" s="93"/>
      <c r="E312" s="94"/>
      <c r="F312" s="94"/>
      <c r="G312" s="94"/>
      <c r="H312" s="1110"/>
      <c r="I312" s="1110"/>
      <c r="J312" s="1110"/>
      <c r="K312" s="1110"/>
      <c r="L312" s="1110"/>
      <c r="M312" s="1110"/>
      <c r="N312" s="117"/>
      <c r="O312" s="137"/>
    </row>
    <row r="313" spans="2:15" ht="26.25" hidden="1" customHeight="1" outlineLevel="1">
      <c r="B313" s="117"/>
      <c r="C313" s="117"/>
      <c r="D313" s="93"/>
      <c r="E313" s="94"/>
      <c r="F313" s="94"/>
      <c r="G313" s="94"/>
      <c r="H313" s="1110"/>
      <c r="I313" s="1110"/>
      <c r="J313" s="1110"/>
      <c r="K313" s="1110"/>
      <c r="L313" s="1110"/>
      <c r="M313" s="1110"/>
      <c r="N313" s="117"/>
      <c r="O313" s="137"/>
    </row>
    <row r="314" spans="2:15" ht="26.25" hidden="1" customHeight="1" outlineLevel="1">
      <c r="B314" s="117"/>
      <c r="C314" s="117"/>
      <c r="D314" s="93"/>
      <c r="E314" s="94"/>
      <c r="F314" s="94"/>
      <c r="G314" s="94"/>
      <c r="H314" s="1110"/>
      <c r="I314" s="1110"/>
      <c r="J314" s="1110"/>
      <c r="K314" s="1110"/>
      <c r="L314" s="1110"/>
      <c r="M314" s="1110"/>
      <c r="N314" s="117"/>
      <c r="O314" s="137"/>
    </row>
    <row r="315" spans="2:15" ht="26.25" hidden="1" customHeight="1" outlineLevel="1">
      <c r="B315" s="117"/>
      <c r="C315" s="117"/>
      <c r="D315" s="93"/>
      <c r="E315" s="94"/>
      <c r="F315" s="94"/>
      <c r="G315" s="94"/>
      <c r="H315" s="1110"/>
      <c r="I315" s="1110"/>
      <c r="J315" s="1110"/>
      <c r="K315" s="1110"/>
      <c r="L315" s="1110"/>
      <c r="M315" s="1110"/>
      <c r="N315" s="117"/>
      <c r="O315" s="137"/>
    </row>
    <row r="316" spans="2:15" ht="26.25" hidden="1" customHeight="1" outlineLevel="1">
      <c r="B316" s="117"/>
      <c r="C316" s="117"/>
      <c r="D316" s="93"/>
      <c r="E316" s="94"/>
      <c r="F316" s="94"/>
      <c r="G316" s="94"/>
      <c r="H316" s="1110"/>
      <c r="I316" s="1110"/>
      <c r="J316" s="1110"/>
      <c r="K316" s="1110"/>
      <c r="L316" s="1110"/>
      <c r="M316" s="1110"/>
      <c r="N316" s="117"/>
    </row>
    <row r="317" spans="2:15" ht="26.25" hidden="1" customHeight="1" outlineLevel="1">
      <c r="B317" s="117"/>
      <c r="C317" s="117"/>
      <c r="D317" s="93"/>
      <c r="E317" s="94"/>
      <c r="F317" s="94"/>
      <c r="G317" s="94"/>
      <c r="H317" s="1110"/>
      <c r="I317" s="1110"/>
      <c r="J317" s="1110"/>
      <c r="K317" s="1110"/>
      <c r="L317" s="1110"/>
      <c r="M317" s="1110"/>
      <c r="N317" s="117"/>
    </row>
    <row r="318" spans="2:15" ht="26.25" hidden="1" customHeight="1" outlineLevel="1">
      <c r="B318" s="117"/>
      <c r="C318" s="117"/>
      <c r="D318" s="93"/>
      <c r="E318" s="94"/>
      <c r="F318" s="94"/>
      <c r="G318" s="94"/>
      <c r="H318" s="1110"/>
      <c r="I318" s="1110"/>
      <c r="J318" s="1110"/>
      <c r="K318" s="1110"/>
      <c r="L318" s="1110"/>
      <c r="M318" s="1110"/>
      <c r="N318" s="117"/>
    </row>
    <row r="319" spans="2:15" ht="26.25" hidden="1" customHeight="1" outlineLevel="1">
      <c r="B319" s="117"/>
      <c r="C319" s="117"/>
      <c r="D319" s="93"/>
      <c r="E319" s="94"/>
      <c r="F319" s="94"/>
      <c r="G319" s="94"/>
      <c r="H319" s="1110"/>
      <c r="I319" s="1110"/>
      <c r="J319" s="1110"/>
      <c r="K319" s="1110"/>
      <c r="L319" s="1110"/>
      <c r="M319" s="1110"/>
      <c r="N319" s="117"/>
    </row>
    <row r="320" spans="2:15" ht="26.25" hidden="1" customHeight="1" outlineLevel="1">
      <c r="B320" s="117"/>
      <c r="C320" s="117"/>
      <c r="D320" s="93"/>
      <c r="E320" s="94"/>
      <c r="F320" s="94"/>
      <c r="G320" s="94"/>
      <c r="H320" s="1110"/>
      <c r="I320" s="1110"/>
      <c r="J320" s="1110"/>
      <c r="K320" s="1110"/>
      <c r="L320" s="1110"/>
      <c r="M320" s="1110"/>
      <c r="N320" s="117"/>
    </row>
    <row r="321" spans="2:17" ht="26.25" hidden="1" customHeight="1" outlineLevel="1">
      <c r="B321" s="117"/>
      <c r="C321" s="117"/>
      <c r="D321" s="93"/>
      <c r="E321" s="94"/>
      <c r="F321" s="94"/>
      <c r="G321" s="94"/>
      <c r="H321" s="1110"/>
      <c r="I321" s="1110"/>
      <c r="J321" s="1110"/>
      <c r="K321" s="1110"/>
      <c r="L321" s="1110"/>
      <c r="M321" s="1110"/>
      <c r="N321" s="117"/>
    </row>
    <row r="322" spans="2:17" ht="26.25" hidden="1" customHeight="1" outlineLevel="1">
      <c r="B322" s="117"/>
      <c r="C322" s="117"/>
      <c r="D322" s="93"/>
      <c r="E322" s="94"/>
      <c r="F322" s="94"/>
      <c r="G322" s="94"/>
      <c r="H322" s="1110"/>
      <c r="I322" s="1110"/>
      <c r="J322" s="1110"/>
      <c r="K322" s="1110"/>
      <c r="L322" s="1110"/>
      <c r="M322" s="1110"/>
      <c r="N322" s="117"/>
    </row>
    <row r="323" spans="2:17" ht="26.25" hidden="1" customHeight="1" outlineLevel="1"/>
    <row r="324" spans="2:17" ht="26.25" hidden="1" customHeight="1" outlineLevel="1">
      <c r="B324" s="1130" t="s">
        <v>362</v>
      </c>
      <c r="C324" s="1130"/>
      <c r="D324" s="1130"/>
      <c r="E324" s="1130"/>
      <c r="F324" s="1130"/>
      <c r="G324" s="1130"/>
      <c r="H324" s="1130"/>
      <c r="I324" s="1130"/>
      <c r="J324" s="1130"/>
      <c r="K324" s="1130"/>
      <c r="L324" s="1130"/>
      <c r="M324" s="1130"/>
      <c r="N324" s="1130"/>
      <c r="O324" s="1130"/>
    </row>
    <row r="325" spans="2:17" ht="26.25" hidden="1" customHeight="1" outlineLevel="1">
      <c r="B325" s="1130"/>
      <c r="C325" s="1130"/>
      <c r="D325" s="1130"/>
      <c r="E325" s="1130"/>
      <c r="F325" s="1130"/>
      <c r="G325" s="1130"/>
      <c r="H325" s="1130"/>
      <c r="I325" s="1130"/>
      <c r="J325" s="1130"/>
      <c r="K325" s="1130"/>
      <c r="L325" s="1130"/>
      <c r="M325" s="1130"/>
      <c r="N325" s="1130"/>
      <c r="O325" s="1130"/>
    </row>
    <row r="326" spans="2:17" ht="26.25" hidden="1" customHeight="1" outlineLevel="1">
      <c r="B326" s="1130" t="s">
        <v>365</v>
      </c>
      <c r="C326" s="1130"/>
      <c r="D326" s="1130"/>
      <c r="E326" s="1130"/>
      <c r="F326" s="1130"/>
      <c r="G326" s="1130"/>
      <c r="H326" s="1130"/>
      <c r="I326" s="1130"/>
      <c r="J326" s="1130"/>
      <c r="K326" s="1130"/>
      <c r="L326" s="1130"/>
      <c r="M326" s="1130"/>
      <c r="N326" s="1130"/>
      <c r="O326" s="1130"/>
    </row>
    <row r="327" spans="2:17" ht="26.25" hidden="1" customHeight="1" outlineLevel="1">
      <c r="B327" s="1130"/>
      <c r="C327" s="1130"/>
      <c r="D327" s="1130"/>
      <c r="E327" s="1130"/>
      <c r="F327" s="1130"/>
      <c r="G327" s="1130"/>
      <c r="H327" s="1130"/>
      <c r="I327" s="1130"/>
      <c r="J327" s="1130"/>
      <c r="K327" s="1130"/>
      <c r="L327" s="1130"/>
      <c r="M327" s="1130"/>
      <c r="N327" s="1130"/>
      <c r="O327" s="1130"/>
    </row>
    <row r="328" spans="2:17" ht="26.25" hidden="1" customHeight="1" outlineLevel="1">
      <c r="B328" s="1130"/>
      <c r="C328" s="1130"/>
      <c r="D328" s="1130"/>
      <c r="E328" s="1130"/>
      <c r="F328" s="1130"/>
      <c r="G328" s="1130"/>
      <c r="H328" s="1130"/>
      <c r="I328" s="1130"/>
      <c r="J328" s="1130"/>
      <c r="K328" s="1130"/>
      <c r="L328" s="1130"/>
      <c r="M328" s="1130"/>
      <c r="N328" s="1130"/>
      <c r="O328" s="1130"/>
      <c r="Q328" s="174"/>
    </row>
    <row r="329" spans="2:17" ht="26.25" hidden="1" customHeight="1" outlineLevel="1">
      <c r="B329" s="167"/>
      <c r="C329" s="167"/>
      <c r="D329" s="167"/>
      <c r="E329" s="167"/>
      <c r="F329" s="167"/>
      <c r="G329" s="167"/>
      <c r="H329" s="167"/>
      <c r="I329" s="167"/>
      <c r="J329" s="265"/>
      <c r="K329" s="265"/>
      <c r="L329" s="167"/>
      <c r="M329" s="167"/>
      <c r="N329" s="167"/>
      <c r="O329" s="167"/>
      <c r="Q329" s="174"/>
    </row>
    <row r="330" spans="2:17" ht="26.25" hidden="1" customHeight="1" outlineLevel="1">
      <c r="B330" s="167"/>
      <c r="C330" s="167"/>
      <c r="D330" s="167"/>
      <c r="E330" s="167"/>
      <c r="F330" s="167"/>
      <c r="G330" s="167"/>
      <c r="H330" s="167"/>
      <c r="I330" s="167"/>
      <c r="J330" s="265"/>
      <c r="K330" s="265"/>
      <c r="L330" s="167"/>
      <c r="M330" s="167"/>
      <c r="N330" s="167"/>
      <c r="O330" s="167"/>
      <c r="Q330" s="174"/>
    </row>
    <row r="331" spans="2:17" ht="26.25" hidden="1" customHeight="1" outlineLevel="1">
      <c r="B331" s="167"/>
      <c r="C331" s="167"/>
      <c r="D331" s="167"/>
      <c r="E331" s="167"/>
      <c r="F331" s="167"/>
      <c r="G331" s="167"/>
      <c r="H331" s="167"/>
      <c r="I331" s="167"/>
      <c r="J331" s="265"/>
      <c r="K331" s="265"/>
      <c r="L331" s="167"/>
      <c r="M331" s="167"/>
      <c r="N331" s="167"/>
      <c r="O331" s="167"/>
      <c r="Q331" s="174"/>
    </row>
    <row r="332" spans="2:17" ht="26.25" hidden="1" customHeight="1" outlineLevel="1">
      <c r="B332" s="167"/>
      <c r="C332" s="167"/>
      <c r="D332" s="167"/>
      <c r="E332" s="167"/>
      <c r="F332" s="167"/>
      <c r="G332" s="167"/>
      <c r="H332" s="167"/>
      <c r="I332" s="167"/>
      <c r="J332" s="265"/>
      <c r="K332" s="265"/>
      <c r="L332" s="167"/>
      <c r="M332" s="167"/>
      <c r="N332" s="167"/>
      <c r="O332" s="167"/>
      <c r="Q332" s="174"/>
    </row>
    <row r="333" spans="2:17" ht="26.25" hidden="1" customHeight="1" outlineLevel="1">
      <c r="C333" s="167"/>
      <c r="D333" s="167"/>
      <c r="E333" s="167"/>
      <c r="F333" s="167"/>
      <c r="G333" s="167"/>
      <c r="H333" s="167"/>
      <c r="I333" s="167"/>
      <c r="J333" s="265"/>
      <c r="K333" s="265"/>
      <c r="L333" s="167"/>
      <c r="M333" s="167"/>
      <c r="N333" s="167"/>
      <c r="O333" s="167"/>
    </row>
    <row r="334" spans="2:17" collapsed="1">
      <c r="Q334" s="208" t="s">
        <v>326</v>
      </c>
    </row>
  </sheetData>
  <sheetProtection algorithmName="SHA-512" hashValue="NyVHP5ZKZRBBqvAxL0402EEVMuAH2C5ov9RkdlKfaXqq6OjUxC7ve2sOU8HkJ4rdyWBsg2DrFCc0LTDKGpUnGg==" saltValue="CP2kK6ad5zDN8j5oAfx9tA==" spinCount="100000" sheet="1" formatCells="0" formatRows="0" insertRows="0" deleteRows="0" selectLockedCells="1" autoFilter="0" pivotTables="0"/>
  <mergeCells count="189">
    <mergeCell ref="H298:M298"/>
    <mergeCell ref="H299:M299"/>
    <mergeCell ref="B324:O325"/>
    <mergeCell ref="H300:M300"/>
    <mergeCell ref="H301:M301"/>
    <mergeCell ref="H302:M302"/>
    <mergeCell ref="B281:O282"/>
    <mergeCell ref="B283:O285"/>
    <mergeCell ref="L293:N293"/>
    <mergeCell ref="A294:O294"/>
    <mergeCell ref="B296:B297"/>
    <mergeCell ref="C296:C297"/>
    <mergeCell ref="D296:G296"/>
    <mergeCell ref="H296:M297"/>
    <mergeCell ref="N296:N297"/>
    <mergeCell ref="H308:M308"/>
    <mergeCell ref="H309:M309"/>
    <mergeCell ref="H310:M310"/>
    <mergeCell ref="H311:M311"/>
    <mergeCell ref="H312:M312"/>
    <mergeCell ref="H303:M303"/>
    <mergeCell ref="H304:M304"/>
    <mergeCell ref="H305:M305"/>
    <mergeCell ref="H306:M306"/>
    <mergeCell ref="H307:M307"/>
    <mergeCell ref="B326:O328"/>
    <mergeCell ref="H318:M318"/>
    <mergeCell ref="H319:M319"/>
    <mergeCell ref="H320:M320"/>
    <mergeCell ref="H321:M321"/>
    <mergeCell ref="H322:M322"/>
    <mergeCell ref="H313:M313"/>
    <mergeCell ref="H314:M314"/>
    <mergeCell ref="H315:M315"/>
    <mergeCell ref="H316:M316"/>
    <mergeCell ref="H317:M317"/>
    <mergeCell ref="H278:M278"/>
    <mergeCell ref="H279:M279"/>
    <mergeCell ref="H270:M270"/>
    <mergeCell ref="H271:M271"/>
    <mergeCell ref="H272:M272"/>
    <mergeCell ref="H273:M273"/>
    <mergeCell ref="H274:M274"/>
    <mergeCell ref="H265:M265"/>
    <mergeCell ref="H266:M266"/>
    <mergeCell ref="H267:M267"/>
    <mergeCell ref="H268:M268"/>
    <mergeCell ref="H269:M269"/>
    <mergeCell ref="H275:M275"/>
    <mergeCell ref="H276:M276"/>
    <mergeCell ref="H277:M277"/>
    <mergeCell ref="H260:M260"/>
    <mergeCell ref="H261:M261"/>
    <mergeCell ref="H262:M262"/>
    <mergeCell ref="H263:M263"/>
    <mergeCell ref="H264:M264"/>
    <mergeCell ref="H255:M255"/>
    <mergeCell ref="H256:M256"/>
    <mergeCell ref="H257:M257"/>
    <mergeCell ref="H258:M258"/>
    <mergeCell ref="H259:M259"/>
    <mergeCell ref="B238:O239"/>
    <mergeCell ref="B240:O242"/>
    <mergeCell ref="L250:N250"/>
    <mergeCell ref="A251:O251"/>
    <mergeCell ref="B253:B254"/>
    <mergeCell ref="C253:C254"/>
    <mergeCell ref="D253:G253"/>
    <mergeCell ref="H253:M254"/>
    <mergeCell ref="N253:N254"/>
    <mergeCell ref="H232:M232"/>
    <mergeCell ref="H233:M233"/>
    <mergeCell ref="H234:M234"/>
    <mergeCell ref="H235:M235"/>
    <mergeCell ref="H236:M236"/>
    <mergeCell ref="H227:M227"/>
    <mergeCell ref="H228:M228"/>
    <mergeCell ref="H229:M229"/>
    <mergeCell ref="H230:M230"/>
    <mergeCell ref="H231:M231"/>
    <mergeCell ref="H222:M222"/>
    <mergeCell ref="H223:M223"/>
    <mergeCell ref="H224:M224"/>
    <mergeCell ref="H225:M225"/>
    <mergeCell ref="H226:M226"/>
    <mergeCell ref="H217:M217"/>
    <mergeCell ref="H218:M218"/>
    <mergeCell ref="H219:M219"/>
    <mergeCell ref="H220:M220"/>
    <mergeCell ref="H221:M221"/>
    <mergeCell ref="H215:M215"/>
    <mergeCell ref="H216:M216"/>
    <mergeCell ref="L207:N207"/>
    <mergeCell ref="A208:O208"/>
    <mergeCell ref="B210:B211"/>
    <mergeCell ref="C210:C211"/>
    <mergeCell ref="D210:G210"/>
    <mergeCell ref="H210:M211"/>
    <mergeCell ref="N210:N211"/>
    <mergeCell ref="H212:M212"/>
    <mergeCell ref="H213:M213"/>
    <mergeCell ref="H214:M214"/>
    <mergeCell ref="H185:M185"/>
    <mergeCell ref="H186:M186"/>
    <mergeCell ref="H181:M181"/>
    <mergeCell ref="B195:O196"/>
    <mergeCell ref="B197:O199"/>
    <mergeCell ref="H192:M192"/>
    <mergeCell ref="H193:M193"/>
    <mergeCell ref="G14:N14"/>
    <mergeCell ref="G15:N15"/>
    <mergeCell ref="G16:N16"/>
    <mergeCell ref="G18:N18"/>
    <mergeCell ref="G20:N20"/>
    <mergeCell ref="G21:N21"/>
    <mergeCell ref="G22:N22"/>
    <mergeCell ref="G24:N24"/>
    <mergeCell ref="G26:N26"/>
    <mergeCell ref="G27:N27"/>
    <mergeCell ref="G28:N28"/>
    <mergeCell ref="H187:M187"/>
    <mergeCell ref="H188:M188"/>
    <mergeCell ref="B167:B168"/>
    <mergeCell ref="H189:M189"/>
    <mergeCell ref="H190:M190"/>
    <mergeCell ref="H191:M191"/>
    <mergeCell ref="C59:G59"/>
    <mergeCell ref="A44:O44"/>
    <mergeCell ref="G11:I11"/>
    <mergeCell ref="J11:N11"/>
    <mergeCell ref="G17:I17"/>
    <mergeCell ref="J17:N17"/>
    <mergeCell ref="G23:I23"/>
    <mergeCell ref="J23:N23"/>
    <mergeCell ref="G29:I29"/>
    <mergeCell ref="J29:N29"/>
    <mergeCell ref="B36:N41"/>
    <mergeCell ref="H53:N53"/>
    <mergeCell ref="H54:N54"/>
    <mergeCell ref="H55:N55"/>
    <mergeCell ref="L4:N4"/>
    <mergeCell ref="G8:N8"/>
    <mergeCell ref="G9:N9"/>
    <mergeCell ref="G10:N10"/>
    <mergeCell ref="G12:N12"/>
    <mergeCell ref="G30:N30"/>
    <mergeCell ref="A32:O34"/>
    <mergeCell ref="A35:O35"/>
    <mergeCell ref="B50:L50"/>
    <mergeCell ref="H184:M184"/>
    <mergeCell ref="N167:N168"/>
    <mergeCell ref="F93:I93"/>
    <mergeCell ref="F94:I94"/>
    <mergeCell ref="C93:E93"/>
    <mergeCell ref="C94:E94"/>
    <mergeCell ref="B146:N149"/>
    <mergeCell ref="A165:O165"/>
    <mergeCell ref="L164:N164"/>
    <mergeCell ref="B131:N134"/>
    <mergeCell ref="B136:N139"/>
    <mergeCell ref="B141:N144"/>
    <mergeCell ref="D167:G167"/>
    <mergeCell ref="C95:E95"/>
    <mergeCell ref="F95:I95"/>
    <mergeCell ref="H173:M173"/>
    <mergeCell ref="H174:M174"/>
    <mergeCell ref="J95:M95"/>
    <mergeCell ref="H183:M183"/>
    <mergeCell ref="H171:M171"/>
    <mergeCell ref="H172:M172"/>
    <mergeCell ref="H178:M178"/>
    <mergeCell ref="H179:M179"/>
    <mergeCell ref="H182:M182"/>
    <mergeCell ref="H176:M176"/>
    <mergeCell ref="J93:M94"/>
    <mergeCell ref="H180:M180"/>
    <mergeCell ref="H177:M177"/>
    <mergeCell ref="H175:M175"/>
    <mergeCell ref="J91:M92"/>
    <mergeCell ref="A87:O87"/>
    <mergeCell ref="A121:O121"/>
    <mergeCell ref="A129:O129"/>
    <mergeCell ref="F91:I92"/>
    <mergeCell ref="C91:E92"/>
    <mergeCell ref="B125:N127"/>
    <mergeCell ref="C167:C168"/>
    <mergeCell ref="H169:M169"/>
    <mergeCell ref="H170:M170"/>
    <mergeCell ref="H167:M168"/>
  </mergeCells>
  <phoneticPr fontId="17"/>
  <conditionalFormatting sqref="B93:J93 B94:I94 N93:N94">
    <cfRule type="expression" dxfId="494" priority="49">
      <formula>$B$91&lt;&gt;""</formula>
    </cfRule>
  </conditionalFormatting>
  <conditionalFormatting sqref="E15:E18 F23:G23 Q20:XFD24 R19:XFD19 F29:G29 Q26:XFD30 R25:XFD25 J23 O20:O24 J29 O26:O30">
    <cfRule type="containsText" dxfId="493" priority="34" operator="containsText" text="(例)">
      <formula>NOT(ISERROR(SEARCH("(例)",E15)))</formula>
    </cfRule>
  </conditionalFormatting>
  <conditionalFormatting sqref="A21:D24 A19:G20 F21:G22 F24:G24 O19">
    <cfRule type="containsText" dxfId="492" priority="33" operator="containsText" text="(例)">
      <formula>NOT(ISERROR(SEARCH("(例)",A19)))</formula>
    </cfRule>
  </conditionalFormatting>
  <conditionalFormatting sqref="E21:E24">
    <cfRule type="containsText" dxfId="491" priority="30" operator="containsText" text="(例)">
      <formula>NOT(ISERROR(SEARCH("(例)",E21)))</formula>
    </cfRule>
  </conditionalFormatting>
  <conditionalFormatting sqref="A27:D30 A25:G26 F27:G28 F30:G30 O25">
    <cfRule type="containsText" dxfId="490" priority="29" operator="containsText" text="(例)">
      <formula>NOT(ISERROR(SEARCH("(例)",A25)))</formula>
    </cfRule>
  </conditionalFormatting>
  <conditionalFormatting sqref="E27:E30">
    <cfRule type="containsText" dxfId="489" priority="26" operator="containsText" text="(例)">
      <formula>NOT(ISERROR(SEARCH("(例)",E27)))</formula>
    </cfRule>
  </conditionalFormatting>
  <conditionalFormatting sqref="Q19">
    <cfRule type="containsText" dxfId="488" priority="25" operator="containsText" text="(例)">
      <formula>NOT(ISERROR(SEARCH("(例)",Q19)))</formula>
    </cfRule>
  </conditionalFormatting>
  <conditionalFormatting sqref="Q31">
    <cfRule type="containsText" dxfId="487" priority="22" operator="containsText" text="(例)">
      <formula>NOT(ISERROR(SEARCH("(例)",Q31)))</formula>
    </cfRule>
  </conditionalFormatting>
  <conditionalFormatting sqref="Q25">
    <cfRule type="containsText" dxfId="486" priority="23" operator="containsText" text="(例)">
      <formula>NOT(ISERROR(SEARCH("(例)",Q25)))</formula>
    </cfRule>
  </conditionalFormatting>
  <conditionalFormatting sqref="B169:N169">
    <cfRule type="containsBlanks" dxfId="485" priority="13">
      <formula>LEN(TRIM(B169))=0</formula>
    </cfRule>
  </conditionalFormatting>
  <conditionalFormatting sqref="H54:N57">
    <cfRule type="expression" dxfId="484" priority="9">
      <formula>AND(MONTH(H54)&lt;10,DAY(H54)&lt;10)</formula>
    </cfRule>
    <cfRule type="expression" dxfId="483" priority="10">
      <formula>AND(MONTH(H54)&lt;10,DAY(H54)&gt;=10)</formula>
    </cfRule>
    <cfRule type="expression" dxfId="482" priority="11">
      <formula>AND(MONTH(H54)&gt;=10,DAY(H54)&lt;10)</formula>
    </cfRule>
    <cfRule type="expression" dxfId="481" priority="12">
      <formula>AND(MONTH(H54)&gt;=10,DAY(H54)&gt;=10)</formula>
    </cfRule>
  </conditionalFormatting>
  <conditionalFormatting sqref="H53:N53">
    <cfRule type="expression" dxfId="480" priority="5">
      <formula>AND(MONTH(H53)&lt;10,DAY(H53)&lt;10)</formula>
    </cfRule>
    <cfRule type="expression" dxfId="479" priority="6">
      <formula>AND(MONTH(H53)&lt;10,DAY(H53)&gt;=10)</formula>
    </cfRule>
    <cfRule type="expression" dxfId="478" priority="7">
      <formula>AND(MONTH(H53)&gt;=10,DAY(H53)&lt;10)</formula>
    </cfRule>
    <cfRule type="expression" dxfId="477" priority="8">
      <formula>AND(MONTH(H53)&gt;=10,DAY(H53)&gt;=10)</formula>
    </cfRule>
  </conditionalFormatting>
  <conditionalFormatting sqref="B56:B57">
    <cfRule type="containsText" dxfId="476" priority="4" operator="containsText" text="(例)">
      <formula>NOT(ISERROR(SEARCH("(例)",B56)))</formula>
    </cfRule>
  </conditionalFormatting>
  <conditionalFormatting sqref="B62:B63">
    <cfRule type="containsText" dxfId="475" priority="3" operator="containsText" text="(例)">
      <formula>NOT(ISERROR(SEARCH("(例)",B62)))</formula>
    </cfRule>
  </conditionalFormatting>
  <conditionalFormatting sqref="B66:B68">
    <cfRule type="containsText" dxfId="474" priority="2" operator="containsText" text="(例)">
      <formula>NOT(ISERROR(SEARCH("(例)",B66)))</formula>
    </cfRule>
  </conditionalFormatting>
  <conditionalFormatting sqref="B96">
    <cfRule type="containsText" dxfId="473" priority="1" operator="containsText" text="(例)">
      <formula>NOT(ISERROR(SEARCH("(例)",B96)))</formula>
    </cfRule>
  </conditionalFormatting>
  <dataValidations count="5">
    <dataValidation imeMode="fullKatakana" allowBlank="1" showInputMessage="1" showErrorMessage="1" prompt="姓と名の間を全角で１マス空け" sqref="B169:B193 B212:B236 B255:B279 B298:B322" xr:uid="{15A757D5-7425-4F16-B3B6-52932C08C335}"/>
    <dataValidation imeMode="hiragana" allowBlank="1" showInputMessage="1" showErrorMessage="1" prompt="姓と名の間を全角で１マス空け" sqref="C169:C193 C212:C236 C255:C279 C298:C322" xr:uid="{9A36F77E-01BD-4297-8242-AF6C8111E777}"/>
    <dataValidation imeMode="hiragana" allowBlank="1" showInputMessage="1" showErrorMessage="1" prompt="商業登記簿と一致する役職名を記入" sqref="N169:N193 N212:N236 N255:N279 N298:N322" xr:uid="{4FD4D9DC-BA75-4824-BF3B-8C4F8C238C21}"/>
    <dataValidation imeMode="off" allowBlank="1" showInputMessage="1" showErrorMessage="1" sqref="E169:G193 E212:G236 E255:G279 E298:G322" xr:uid="{A505677D-8936-42DA-A425-8B8554B2B230}"/>
    <dataValidation type="list" imeMode="fullAlpha" allowBlank="1" showInputMessage="1" showErrorMessage="1" sqref="D169:D193 D212:D236 D255:D279 D298:D322"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&amp;R&amp;K00-043R5超高層ZEH-M_ver.1</oddFooter>
  </headerFooter>
  <rowBreaks count="7" manualBreakCount="7">
    <brk id="42" max="16383" man="1"/>
    <brk id="83" max="16383" man="1"/>
    <brk id="117" max="15" man="1"/>
    <brk id="161" max="15" man="1"/>
    <brk id="204" max="15" man="1"/>
    <brk id="247" max="15" man="1"/>
    <brk id="290"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dimension ref="A1:AS77"/>
  <sheetViews>
    <sheetView showGridLines="0" showZeros="0" view="pageBreakPreview" zoomScale="85" zoomScaleNormal="55" zoomScaleSheetLayoutView="85" workbookViewId="0"/>
  </sheetViews>
  <sheetFormatPr defaultColWidth="3" defaultRowHeight="18" customHeight="1" outlineLevelRow="1"/>
  <cols>
    <col min="1" max="1" width="0.875" style="674" customWidth="1"/>
    <col min="2" max="4" width="3" style="674" customWidth="1"/>
    <col min="5" max="6" width="3" style="684" customWidth="1"/>
    <col min="7" max="8" width="3" style="696" customWidth="1"/>
    <col min="9" max="44" width="3" style="674" customWidth="1"/>
    <col min="45" max="45" width="3" style="675"/>
    <col min="46" max="16384" width="3" style="674"/>
  </cols>
  <sheetData>
    <row r="1" spans="1:45" s="671" customFormat="1" ht="21">
      <c r="A1" s="669"/>
      <c r="B1" s="211"/>
      <c r="C1" s="211"/>
      <c r="D1" s="670"/>
      <c r="E1" s="670"/>
      <c r="F1" s="670"/>
      <c r="G1" s="670"/>
      <c r="H1" s="670"/>
      <c r="AE1" s="672"/>
      <c r="AS1" s="673"/>
    </row>
    <row r="2" spans="1:45" ht="14.25">
      <c r="B2" s="1151"/>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row>
    <row r="3" spans="1:45" ht="14.25">
      <c r="B3" s="676"/>
      <c r="C3" s="676"/>
      <c r="D3" s="676"/>
      <c r="E3" s="677"/>
      <c r="F3" s="677"/>
      <c r="G3" s="678"/>
      <c r="H3" s="678"/>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1152"/>
      <c r="AM3" s="1152"/>
      <c r="AN3" s="679"/>
      <c r="AO3" s="1152"/>
      <c r="AP3" s="1152"/>
      <c r="AQ3" s="676"/>
      <c r="AR3" s="676"/>
    </row>
    <row r="4" spans="1:45" ht="30" customHeight="1">
      <c r="B4" s="1153" t="s">
        <v>738</v>
      </c>
      <c r="C4" s="1153"/>
      <c r="D4" s="1153"/>
      <c r="E4" s="1153"/>
      <c r="F4" s="1153"/>
      <c r="G4" s="1153"/>
      <c r="H4" s="1153"/>
      <c r="I4" s="1153"/>
      <c r="J4" s="1153"/>
      <c r="K4" s="1153"/>
      <c r="L4" s="1153"/>
      <c r="M4" s="1153"/>
      <c r="N4" s="1153"/>
      <c r="O4" s="805"/>
      <c r="P4" s="805"/>
      <c r="Q4" s="676"/>
      <c r="R4" s="676"/>
      <c r="S4" s="676"/>
      <c r="T4" s="676"/>
      <c r="U4" s="676"/>
      <c r="V4" s="676"/>
      <c r="W4" s="676"/>
      <c r="X4" s="676"/>
      <c r="Y4" s="676"/>
      <c r="Z4" s="676"/>
      <c r="AA4" s="676"/>
      <c r="AB4" s="676"/>
      <c r="AC4" s="676"/>
      <c r="AD4" s="676"/>
      <c r="AE4" s="676"/>
      <c r="AF4" s="676"/>
      <c r="AG4" s="676"/>
      <c r="AH4" s="676"/>
      <c r="AI4" s="676"/>
      <c r="AJ4" s="676"/>
      <c r="AK4" s="676"/>
      <c r="AL4" s="676"/>
      <c r="AM4" s="806"/>
      <c r="AN4" s="676"/>
      <c r="AO4" s="676"/>
      <c r="AP4" s="806"/>
      <c r="AQ4" s="676"/>
      <c r="AR4" s="676"/>
    </row>
    <row r="5" spans="1:45" ht="30" customHeight="1">
      <c r="B5" s="1153" t="s">
        <v>739</v>
      </c>
      <c r="C5" s="1153"/>
      <c r="D5" s="1153"/>
      <c r="E5" s="1153"/>
      <c r="F5" s="1153"/>
      <c r="G5" s="1153"/>
      <c r="H5" s="1153"/>
      <c r="I5" s="1153"/>
      <c r="J5" s="1153"/>
      <c r="K5" s="1153"/>
      <c r="L5" s="1153"/>
      <c r="M5" s="1153"/>
      <c r="N5" s="1153"/>
      <c r="O5" s="805"/>
      <c r="P5" s="805"/>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row>
    <row r="6" spans="1:45" ht="39" customHeight="1">
      <c r="B6" s="1154" t="str">
        <f>定型様式1_交付申請書!A32</f>
        <v>令和５年度
住宅・建築物需給一体型等省エネルギー投資促進事業費
（ネット・ゼロ・エネルギー・ハウス実証事業）</v>
      </c>
      <c r="C6" s="1154"/>
      <c r="D6" s="1154"/>
      <c r="E6" s="1154"/>
      <c r="F6" s="1154"/>
      <c r="G6" s="1154"/>
      <c r="H6" s="1154"/>
      <c r="I6" s="1154"/>
      <c r="J6" s="1154"/>
      <c r="K6" s="1154"/>
      <c r="L6" s="1154"/>
      <c r="M6" s="1154"/>
      <c r="N6" s="1154"/>
      <c r="O6" s="1154"/>
      <c r="P6" s="1154"/>
      <c r="Q6" s="1154"/>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row>
    <row r="7" spans="1:45" ht="39" customHeight="1">
      <c r="B7" s="1154"/>
      <c r="C7" s="1154"/>
      <c r="D7" s="1154"/>
      <c r="E7" s="1154"/>
      <c r="F7" s="1154"/>
      <c r="G7" s="1154"/>
      <c r="H7" s="1154"/>
      <c r="I7" s="1154"/>
      <c r="J7" s="1154"/>
      <c r="K7" s="1154"/>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c r="AP7" s="1154"/>
      <c r="AQ7" s="1154"/>
      <c r="AR7" s="1154"/>
    </row>
    <row r="8" spans="1:45" ht="39" customHeight="1">
      <c r="B8" s="1154" t="s">
        <v>363</v>
      </c>
      <c r="C8" s="1154"/>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1154"/>
      <c r="AE8" s="1154"/>
      <c r="AF8" s="1154"/>
      <c r="AG8" s="1154"/>
      <c r="AH8" s="1154"/>
      <c r="AI8" s="1154"/>
      <c r="AJ8" s="1154"/>
      <c r="AK8" s="1154"/>
      <c r="AL8" s="1154"/>
      <c r="AM8" s="1154"/>
      <c r="AN8" s="1154"/>
      <c r="AO8" s="1154"/>
      <c r="AP8" s="1154"/>
      <c r="AQ8" s="1154"/>
      <c r="AR8" s="1154"/>
    </row>
    <row r="9" spans="1:45" ht="60" customHeight="1">
      <c r="B9" s="1147" t="s">
        <v>740</v>
      </c>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row>
    <row r="10" spans="1:45" ht="13.5" customHeight="1">
      <c r="B10" s="803"/>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row>
    <row r="11" spans="1:45" ht="17.25" customHeight="1">
      <c r="B11" s="681" t="s">
        <v>646</v>
      </c>
      <c r="C11" s="681"/>
      <c r="D11" s="682" t="s">
        <v>741</v>
      </c>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K11" s="681"/>
      <c r="AL11" s="681"/>
      <c r="AM11" s="681"/>
      <c r="AN11" s="681"/>
      <c r="AO11" s="681"/>
      <c r="AP11" s="681"/>
      <c r="AQ11" s="681"/>
      <c r="AR11" s="681"/>
    </row>
    <row r="12" spans="1:45" ht="17.25" customHeight="1">
      <c r="B12" s="676"/>
      <c r="C12" s="681"/>
      <c r="D12" s="1148" t="s">
        <v>742</v>
      </c>
      <c r="E12" s="1148"/>
      <c r="F12" s="1148"/>
      <c r="G12" s="1148"/>
      <c r="H12" s="1148"/>
      <c r="I12" s="1148"/>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row>
    <row r="13" spans="1:45" ht="7.5" customHeight="1">
      <c r="B13" s="676"/>
      <c r="C13" s="681"/>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row>
    <row r="14" spans="1:45" ht="17.25" customHeight="1">
      <c r="B14" s="681" t="s">
        <v>110</v>
      </c>
      <c r="C14" s="681"/>
      <c r="D14" s="682" t="s">
        <v>743</v>
      </c>
      <c r="E14" s="681"/>
      <c r="F14" s="681"/>
      <c r="G14" s="681"/>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row>
    <row r="15" spans="1:45" ht="17.25" customHeight="1">
      <c r="B15" s="676"/>
      <c r="C15" s="681"/>
      <c r="D15" s="681" t="s">
        <v>111</v>
      </c>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row>
    <row r="16" spans="1:45" s="675" customFormat="1" ht="7.5" customHeight="1">
      <c r="B16" s="676"/>
      <c r="C16" s="681"/>
      <c r="D16" s="681"/>
      <c r="E16" s="681"/>
      <c r="F16" s="681"/>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row>
    <row r="17" spans="2:44" s="675" customFormat="1" ht="17.25" customHeight="1">
      <c r="B17" s="681" t="s">
        <v>654</v>
      </c>
      <c r="C17" s="681"/>
      <c r="D17" s="682" t="s">
        <v>744</v>
      </c>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row>
    <row r="18" spans="2:44" s="675" customFormat="1" ht="17.25" customHeight="1">
      <c r="B18" s="676"/>
      <c r="C18" s="681"/>
      <c r="D18" s="681" t="s">
        <v>745</v>
      </c>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81"/>
    </row>
    <row r="19" spans="2:44" s="675" customFormat="1" ht="7.5" customHeight="1">
      <c r="B19" s="676"/>
      <c r="C19" s="681"/>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K19" s="681"/>
      <c r="AL19" s="681"/>
      <c r="AM19" s="681"/>
      <c r="AN19" s="681"/>
      <c r="AO19" s="681"/>
      <c r="AP19" s="681"/>
      <c r="AQ19" s="681"/>
      <c r="AR19" s="681"/>
    </row>
    <row r="20" spans="2:44" s="675" customFormat="1" ht="17.25" customHeight="1">
      <c r="B20" s="681" t="s">
        <v>112</v>
      </c>
      <c r="C20" s="681"/>
      <c r="D20" s="682" t="s">
        <v>746</v>
      </c>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row>
    <row r="21" spans="2:44" s="675" customFormat="1" ht="17.25" customHeight="1">
      <c r="B21" s="676"/>
      <c r="C21" s="681"/>
      <c r="D21" s="681" t="s">
        <v>747</v>
      </c>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row>
    <row r="22" spans="2:44" s="675" customFormat="1" ht="7.5" customHeight="1">
      <c r="B22" s="676"/>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1"/>
      <c r="AP22" s="681"/>
      <c r="AQ22" s="681"/>
      <c r="AR22" s="681"/>
    </row>
    <row r="23" spans="2:44" s="675" customFormat="1" ht="17.25" customHeight="1">
      <c r="B23" s="681" t="s">
        <v>113</v>
      </c>
      <c r="C23" s="681"/>
      <c r="D23" s="682" t="s">
        <v>748</v>
      </c>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row>
    <row r="24" spans="2:44" s="675" customFormat="1" ht="17.25" customHeight="1">
      <c r="B24" s="676"/>
      <c r="C24" s="681"/>
      <c r="D24" s="681" t="s">
        <v>749</v>
      </c>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row>
    <row r="25" spans="2:44" s="675" customFormat="1" ht="17.25" customHeight="1">
      <c r="B25" s="676"/>
      <c r="C25" s="681"/>
      <c r="D25" s="681" t="s">
        <v>750</v>
      </c>
      <c r="E25" s="681"/>
      <c r="F25" s="681"/>
      <c r="G25" s="681"/>
      <c r="H25" s="681"/>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row>
    <row r="26" spans="2:44" s="675" customFormat="1" ht="7.5" customHeight="1">
      <c r="B26" s="676"/>
      <c r="C26" s="681"/>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row>
    <row r="27" spans="2:44" s="675" customFormat="1" ht="17.25" customHeight="1">
      <c r="B27" s="681" t="s">
        <v>114</v>
      </c>
      <c r="C27" s="681"/>
      <c r="D27" s="682" t="s">
        <v>751</v>
      </c>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row>
    <row r="28" spans="2:44" s="675" customFormat="1" ht="17.25" customHeight="1">
      <c r="B28" s="676"/>
      <c r="C28" s="681"/>
      <c r="D28" s="681" t="s">
        <v>752</v>
      </c>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row>
    <row r="29" spans="2:44" s="675" customFormat="1" ht="17.25" customHeight="1">
      <c r="B29" s="676"/>
      <c r="C29" s="681"/>
      <c r="D29" s="676" t="s">
        <v>753</v>
      </c>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row>
    <row r="30" spans="2:44" s="675" customFormat="1" ht="17.25" customHeight="1">
      <c r="B30" s="676"/>
      <c r="C30" s="681"/>
      <c r="D30" s="681" t="s">
        <v>754</v>
      </c>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row>
    <row r="31" spans="2:44" s="675" customFormat="1" ht="17.25" customHeight="1">
      <c r="B31" s="676"/>
      <c r="C31" s="681"/>
      <c r="D31" s="681" t="s">
        <v>755</v>
      </c>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row>
    <row r="32" spans="2:44" s="675" customFormat="1" ht="17.25" customHeight="1">
      <c r="B32" s="676"/>
      <c r="C32" s="681"/>
      <c r="D32" s="681" t="s">
        <v>756</v>
      </c>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row>
    <row r="33" spans="2:44" s="675" customFormat="1" ht="7.5" customHeight="1">
      <c r="B33" s="676"/>
      <c r="C33" s="681"/>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row>
    <row r="34" spans="2:44" s="675" customFormat="1" ht="17.25" customHeight="1">
      <c r="B34" s="681" t="s">
        <v>115</v>
      </c>
      <c r="C34" s="681"/>
      <c r="D34" s="682" t="s">
        <v>757</v>
      </c>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row>
    <row r="35" spans="2:44" s="675" customFormat="1" ht="17.25" customHeight="1">
      <c r="B35" s="676"/>
      <c r="C35" s="681"/>
      <c r="D35" s="681" t="s">
        <v>758</v>
      </c>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row>
    <row r="36" spans="2:44" s="675" customFormat="1" ht="17.25" customHeight="1">
      <c r="B36" s="676"/>
      <c r="C36" s="681"/>
      <c r="D36" s="681" t="s">
        <v>759</v>
      </c>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row>
    <row r="37" spans="2:44" s="675" customFormat="1" ht="7.5" customHeight="1">
      <c r="B37" s="676"/>
      <c r="C37" s="681"/>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row>
    <row r="38" spans="2:44" s="675" customFormat="1" ht="17.25" customHeight="1">
      <c r="B38" s="681" t="s">
        <v>116</v>
      </c>
      <c r="C38" s="681"/>
      <c r="D38" s="682" t="s">
        <v>760</v>
      </c>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row>
    <row r="39" spans="2:44" s="675" customFormat="1" ht="17.25" customHeight="1">
      <c r="B39" s="676"/>
      <c r="C39" s="681"/>
      <c r="D39" s="681" t="s">
        <v>761</v>
      </c>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row>
    <row r="40" spans="2:44" s="675" customFormat="1" ht="7.5" customHeight="1">
      <c r="B40" s="676"/>
      <c r="C40" s="681"/>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row>
    <row r="41" spans="2:44" s="675" customFormat="1" ht="17.25" customHeight="1">
      <c r="B41" s="681" t="s">
        <v>117</v>
      </c>
      <c r="C41" s="681"/>
      <c r="D41" s="682" t="s">
        <v>762</v>
      </c>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row>
    <row r="42" spans="2:44" s="675" customFormat="1" ht="17.25" customHeight="1">
      <c r="B42" s="676"/>
      <c r="C42" s="681"/>
      <c r="D42" s="681" t="s">
        <v>763</v>
      </c>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row>
    <row r="43" spans="2:44" s="675" customFormat="1" ht="17.25" customHeight="1">
      <c r="B43" s="676"/>
      <c r="C43" s="681"/>
      <c r="D43" s="681" t="s">
        <v>764</v>
      </c>
      <c r="E43" s="681"/>
      <c r="F43" s="681"/>
      <c r="G43" s="681"/>
      <c r="H43" s="681"/>
      <c r="I43" s="681"/>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row>
    <row r="44" spans="2:44" s="675" customFormat="1" ht="7.5" customHeight="1">
      <c r="B44" s="676"/>
      <c r="C44" s="681"/>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row>
    <row r="45" spans="2:44" s="675" customFormat="1" ht="17.25" customHeight="1">
      <c r="B45" s="681" t="s">
        <v>765</v>
      </c>
      <c r="C45" s="681"/>
      <c r="D45" s="682" t="s">
        <v>766</v>
      </c>
      <c r="E45" s="681"/>
      <c r="F45" s="681"/>
      <c r="G45" s="681"/>
      <c r="H45" s="681"/>
      <c r="I45" s="681"/>
      <c r="J45" s="681"/>
      <c r="K45" s="681"/>
      <c r="L45" s="681"/>
      <c r="M45" s="681"/>
      <c r="N45" s="681"/>
      <c r="O45" s="681"/>
      <c r="P45" s="681"/>
      <c r="Q45" s="681"/>
      <c r="R45" s="681"/>
      <c r="S45" s="681"/>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1"/>
      <c r="AR45" s="681"/>
    </row>
    <row r="46" spans="2:44" s="675" customFormat="1" ht="17.25" customHeight="1">
      <c r="B46" s="676"/>
      <c r="C46" s="681"/>
      <c r="D46" s="681" t="s">
        <v>767</v>
      </c>
      <c r="E46" s="681"/>
      <c r="F46" s="681"/>
      <c r="G46" s="681"/>
      <c r="H46" s="681"/>
      <c r="I46" s="681"/>
      <c r="J46" s="681"/>
      <c r="K46" s="681"/>
      <c r="L46" s="681"/>
      <c r="M46" s="681"/>
      <c r="N46" s="681"/>
      <c r="O46" s="681"/>
      <c r="P46" s="681"/>
      <c r="Q46" s="681"/>
      <c r="R46" s="681"/>
      <c r="S46" s="681"/>
      <c r="T46" s="681"/>
      <c r="U46" s="681"/>
      <c r="V46" s="681"/>
      <c r="W46" s="681"/>
      <c r="X46" s="681"/>
      <c r="Y46" s="681"/>
      <c r="Z46" s="681"/>
      <c r="AA46" s="681"/>
      <c r="AB46" s="681"/>
      <c r="AC46" s="681"/>
      <c r="AD46" s="681"/>
      <c r="AE46" s="681"/>
      <c r="AF46" s="681"/>
      <c r="AG46" s="681"/>
      <c r="AH46" s="681"/>
      <c r="AI46" s="681"/>
      <c r="AJ46" s="681"/>
      <c r="AK46" s="681"/>
      <c r="AL46" s="681"/>
      <c r="AM46" s="681"/>
      <c r="AN46" s="681"/>
      <c r="AO46" s="681"/>
      <c r="AP46" s="681"/>
      <c r="AQ46" s="681"/>
      <c r="AR46" s="681"/>
    </row>
    <row r="47" spans="2:44" s="675" customFormat="1" ht="17.25" customHeight="1">
      <c r="B47" s="676"/>
      <c r="C47" s="681"/>
      <c r="D47" s="676" t="s">
        <v>768</v>
      </c>
      <c r="E47" s="681"/>
      <c r="F47" s="681"/>
      <c r="G47" s="681"/>
      <c r="H47" s="681"/>
      <c r="I47" s="681"/>
      <c r="J47" s="681"/>
      <c r="K47" s="681"/>
      <c r="L47" s="681"/>
      <c r="M47" s="681"/>
      <c r="N47" s="681"/>
      <c r="O47" s="681"/>
      <c r="P47" s="681"/>
      <c r="Q47" s="681"/>
      <c r="R47" s="681"/>
      <c r="S47" s="681"/>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row>
    <row r="48" spans="2:44" s="675" customFormat="1" ht="7.5" customHeight="1">
      <c r="B48" s="681"/>
      <c r="C48" s="681"/>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row>
    <row r="49" spans="2:44" s="675" customFormat="1" ht="17.25" customHeight="1">
      <c r="B49" s="681" t="s">
        <v>769</v>
      </c>
      <c r="C49" s="681"/>
      <c r="D49" s="682" t="s">
        <v>770</v>
      </c>
      <c r="E49" s="681"/>
      <c r="F49" s="681"/>
      <c r="G49" s="681"/>
      <c r="H49" s="681"/>
      <c r="I49" s="681"/>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row>
    <row r="50" spans="2:44" s="675" customFormat="1" ht="17.25" customHeight="1">
      <c r="B50" s="681"/>
      <c r="C50" s="681"/>
      <c r="D50" s="681" t="s">
        <v>771</v>
      </c>
      <c r="E50" s="681"/>
      <c r="F50" s="681"/>
      <c r="G50" s="681"/>
      <c r="H50" s="681"/>
      <c r="I50" s="681"/>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1"/>
      <c r="AO50" s="681"/>
      <c r="AP50" s="681"/>
      <c r="AQ50" s="681"/>
      <c r="AR50" s="681"/>
    </row>
    <row r="51" spans="2:44" s="675" customFormat="1" ht="7.5" customHeight="1">
      <c r="B51" s="676"/>
      <c r="C51" s="681"/>
      <c r="D51" s="681"/>
      <c r="E51" s="681"/>
      <c r="F51" s="681"/>
      <c r="G51" s="681"/>
      <c r="H51" s="681"/>
      <c r="I51" s="681"/>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row>
    <row r="52" spans="2:44" s="675" customFormat="1" ht="17.25" customHeight="1">
      <c r="B52" s="681" t="s">
        <v>772</v>
      </c>
      <c r="C52" s="681"/>
      <c r="D52" s="682" t="s">
        <v>773</v>
      </c>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c r="AO52" s="681"/>
      <c r="AP52" s="681"/>
      <c r="AQ52" s="681"/>
      <c r="AR52" s="681"/>
    </row>
    <row r="53" spans="2:44" s="675" customFormat="1" ht="17.25" customHeight="1">
      <c r="B53" s="676"/>
      <c r="C53" s="681"/>
      <c r="D53" s="681" t="s">
        <v>774</v>
      </c>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row>
    <row r="54" spans="2:44" s="675" customFormat="1" ht="17.25" customHeight="1">
      <c r="B54" s="676"/>
      <c r="C54" s="681"/>
      <c r="D54" s="681" t="s">
        <v>775</v>
      </c>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row>
    <row r="55" spans="2:44" s="675" customFormat="1" ht="17.25" customHeight="1">
      <c r="B55" s="676"/>
      <c r="C55" s="681"/>
      <c r="D55" s="681" t="s">
        <v>776</v>
      </c>
      <c r="E55" s="681"/>
      <c r="F55" s="681"/>
      <c r="G55" s="681"/>
      <c r="H55" s="681"/>
      <c r="I55" s="681"/>
      <c r="J55" s="681"/>
      <c r="K55" s="681"/>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K55" s="681"/>
      <c r="AL55" s="681"/>
      <c r="AM55" s="681"/>
      <c r="AN55" s="681"/>
      <c r="AO55" s="681"/>
      <c r="AP55" s="681"/>
      <c r="AQ55" s="681"/>
      <c r="AR55" s="681"/>
    </row>
    <row r="56" spans="2:44" s="675" customFormat="1" ht="17.25" customHeight="1">
      <c r="B56" s="676"/>
      <c r="C56" s="681"/>
      <c r="D56" s="681" t="s">
        <v>777</v>
      </c>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c r="AR56" s="681"/>
    </row>
    <row r="57" spans="2:44" s="675" customFormat="1" ht="7.5" customHeight="1">
      <c r="B57" s="676"/>
      <c r="C57" s="681"/>
      <c r="D57" s="681"/>
      <c r="E57" s="681"/>
      <c r="F57" s="681"/>
      <c r="G57" s="681"/>
      <c r="H57" s="681"/>
      <c r="I57" s="681"/>
      <c r="J57" s="681"/>
      <c r="K57" s="681"/>
      <c r="L57" s="681"/>
      <c r="M57" s="681"/>
      <c r="N57" s="681"/>
      <c r="O57" s="681"/>
      <c r="P57" s="681"/>
      <c r="Q57" s="681"/>
      <c r="R57" s="681"/>
      <c r="S57" s="681"/>
      <c r="T57" s="681"/>
      <c r="U57" s="681"/>
      <c r="V57" s="681"/>
      <c r="W57" s="681"/>
      <c r="X57" s="681"/>
      <c r="Y57" s="681"/>
      <c r="Z57" s="681"/>
      <c r="AA57" s="681"/>
      <c r="AB57" s="681"/>
      <c r="AC57" s="681"/>
      <c r="AD57" s="681"/>
      <c r="AE57" s="681"/>
      <c r="AF57" s="681"/>
      <c r="AG57" s="681"/>
      <c r="AH57" s="681"/>
      <c r="AI57" s="681"/>
      <c r="AJ57" s="681"/>
      <c r="AK57" s="681"/>
      <c r="AL57" s="681"/>
      <c r="AM57" s="681"/>
      <c r="AN57" s="681"/>
      <c r="AO57" s="681"/>
      <c r="AP57" s="681"/>
      <c r="AQ57" s="681"/>
      <c r="AR57" s="681"/>
    </row>
    <row r="58" spans="2:44" s="675" customFormat="1" ht="17.25" customHeight="1">
      <c r="B58" s="681"/>
      <c r="C58" s="681"/>
      <c r="D58" s="807"/>
      <c r="E58" s="807"/>
      <c r="F58" s="807"/>
      <c r="G58" s="807"/>
      <c r="H58" s="807"/>
      <c r="I58" s="807"/>
      <c r="J58" s="807"/>
      <c r="K58" s="807"/>
      <c r="L58" s="807"/>
      <c r="M58" s="807"/>
      <c r="N58" s="807"/>
      <c r="O58" s="807"/>
      <c r="P58" s="807"/>
      <c r="Q58" s="807"/>
      <c r="R58" s="807"/>
      <c r="S58" s="807"/>
      <c r="T58" s="807"/>
      <c r="U58" s="807"/>
      <c r="V58" s="807"/>
      <c r="W58" s="807"/>
      <c r="X58" s="807"/>
      <c r="Y58" s="807"/>
      <c r="Z58" s="807"/>
      <c r="AA58" s="807"/>
      <c r="AB58" s="807"/>
      <c r="AC58" s="807"/>
      <c r="AD58" s="807"/>
      <c r="AE58" s="807"/>
      <c r="AF58" s="807"/>
      <c r="AG58" s="807"/>
      <c r="AH58" s="807"/>
      <c r="AI58" s="807"/>
      <c r="AJ58" s="807"/>
      <c r="AK58" s="807"/>
      <c r="AL58" s="807"/>
      <c r="AM58" s="807"/>
      <c r="AN58" s="807"/>
      <c r="AO58" s="807"/>
      <c r="AP58" s="681"/>
      <c r="AQ58" s="681"/>
      <c r="AR58" s="681"/>
    </row>
    <row r="59" spans="2:44" s="675" customFormat="1" ht="16.5" customHeight="1">
      <c r="B59" s="681"/>
      <c r="C59" s="681"/>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row>
    <row r="60" spans="2:44" s="675" customFormat="1" ht="14.25">
      <c r="B60" s="1149" t="s">
        <v>778</v>
      </c>
      <c r="C60" s="1149"/>
      <c r="D60" s="1149"/>
      <c r="E60" s="1149"/>
      <c r="F60" s="1149"/>
      <c r="G60" s="1149"/>
      <c r="H60" s="1149"/>
      <c r="I60" s="1149"/>
      <c r="J60" s="1149"/>
      <c r="K60" s="1149"/>
      <c r="L60" s="1149"/>
      <c r="M60" s="1149"/>
      <c r="N60" s="1149"/>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row>
    <row r="61" spans="2:44" s="675" customFormat="1" ht="9" customHeight="1">
      <c r="B61" s="804"/>
      <c r="C61" s="804"/>
      <c r="D61" s="804"/>
      <c r="E61" s="804"/>
      <c r="F61" s="804"/>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804"/>
      <c r="AF61" s="804"/>
      <c r="AG61" s="804"/>
      <c r="AH61" s="804"/>
      <c r="AI61" s="804"/>
      <c r="AJ61" s="804"/>
      <c r="AK61" s="804"/>
      <c r="AL61" s="804"/>
      <c r="AM61" s="804"/>
      <c r="AN61" s="804"/>
      <c r="AO61" s="804"/>
      <c r="AP61" s="804"/>
      <c r="AQ61" s="804"/>
      <c r="AR61" s="804"/>
    </row>
    <row r="62" spans="2:44" s="675" customFormat="1" ht="30" customHeight="1">
      <c r="B62" s="688"/>
      <c r="C62" s="803"/>
      <c r="D62" s="688"/>
      <c r="E62" s="688"/>
      <c r="F62" s="688"/>
      <c r="G62" s="688"/>
      <c r="H62" s="688"/>
      <c r="I62" s="688"/>
      <c r="J62" s="688"/>
      <c r="K62" s="688"/>
      <c r="L62" s="688"/>
      <c r="M62" s="688"/>
      <c r="N62" s="688"/>
      <c r="O62" s="688"/>
      <c r="P62" s="688"/>
      <c r="Q62" s="688"/>
      <c r="R62" s="688"/>
      <c r="S62" s="688"/>
      <c r="T62" s="688"/>
      <c r="U62" s="688"/>
      <c r="V62" s="688"/>
      <c r="W62" s="688"/>
      <c r="X62" s="688"/>
      <c r="Y62" s="688"/>
      <c r="Z62" s="688"/>
      <c r="AA62" s="688"/>
      <c r="AB62" s="688"/>
      <c r="AC62" s="676"/>
      <c r="AD62" s="689"/>
      <c r="AE62" s="676"/>
      <c r="AF62" s="809"/>
      <c r="AG62" s="809"/>
      <c r="AH62" s="1150" t="str">
        <f>IF(定型様式1_交付申請書!L4="","",定型様式1_交付申請書!L4)</f>
        <v/>
      </c>
      <c r="AI62" s="1150"/>
      <c r="AJ62" s="1150"/>
      <c r="AK62" s="1150"/>
      <c r="AL62" s="1150"/>
      <c r="AM62" s="1150"/>
      <c r="AN62" s="1150"/>
      <c r="AO62" s="1150"/>
      <c r="AP62" s="676"/>
      <c r="AQ62" s="676"/>
      <c r="AR62" s="676"/>
    </row>
    <row r="63" spans="2:44" s="675" customFormat="1" ht="15" customHeight="1">
      <c r="B63" s="688"/>
      <c r="C63" s="803"/>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9"/>
      <c r="AD63" s="689"/>
      <c r="AE63" s="677"/>
      <c r="AF63" s="677"/>
      <c r="AG63" s="677"/>
      <c r="AH63" s="689"/>
      <c r="AI63" s="677"/>
      <c r="AJ63" s="677"/>
      <c r="AK63" s="677"/>
      <c r="AL63" s="689"/>
      <c r="AM63" s="677"/>
      <c r="AN63" s="677"/>
      <c r="AO63" s="677"/>
      <c r="AP63" s="689"/>
      <c r="AQ63" s="676"/>
      <c r="AR63" s="676"/>
    </row>
    <row r="64" spans="2:44" ht="30" customHeight="1">
      <c r="B64" s="691"/>
      <c r="C64" s="692"/>
      <c r="D64" s="692"/>
      <c r="E64" s="692"/>
      <c r="F64" s="693" t="s">
        <v>779</v>
      </c>
      <c r="G64" s="693"/>
      <c r="H64" s="693"/>
      <c r="I64" s="693"/>
      <c r="J64" s="693"/>
      <c r="K64" s="1155" t="s">
        <v>780</v>
      </c>
      <c r="L64" s="1155"/>
      <c r="M64" s="1155"/>
      <c r="N64" s="1155"/>
      <c r="O64" s="1155"/>
      <c r="P64" s="1155"/>
      <c r="Q64" s="1156" t="str">
        <f>定型様式1_交付申請書!G10</f>
        <v/>
      </c>
      <c r="R64" s="1156"/>
      <c r="S64" s="1156"/>
      <c r="T64" s="1156"/>
      <c r="U64" s="1156"/>
      <c r="V64" s="1156"/>
      <c r="W64" s="1156"/>
      <c r="X64" s="1156"/>
      <c r="Y64" s="1156"/>
      <c r="Z64" s="1156"/>
      <c r="AA64" s="1156"/>
      <c r="AB64" s="1156"/>
      <c r="AC64" s="1156"/>
      <c r="AD64" s="1156"/>
      <c r="AE64" s="1156"/>
      <c r="AF64" s="1156"/>
      <c r="AG64" s="1156"/>
      <c r="AH64" s="1156"/>
      <c r="AI64" s="1156"/>
      <c r="AJ64" s="1156"/>
      <c r="AK64" s="1156"/>
      <c r="AL64" s="1156"/>
      <c r="AM64" s="1156"/>
      <c r="AN64" s="1156"/>
      <c r="AO64" s="1156"/>
      <c r="AP64" s="676"/>
      <c r="AQ64" s="676"/>
      <c r="AR64" s="676"/>
    </row>
    <row r="65" spans="2:45" ht="30" customHeight="1">
      <c r="B65" s="691"/>
      <c r="C65" s="692"/>
      <c r="D65" s="692"/>
      <c r="E65" s="692"/>
      <c r="F65" s="693"/>
      <c r="G65" s="693"/>
      <c r="H65" s="693"/>
      <c r="I65" s="693"/>
      <c r="J65" s="693"/>
      <c r="K65" s="1155" t="s">
        <v>781</v>
      </c>
      <c r="L65" s="1155"/>
      <c r="M65" s="1155"/>
      <c r="N65" s="1155"/>
      <c r="O65" s="1155"/>
      <c r="P65" s="808"/>
      <c r="Q65" s="1157" t="s">
        <v>782</v>
      </c>
      <c r="R65" s="1158"/>
      <c r="S65" s="1159" t="str">
        <f>定型様式1_交付申請書!G11</f>
        <v/>
      </c>
      <c r="T65" s="1160"/>
      <c r="U65" s="1160"/>
      <c r="V65" s="1160"/>
      <c r="W65" s="1160"/>
      <c r="X65" s="1161"/>
      <c r="Y65" s="1162" t="s">
        <v>783</v>
      </c>
      <c r="Z65" s="1163"/>
      <c r="AA65" s="1164" t="str">
        <f>定型様式1_交付申請書!J11</f>
        <v/>
      </c>
      <c r="AB65" s="1164"/>
      <c r="AC65" s="1164"/>
      <c r="AD65" s="1164"/>
      <c r="AE65" s="1164"/>
      <c r="AF65" s="1164"/>
      <c r="AG65" s="1164"/>
      <c r="AH65" s="1164"/>
      <c r="AI65" s="1164"/>
      <c r="AJ65" s="1164"/>
      <c r="AK65" s="1164"/>
      <c r="AL65" s="1164"/>
      <c r="AM65" s="1164"/>
      <c r="AN65" s="1164"/>
      <c r="AO65" s="1164"/>
      <c r="AP65" s="676"/>
      <c r="AQ65" s="676"/>
      <c r="AR65" s="676"/>
      <c r="AS65" s="690" t="s">
        <v>389</v>
      </c>
    </row>
    <row r="66" spans="2:45" ht="30" hidden="1" customHeight="1" outlineLevel="1">
      <c r="B66" s="688"/>
      <c r="C66" s="803"/>
      <c r="D66" s="688"/>
      <c r="E66" s="688"/>
      <c r="F66" s="688"/>
      <c r="G66" s="688"/>
      <c r="H66" s="688"/>
      <c r="I66" s="688"/>
      <c r="J66" s="688"/>
      <c r="K66" s="688"/>
      <c r="L66" s="688"/>
      <c r="M66" s="688"/>
      <c r="N66" s="688"/>
      <c r="O66" s="688"/>
      <c r="P66" s="688"/>
      <c r="Q66" s="688"/>
      <c r="R66" s="688"/>
      <c r="S66" s="688"/>
      <c r="T66" s="688"/>
      <c r="U66" s="688"/>
      <c r="V66" s="688"/>
      <c r="W66" s="688"/>
      <c r="X66" s="688"/>
      <c r="Y66" s="688"/>
      <c r="Z66" s="688"/>
      <c r="AA66" s="688"/>
      <c r="AB66" s="688"/>
      <c r="AC66" s="689"/>
      <c r="AD66" s="689"/>
      <c r="AE66" s="677"/>
      <c r="AF66" s="677"/>
      <c r="AG66" s="677"/>
      <c r="AH66" s="689"/>
      <c r="AI66" s="677"/>
      <c r="AJ66" s="677"/>
      <c r="AK66" s="677"/>
      <c r="AL66" s="689"/>
      <c r="AM66" s="677"/>
      <c r="AN66" s="677"/>
      <c r="AO66" s="677"/>
      <c r="AP66" s="689"/>
      <c r="AQ66" s="676"/>
      <c r="AR66" s="676"/>
    </row>
    <row r="67" spans="2:45" ht="30" hidden="1" customHeight="1" outlineLevel="1">
      <c r="B67" s="691"/>
      <c r="C67" s="692"/>
      <c r="D67" s="692"/>
      <c r="E67" s="692"/>
      <c r="F67" s="693" t="s">
        <v>784</v>
      </c>
      <c r="G67" s="693"/>
      <c r="H67" s="693"/>
      <c r="I67" s="693"/>
      <c r="J67" s="693"/>
      <c r="K67" s="1155" t="s">
        <v>780</v>
      </c>
      <c r="L67" s="1155"/>
      <c r="M67" s="1155"/>
      <c r="N67" s="1155"/>
      <c r="O67" s="1155"/>
      <c r="P67" s="1155"/>
      <c r="Q67" s="1156" t="str">
        <f>IF(入力シート!F40="","",入力シート!F40)</f>
        <v/>
      </c>
      <c r="R67" s="1156"/>
      <c r="S67" s="1156"/>
      <c r="T67" s="1156"/>
      <c r="U67" s="1156"/>
      <c r="V67" s="1156"/>
      <c r="W67" s="1156"/>
      <c r="X67" s="1156"/>
      <c r="Y67" s="1156"/>
      <c r="Z67" s="1156"/>
      <c r="AA67" s="1156"/>
      <c r="AB67" s="1156"/>
      <c r="AC67" s="1156"/>
      <c r="AD67" s="1156"/>
      <c r="AE67" s="1156"/>
      <c r="AF67" s="1156"/>
      <c r="AG67" s="1156"/>
      <c r="AH67" s="1156"/>
      <c r="AI67" s="1156"/>
      <c r="AJ67" s="1156"/>
      <c r="AK67" s="1156"/>
      <c r="AL67" s="1156"/>
      <c r="AM67" s="1156"/>
      <c r="AN67" s="1156"/>
      <c r="AO67" s="1156"/>
      <c r="AP67" s="676"/>
      <c r="AQ67" s="676"/>
      <c r="AR67" s="676"/>
    </row>
    <row r="68" spans="2:45" ht="30" hidden="1" customHeight="1" outlineLevel="1">
      <c r="B68" s="691"/>
      <c r="C68" s="692"/>
      <c r="D68" s="692"/>
      <c r="E68" s="692"/>
      <c r="F68" s="693"/>
      <c r="G68" s="693"/>
      <c r="H68" s="693"/>
      <c r="I68" s="693"/>
      <c r="J68" s="693"/>
      <c r="K68" s="1155" t="s">
        <v>781</v>
      </c>
      <c r="L68" s="1155"/>
      <c r="M68" s="1155"/>
      <c r="N68" s="1155"/>
      <c r="O68" s="1155"/>
      <c r="P68" s="808"/>
      <c r="Q68" s="1157" t="s">
        <v>782</v>
      </c>
      <c r="R68" s="1158"/>
      <c r="S68" s="1159" t="str">
        <f>IF(入力シート!F41="","",入力シート!F41)</f>
        <v/>
      </c>
      <c r="T68" s="1160"/>
      <c r="U68" s="1160"/>
      <c r="V68" s="1160"/>
      <c r="W68" s="1160"/>
      <c r="X68" s="1161"/>
      <c r="Y68" s="1162" t="s">
        <v>783</v>
      </c>
      <c r="Z68" s="1163"/>
      <c r="AA68" s="1164" t="str">
        <f>IF(入力シート!F43="","",入力シート!F43&amp;入力シート!J43)</f>
        <v/>
      </c>
      <c r="AB68" s="1164"/>
      <c r="AC68" s="1164"/>
      <c r="AD68" s="1164"/>
      <c r="AE68" s="1164"/>
      <c r="AF68" s="1164"/>
      <c r="AG68" s="1164"/>
      <c r="AH68" s="1164"/>
      <c r="AI68" s="1164"/>
      <c r="AJ68" s="1164"/>
      <c r="AK68" s="1164"/>
      <c r="AL68" s="1164"/>
      <c r="AM68" s="1164"/>
      <c r="AN68" s="1164"/>
      <c r="AO68" s="1164"/>
      <c r="AP68" s="676"/>
      <c r="AQ68" s="676"/>
      <c r="AR68" s="676"/>
      <c r="AS68" s="690" t="s">
        <v>389</v>
      </c>
    </row>
    <row r="69" spans="2:45" ht="18" customHeight="1" collapsed="1">
      <c r="AS69" s="690" t="s">
        <v>785</v>
      </c>
    </row>
    <row r="70" spans="2:45" ht="30" hidden="1" customHeight="1" outlineLevel="1">
      <c r="B70" s="688"/>
      <c r="C70" s="803"/>
      <c r="D70" s="688"/>
      <c r="E70" s="688"/>
      <c r="F70" s="688"/>
      <c r="G70" s="688"/>
      <c r="H70" s="688"/>
      <c r="I70" s="688"/>
      <c r="J70" s="688"/>
      <c r="K70" s="688"/>
      <c r="L70" s="688"/>
      <c r="M70" s="688"/>
      <c r="N70" s="688"/>
      <c r="O70" s="688"/>
      <c r="P70" s="688"/>
      <c r="Q70" s="688"/>
      <c r="R70" s="688"/>
      <c r="S70" s="688"/>
      <c r="T70" s="688"/>
      <c r="U70" s="688"/>
      <c r="V70" s="688"/>
      <c r="W70" s="688"/>
      <c r="X70" s="688"/>
      <c r="Y70" s="688"/>
      <c r="Z70" s="688"/>
      <c r="AA70" s="688"/>
      <c r="AB70" s="688"/>
      <c r="AC70" s="689"/>
      <c r="AD70" s="689"/>
      <c r="AE70" s="677"/>
      <c r="AF70" s="677"/>
      <c r="AG70" s="677"/>
      <c r="AH70" s="689"/>
      <c r="AI70" s="677"/>
      <c r="AJ70" s="677"/>
      <c r="AK70" s="677"/>
      <c r="AL70" s="689"/>
      <c r="AM70" s="677"/>
      <c r="AN70" s="677"/>
      <c r="AO70" s="677"/>
      <c r="AP70" s="689"/>
      <c r="AQ70" s="676"/>
      <c r="AR70" s="676"/>
    </row>
    <row r="71" spans="2:45" ht="30" hidden="1" customHeight="1" outlineLevel="1">
      <c r="B71" s="691"/>
      <c r="C71" s="692"/>
      <c r="D71" s="692"/>
      <c r="E71" s="692"/>
      <c r="F71" s="693" t="s">
        <v>786</v>
      </c>
      <c r="G71" s="693"/>
      <c r="H71" s="693"/>
      <c r="I71" s="693"/>
      <c r="J71" s="693"/>
      <c r="K71" s="1155" t="s">
        <v>780</v>
      </c>
      <c r="L71" s="1155"/>
      <c r="M71" s="1155"/>
      <c r="N71" s="1155"/>
      <c r="O71" s="1155"/>
      <c r="P71" s="1155"/>
      <c r="Q71" s="1156" t="str">
        <f>IF(入力シート!F53="","",入力シート!F53)</f>
        <v/>
      </c>
      <c r="R71" s="1156"/>
      <c r="S71" s="1156"/>
      <c r="T71" s="1156"/>
      <c r="U71" s="1156"/>
      <c r="V71" s="1156"/>
      <c r="W71" s="1156"/>
      <c r="X71" s="1156"/>
      <c r="Y71" s="1156"/>
      <c r="Z71" s="1156"/>
      <c r="AA71" s="1156"/>
      <c r="AB71" s="1156"/>
      <c r="AC71" s="1156"/>
      <c r="AD71" s="1156"/>
      <c r="AE71" s="1156"/>
      <c r="AF71" s="1156"/>
      <c r="AG71" s="1156"/>
      <c r="AH71" s="1156"/>
      <c r="AI71" s="1156"/>
      <c r="AJ71" s="1156"/>
      <c r="AK71" s="1156"/>
      <c r="AL71" s="1156"/>
      <c r="AM71" s="1156"/>
      <c r="AN71" s="1156"/>
      <c r="AO71" s="1156"/>
      <c r="AP71" s="676"/>
      <c r="AQ71" s="676"/>
      <c r="AR71" s="676"/>
    </row>
    <row r="72" spans="2:45" ht="30" hidden="1" customHeight="1" outlineLevel="1">
      <c r="B72" s="691"/>
      <c r="C72" s="692"/>
      <c r="D72" s="692"/>
      <c r="E72" s="692"/>
      <c r="F72" s="693"/>
      <c r="G72" s="693"/>
      <c r="H72" s="693"/>
      <c r="I72" s="693"/>
      <c r="J72" s="693"/>
      <c r="K72" s="1155" t="s">
        <v>781</v>
      </c>
      <c r="L72" s="1155"/>
      <c r="M72" s="1155"/>
      <c r="N72" s="1155"/>
      <c r="O72" s="1155"/>
      <c r="P72" s="808"/>
      <c r="Q72" s="1157" t="s">
        <v>782</v>
      </c>
      <c r="R72" s="1158"/>
      <c r="S72" s="1159" t="str">
        <f>IF(入力シート!F54="","",入力シート!F54)</f>
        <v/>
      </c>
      <c r="T72" s="1160"/>
      <c r="U72" s="1160"/>
      <c r="V72" s="1160"/>
      <c r="W72" s="1160"/>
      <c r="X72" s="1161"/>
      <c r="Y72" s="1162" t="s">
        <v>783</v>
      </c>
      <c r="Z72" s="1163"/>
      <c r="AA72" s="1164" t="str">
        <f>IF(入力シート!F56="","",入力シート!F56&amp;入力シート!J56)</f>
        <v/>
      </c>
      <c r="AB72" s="1164"/>
      <c r="AC72" s="1164"/>
      <c r="AD72" s="1164"/>
      <c r="AE72" s="1164"/>
      <c r="AF72" s="1164"/>
      <c r="AG72" s="1164"/>
      <c r="AH72" s="1164"/>
      <c r="AI72" s="1164"/>
      <c r="AJ72" s="1164"/>
      <c r="AK72" s="1164"/>
      <c r="AL72" s="1164"/>
      <c r="AM72" s="1164"/>
      <c r="AN72" s="1164"/>
      <c r="AO72" s="1164"/>
      <c r="AP72" s="676"/>
      <c r="AQ72" s="676"/>
      <c r="AR72" s="676"/>
      <c r="AS72" s="690" t="s">
        <v>389</v>
      </c>
    </row>
    <row r="73" spans="2:45" ht="18" customHeight="1" collapsed="1">
      <c r="AS73" s="690" t="s">
        <v>785</v>
      </c>
    </row>
    <row r="74" spans="2:45" ht="30" hidden="1" customHeight="1" outlineLevel="1">
      <c r="B74" s="688"/>
      <c r="C74" s="803"/>
      <c r="D74" s="688"/>
      <c r="E74" s="688"/>
      <c r="F74" s="688"/>
      <c r="G74" s="688"/>
      <c r="H74" s="688"/>
      <c r="I74" s="688"/>
      <c r="J74" s="688"/>
      <c r="K74" s="688"/>
      <c r="L74" s="688"/>
      <c r="M74" s="688"/>
      <c r="N74" s="688"/>
      <c r="O74" s="688"/>
      <c r="P74" s="688"/>
      <c r="Q74" s="688"/>
      <c r="R74" s="688"/>
      <c r="S74" s="688"/>
      <c r="T74" s="688"/>
      <c r="U74" s="688"/>
      <c r="V74" s="688"/>
      <c r="W74" s="688"/>
      <c r="X74" s="688"/>
      <c r="Y74" s="688"/>
      <c r="Z74" s="688"/>
      <c r="AA74" s="688"/>
      <c r="AB74" s="688"/>
      <c r="AC74" s="689"/>
      <c r="AD74" s="689"/>
      <c r="AE74" s="677"/>
      <c r="AF74" s="677"/>
      <c r="AG74" s="677"/>
      <c r="AH74" s="689"/>
      <c r="AI74" s="677"/>
      <c r="AJ74" s="677"/>
      <c r="AK74" s="677"/>
      <c r="AL74" s="689"/>
      <c r="AM74" s="677"/>
      <c r="AN74" s="677"/>
      <c r="AO74" s="677"/>
      <c r="AP74" s="689"/>
      <c r="AQ74" s="676"/>
      <c r="AR74" s="676"/>
    </row>
    <row r="75" spans="2:45" ht="30" hidden="1" customHeight="1" outlineLevel="1">
      <c r="B75" s="691"/>
      <c r="C75" s="692"/>
      <c r="D75" s="692"/>
      <c r="E75" s="692"/>
      <c r="F75" s="693" t="s">
        <v>787</v>
      </c>
      <c r="G75" s="693"/>
      <c r="H75" s="693"/>
      <c r="I75" s="693"/>
      <c r="J75" s="693"/>
      <c r="K75" s="1155" t="s">
        <v>780</v>
      </c>
      <c r="L75" s="1155"/>
      <c r="M75" s="1155"/>
      <c r="N75" s="1155"/>
      <c r="O75" s="1155"/>
      <c r="P75" s="1155"/>
      <c r="Q75" s="1156" t="str">
        <f>IF(入力シート!F66="","",入力シート!F66)</f>
        <v/>
      </c>
      <c r="R75" s="1156"/>
      <c r="S75" s="1156"/>
      <c r="T75" s="1156"/>
      <c r="U75" s="1156"/>
      <c r="V75" s="1156"/>
      <c r="W75" s="1156"/>
      <c r="X75" s="1156"/>
      <c r="Y75" s="1156"/>
      <c r="Z75" s="1156"/>
      <c r="AA75" s="1156"/>
      <c r="AB75" s="1156"/>
      <c r="AC75" s="1156"/>
      <c r="AD75" s="1156"/>
      <c r="AE75" s="1156"/>
      <c r="AF75" s="1156"/>
      <c r="AG75" s="1156"/>
      <c r="AH75" s="1156"/>
      <c r="AI75" s="1156"/>
      <c r="AJ75" s="1156"/>
      <c r="AK75" s="1156"/>
      <c r="AL75" s="1156"/>
      <c r="AM75" s="1156"/>
      <c r="AN75" s="1156"/>
      <c r="AO75" s="1156"/>
      <c r="AP75" s="676"/>
      <c r="AQ75" s="676"/>
      <c r="AR75" s="676"/>
    </row>
    <row r="76" spans="2:45" ht="30" hidden="1" customHeight="1" outlineLevel="1">
      <c r="B76" s="691"/>
      <c r="C76" s="692"/>
      <c r="D76" s="692"/>
      <c r="E76" s="692"/>
      <c r="F76" s="693"/>
      <c r="G76" s="693"/>
      <c r="H76" s="693"/>
      <c r="I76" s="693"/>
      <c r="J76" s="693"/>
      <c r="K76" s="1155" t="s">
        <v>781</v>
      </c>
      <c r="L76" s="1155"/>
      <c r="M76" s="1155"/>
      <c r="N76" s="1155"/>
      <c r="O76" s="1155"/>
      <c r="P76" s="808"/>
      <c r="Q76" s="1157" t="s">
        <v>782</v>
      </c>
      <c r="R76" s="1158"/>
      <c r="S76" s="1159" t="str">
        <f>IF(入力シート!F67="","",入力シート!F67)</f>
        <v/>
      </c>
      <c r="T76" s="1160"/>
      <c r="U76" s="1160"/>
      <c r="V76" s="1160"/>
      <c r="W76" s="1160"/>
      <c r="X76" s="1161"/>
      <c r="Y76" s="1162" t="s">
        <v>783</v>
      </c>
      <c r="Z76" s="1163"/>
      <c r="AA76" s="1164" t="str">
        <f>IF(入力シート!F69="","",入力シート!F69&amp;入力シート!J69)</f>
        <v/>
      </c>
      <c r="AB76" s="1164"/>
      <c r="AC76" s="1164"/>
      <c r="AD76" s="1164"/>
      <c r="AE76" s="1164"/>
      <c r="AF76" s="1164"/>
      <c r="AG76" s="1164"/>
      <c r="AH76" s="1164"/>
      <c r="AI76" s="1164"/>
      <c r="AJ76" s="1164"/>
      <c r="AK76" s="1164"/>
      <c r="AL76" s="1164"/>
      <c r="AM76" s="1164"/>
      <c r="AN76" s="1164"/>
      <c r="AO76" s="1164"/>
      <c r="AP76" s="676"/>
      <c r="AQ76" s="676"/>
      <c r="AR76" s="676"/>
      <c r="AS76" s="690" t="s">
        <v>389</v>
      </c>
    </row>
    <row r="77" spans="2:45" ht="18" customHeight="1" collapsed="1">
      <c r="AS77" s="690" t="s">
        <v>785</v>
      </c>
    </row>
  </sheetData>
  <sheetProtection algorithmName="SHA-512" hashValue="Lx27phQnCaZFi7tCRYdVP1c/rX2nlPjPFwPJRs4YCqiFp4l1zSSAcPuqdnjd3sMhmIkOhPeOzBXDwGPUDF1u0g==" saltValue="owbyNiDFaoPVV8E8gkpLlA==" spinCount="100000" sheet="1" formatCells="0" formatRows="0" insertRows="0" deleteRows="0" selectLockedCells="1" autoFilter="0" pivotTables="0"/>
  <mergeCells count="39">
    <mergeCell ref="K75:P75"/>
    <mergeCell ref="Q75:AO75"/>
    <mergeCell ref="K76:O76"/>
    <mergeCell ref="Q76:R76"/>
    <mergeCell ref="S76:X76"/>
    <mergeCell ref="Y76:Z76"/>
    <mergeCell ref="AA76:AO76"/>
    <mergeCell ref="K71:P71"/>
    <mergeCell ref="Q71:AO71"/>
    <mergeCell ref="K72:O72"/>
    <mergeCell ref="Q72:R72"/>
    <mergeCell ref="S72:X72"/>
    <mergeCell ref="Y72:Z72"/>
    <mergeCell ref="AA72:AO72"/>
    <mergeCell ref="K67:P67"/>
    <mergeCell ref="Q67:AO67"/>
    <mergeCell ref="K68:O68"/>
    <mergeCell ref="Q68:R68"/>
    <mergeCell ref="S68:X68"/>
    <mergeCell ref="Y68:Z68"/>
    <mergeCell ref="AA68:AO68"/>
    <mergeCell ref="K64:P64"/>
    <mergeCell ref="Q64:AO64"/>
    <mergeCell ref="K65:O65"/>
    <mergeCell ref="Q65:R65"/>
    <mergeCell ref="S65:X65"/>
    <mergeCell ref="Y65:Z65"/>
    <mergeCell ref="AA65:AO65"/>
    <mergeCell ref="B9:AR9"/>
    <mergeCell ref="D12:AR12"/>
    <mergeCell ref="B60:AR60"/>
    <mergeCell ref="AH62:AO62"/>
    <mergeCell ref="B2:AR2"/>
    <mergeCell ref="AL3:AM3"/>
    <mergeCell ref="AO3:AP3"/>
    <mergeCell ref="B4:N4"/>
    <mergeCell ref="B5:N5"/>
    <mergeCell ref="B6:AR7"/>
    <mergeCell ref="B8:AR8"/>
  </mergeCells>
  <phoneticPr fontId="18"/>
  <conditionalFormatting sqref="B3:AK3 AQ3:AS3 AN3 B61:AC63 AS2 B78:AS1048576 B69:AR69 AR61:AS61 AR62:AR63 B9:AS50 B58:AS60 Q4:AS5 B73:AR73 B77:AR77 B6 B8 AS6:AS8">
    <cfRule type="expression" priority="24">
      <formula>CELL("protect",B2)=0</formula>
    </cfRule>
  </conditionalFormatting>
  <conditionalFormatting sqref="B64:P65 AP64:AR65">
    <cfRule type="expression" priority="22">
      <formula>CELL("protect",B64)=0</formula>
    </cfRule>
  </conditionalFormatting>
  <conditionalFormatting sqref="B2">
    <cfRule type="expression" priority="23">
      <formula>CELL("protect",B2)=0</formula>
    </cfRule>
  </conditionalFormatting>
  <conditionalFormatting sqref="B66:AC66 AR66">
    <cfRule type="expression" priority="21">
      <formula>CELL("protect",B66)=0</formula>
    </cfRule>
  </conditionalFormatting>
  <conditionalFormatting sqref="B67:P68 AP67:AR68">
    <cfRule type="expression" priority="20">
      <formula>CELL("protect",B67)=0</formula>
    </cfRule>
  </conditionalFormatting>
  <conditionalFormatting sqref="B51:AS53 B57:AS57">
    <cfRule type="expression" priority="19">
      <formula>CELL("protect",B51)=0</formula>
    </cfRule>
  </conditionalFormatting>
  <conditionalFormatting sqref="B54:AS55">
    <cfRule type="expression" priority="18">
      <formula>CELL("protect",B54)=0</formula>
    </cfRule>
  </conditionalFormatting>
  <conditionalFormatting sqref="B56:AS56">
    <cfRule type="expression" priority="17">
      <formula>CELL("protect",B56)=0</formula>
    </cfRule>
  </conditionalFormatting>
  <conditionalFormatting sqref="B70:AC70 AR70">
    <cfRule type="expression" priority="16">
      <formula>CELL("protect",B70)=0</formula>
    </cfRule>
  </conditionalFormatting>
  <conditionalFormatting sqref="B71:P72 AP71:AR72">
    <cfRule type="expression" priority="15">
      <formula>CELL("protect",B71)=0</formula>
    </cfRule>
  </conditionalFormatting>
  <conditionalFormatting sqref="B74:AC74 AR74">
    <cfRule type="expression" priority="14">
      <formula>CELL("protect",B74)=0</formula>
    </cfRule>
  </conditionalFormatting>
  <conditionalFormatting sqref="B75:P76 AP75:AR76">
    <cfRule type="expression" priority="13">
      <formula>CELL("protect",B75)=0</formula>
    </cfRule>
  </conditionalFormatting>
  <conditionalFormatting sqref="Q65">
    <cfRule type="containsBlanks" dxfId="472" priority="8">
      <formula>LEN(TRIM(Q65))=0</formula>
    </cfRule>
  </conditionalFormatting>
  <conditionalFormatting sqref="Y65">
    <cfRule type="containsBlanks" dxfId="471" priority="7">
      <formula>LEN(TRIM(Y65))=0</formula>
    </cfRule>
  </conditionalFormatting>
  <conditionalFormatting sqref="Q68">
    <cfRule type="containsBlanks" dxfId="470" priority="6">
      <formula>LEN(TRIM(Q68))=0</formula>
    </cfRule>
  </conditionalFormatting>
  <conditionalFormatting sqref="Y68">
    <cfRule type="containsBlanks" dxfId="469" priority="5">
      <formula>LEN(TRIM(Y68))=0</formula>
    </cfRule>
  </conditionalFormatting>
  <conditionalFormatting sqref="Q72">
    <cfRule type="containsBlanks" dxfId="468" priority="4">
      <formula>LEN(TRIM(Q72))=0</formula>
    </cfRule>
  </conditionalFormatting>
  <conditionalFormatting sqref="Y72">
    <cfRule type="containsBlanks" dxfId="467" priority="3">
      <formula>LEN(TRIM(Y72))=0</formula>
    </cfRule>
  </conditionalFormatting>
  <conditionalFormatting sqref="Q76">
    <cfRule type="containsBlanks" dxfId="466" priority="2">
      <formula>LEN(TRIM(Q76))=0</formula>
    </cfRule>
  </conditionalFormatting>
  <conditionalFormatting sqref="Y76">
    <cfRule type="containsBlanks" dxfId="465" priority="1">
      <formula>LEN(TRIM(Y76))=0</formula>
    </cfRule>
  </conditionalFormatting>
  <dataValidations count="2">
    <dataValidation imeMode="hiragana" allowBlank="1" showInputMessage="1" showErrorMessage="1" sqref="Q64 Q71 Q67 Q75" xr:uid="{0C23781F-41F2-4FB6-A2EA-DB4A4AC7A82D}"/>
    <dataValidation imeMode="disabled" allowBlank="1" showInputMessage="1" showErrorMessage="1" sqref="AF62:AH62" xr:uid="{A05C956C-873D-427A-8266-8BA47AC8B5FF}"/>
  </dataValidations>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明朝,標準"&amp;8&amp;K01+020R5超高層ZEH-M_ver.1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24"/>
  <sheetViews>
    <sheetView showGridLines="0" view="pageBreakPreview" zoomScale="85" zoomScaleNormal="70" zoomScaleSheetLayoutView="85" workbookViewId="0"/>
  </sheetViews>
  <sheetFormatPr defaultColWidth="9" defaultRowHeight="21"/>
  <cols>
    <col min="1" max="1" width="2.625" style="3" customWidth="1"/>
    <col min="2" max="2" width="30.625" style="4" customWidth="1"/>
    <col min="3" max="3" width="20.625" style="4" customWidth="1"/>
    <col min="4" max="4" width="10.625" style="4" customWidth="1"/>
    <col min="5" max="5" width="6.625" style="4" customWidth="1"/>
    <col min="6" max="6" width="15.625" style="4" customWidth="1"/>
    <col min="7" max="7" width="20.625" style="4" customWidth="1"/>
    <col min="8" max="8" width="10.625" style="4" customWidth="1"/>
    <col min="9" max="9" width="6.625" style="4" customWidth="1"/>
    <col min="10" max="10" width="2.625" style="4" customWidth="1"/>
    <col min="11" max="11" width="9" style="215"/>
    <col min="12" max="16384" width="9" style="4"/>
  </cols>
  <sheetData>
    <row r="1" spans="1:11" s="212" customFormat="1" ht="18.75">
      <c r="A1" s="213"/>
      <c r="B1" s="213"/>
      <c r="C1" s="213"/>
      <c r="D1" s="213"/>
      <c r="E1" s="213"/>
      <c r="F1" s="213"/>
      <c r="G1" s="213"/>
      <c r="H1" s="213"/>
      <c r="I1" s="213"/>
      <c r="J1" s="213"/>
      <c r="K1" s="215"/>
    </row>
    <row r="2" spans="1:11" s="212" customFormat="1" ht="18.75">
      <c r="A2" s="213"/>
      <c r="B2" s="213"/>
      <c r="C2" s="213"/>
      <c r="D2" s="213"/>
      <c r="E2" s="213"/>
      <c r="F2" s="213"/>
      <c r="G2" s="213"/>
      <c r="H2" s="213"/>
      <c r="I2" s="213"/>
      <c r="J2" s="213"/>
      <c r="K2" s="215"/>
    </row>
    <row r="3" spans="1:11" ht="24.75" customHeight="1">
      <c r="A3" s="1171" t="s">
        <v>93</v>
      </c>
      <c r="B3" s="1171"/>
      <c r="C3" s="1171"/>
      <c r="D3" s="1171"/>
      <c r="E3" s="1171"/>
      <c r="F3" s="1171"/>
      <c r="G3" s="1171"/>
      <c r="H3" s="1171"/>
      <c r="I3" s="1171"/>
    </row>
    <row r="4" spans="1:11" ht="24.75" customHeight="1">
      <c r="B4" s="7" t="s">
        <v>398</v>
      </c>
    </row>
    <row r="5" spans="1:11" ht="24.75" customHeight="1">
      <c r="B5" s="4" t="s">
        <v>94</v>
      </c>
    </row>
    <row r="6" spans="1:11" ht="24.75" customHeight="1">
      <c r="A6" s="5"/>
      <c r="B6" s="187" t="s">
        <v>96</v>
      </c>
      <c r="C6" s="1167" t="str">
        <f>IF(入力シート!F26="","",入力シート!F26)</f>
        <v/>
      </c>
      <c r="D6" s="1167"/>
      <c r="E6" s="1167"/>
      <c r="F6" s="1167"/>
      <c r="G6" s="1167"/>
      <c r="H6" s="1167"/>
      <c r="I6" s="1167"/>
      <c r="K6" s="216"/>
    </row>
    <row r="7" spans="1:11" ht="24.75" customHeight="1">
      <c r="A7" s="5"/>
      <c r="B7" s="187" t="s">
        <v>97</v>
      </c>
      <c r="C7" s="1167" t="str">
        <f>IF(入力シート!F27="","",入力シート!F27)</f>
        <v/>
      </c>
      <c r="D7" s="1167"/>
      <c r="E7" s="1167"/>
      <c r="F7" s="1167"/>
      <c r="G7" s="1167"/>
      <c r="H7" s="1167"/>
      <c r="I7" s="1167"/>
      <c r="K7" s="216"/>
    </row>
    <row r="8" spans="1:11" ht="24.75" customHeight="1">
      <c r="A8" s="5"/>
      <c r="B8" s="187" t="s">
        <v>98</v>
      </c>
      <c r="C8" s="1168" t="str">
        <f>IF(入力シート!F37="","",入力シート!F37)</f>
        <v/>
      </c>
      <c r="D8" s="1168"/>
      <c r="E8" s="1168"/>
      <c r="F8" s="1168"/>
      <c r="G8" s="1168"/>
      <c r="H8" s="1168"/>
      <c r="I8" s="1168"/>
    </row>
    <row r="9" spans="1:11" ht="24.75" customHeight="1">
      <c r="A9" s="5"/>
      <c r="B9" s="187" t="s">
        <v>99</v>
      </c>
      <c r="C9" s="1168" t="str">
        <f>IF(入力シート!F28="","",入力シート!F28)</f>
        <v/>
      </c>
      <c r="D9" s="1168"/>
      <c r="E9" s="1168"/>
      <c r="F9" s="1168"/>
      <c r="G9" s="1168"/>
      <c r="H9" s="1168"/>
      <c r="I9" s="1168"/>
    </row>
    <row r="10" spans="1:11" ht="24.75" customHeight="1">
      <c r="A10" s="5"/>
      <c r="B10" s="187" t="s">
        <v>96</v>
      </c>
      <c r="C10" s="1168" t="str">
        <f>IF(入力シート!F29="","",入力シート!F29&amp;入力シート!J29)</f>
        <v/>
      </c>
      <c r="D10" s="1168"/>
      <c r="E10" s="1168"/>
      <c r="F10" s="1168"/>
      <c r="G10" s="1168"/>
      <c r="H10" s="1168"/>
      <c r="I10" s="1168"/>
    </row>
    <row r="11" spans="1:11" ht="24.75" customHeight="1">
      <c r="A11" s="5"/>
      <c r="B11" s="187" t="s">
        <v>100</v>
      </c>
      <c r="C11" s="1168" t="str">
        <f>IF(入力シート!F30="","",入力シート!F30&amp;入力シート!J30)</f>
        <v/>
      </c>
      <c r="D11" s="1168"/>
      <c r="E11" s="1168"/>
      <c r="F11" s="1168"/>
      <c r="G11" s="1168"/>
      <c r="H11" s="1168"/>
      <c r="I11" s="1168"/>
    </row>
    <row r="12" spans="1:11" ht="24.75" customHeight="1">
      <c r="A12" s="5"/>
      <c r="B12" s="1165" t="s">
        <v>101</v>
      </c>
      <c r="C12" s="1166" t="str">
        <f>IF(入力シート!F32="","",入力シート!F32)</f>
        <v/>
      </c>
      <c r="D12" s="1166"/>
      <c r="E12" s="1166"/>
      <c r="F12" s="1166"/>
      <c r="G12" s="1166"/>
      <c r="H12" s="1166"/>
      <c r="I12" s="1166"/>
    </row>
    <row r="13" spans="1:11" ht="24.75" customHeight="1">
      <c r="A13" s="5"/>
      <c r="B13" s="1165"/>
      <c r="C13" s="1168" t="str">
        <f>IF(入力シート!F33="","",入力シート!F33&amp;入力シート!G33&amp;入力シート!H33&amp;入力シート!I33&amp;入力シート!J33&amp;入力シート!F34)</f>
        <v/>
      </c>
      <c r="D13" s="1168"/>
      <c r="E13" s="1168"/>
      <c r="F13" s="1168"/>
      <c r="G13" s="1168"/>
      <c r="H13" s="1168"/>
      <c r="I13" s="1168"/>
    </row>
    <row r="14" spans="1:11" ht="24.75" customHeight="1">
      <c r="A14" s="5"/>
      <c r="B14" s="187" t="s">
        <v>11</v>
      </c>
      <c r="C14" s="1168" t="str">
        <f>IF(入力シート!F35="","",入力シート!F35)</f>
        <v/>
      </c>
      <c r="D14" s="1168"/>
      <c r="E14" s="1168"/>
      <c r="F14" s="1168"/>
      <c r="G14" s="1168"/>
      <c r="H14" s="1168"/>
      <c r="I14" s="1168"/>
    </row>
    <row r="15" spans="1:11" ht="24.75" customHeight="1">
      <c r="A15" s="5"/>
      <c r="B15" s="187" t="s">
        <v>220</v>
      </c>
      <c r="C15" s="1168" t="str">
        <f>IF(入力シート!F36="","",入力シート!F36)</f>
        <v/>
      </c>
      <c r="D15" s="1168"/>
      <c r="E15" s="1168"/>
      <c r="F15" s="1168"/>
      <c r="G15" s="1168"/>
      <c r="H15" s="1168"/>
      <c r="I15" s="1168"/>
    </row>
    <row r="16" spans="1:11" ht="7.5" customHeight="1">
      <c r="A16" s="5"/>
      <c r="B16" s="96"/>
      <c r="C16" s="97"/>
      <c r="D16" s="97"/>
      <c r="E16" s="97"/>
      <c r="F16" s="97"/>
      <c r="G16" s="97"/>
      <c r="H16" s="97"/>
      <c r="I16" s="97"/>
    </row>
    <row r="17" spans="1:11" ht="24.75" customHeight="1">
      <c r="A17" s="44"/>
      <c r="B17" s="1169" t="s">
        <v>102</v>
      </c>
      <c r="C17" s="1169"/>
    </row>
    <row r="18" spans="1:11" ht="24.75" customHeight="1">
      <c r="A18" s="5"/>
      <c r="B18" s="187" t="s">
        <v>18</v>
      </c>
      <c r="C18" s="1168" t="str">
        <f>IF(入力シート!F79="","",入力シート!F79)</f>
        <v/>
      </c>
      <c r="D18" s="1168"/>
      <c r="E18" s="1168"/>
      <c r="F18" s="1168"/>
      <c r="G18" s="1168"/>
      <c r="H18" s="1168"/>
      <c r="I18" s="1168"/>
      <c r="K18" s="211"/>
    </row>
    <row r="19" spans="1:11" ht="24.75" customHeight="1">
      <c r="A19" s="5"/>
      <c r="B19" s="187" t="s">
        <v>20</v>
      </c>
      <c r="C19" s="1168" t="str">
        <f>IF(入力シート!F80="","",入力シート!F80)</f>
        <v/>
      </c>
      <c r="D19" s="1168"/>
      <c r="E19" s="1168"/>
      <c r="F19" s="1168"/>
      <c r="G19" s="1168"/>
      <c r="H19" s="1168"/>
      <c r="I19" s="1168"/>
    </row>
    <row r="20" spans="1:11" ht="24.75" customHeight="1">
      <c r="A20" s="5"/>
      <c r="B20" s="187" t="s">
        <v>19</v>
      </c>
      <c r="C20" s="1168" t="str">
        <f>IF(入力シート!F81="","",入力シート!F81)</f>
        <v/>
      </c>
      <c r="D20" s="1168"/>
      <c r="E20" s="1168"/>
      <c r="F20" s="1168"/>
      <c r="G20" s="1168"/>
      <c r="H20" s="1168"/>
      <c r="I20" s="1168"/>
    </row>
    <row r="21" spans="1:11" ht="7.5" customHeight="1">
      <c r="A21" s="5"/>
      <c r="B21" s="96"/>
      <c r="C21" s="97"/>
      <c r="D21" s="97"/>
      <c r="E21" s="97"/>
      <c r="F21" s="97"/>
      <c r="G21" s="97"/>
      <c r="H21" s="97"/>
      <c r="I21" s="97"/>
    </row>
    <row r="22" spans="1:11" ht="24.75" customHeight="1">
      <c r="A22" s="5"/>
      <c r="B22" s="1169" t="s">
        <v>103</v>
      </c>
      <c r="C22" s="1169"/>
    </row>
    <row r="23" spans="1:11" ht="24.75" customHeight="1">
      <c r="A23" s="5"/>
      <c r="B23" s="187" t="s">
        <v>95</v>
      </c>
      <c r="C23" s="195" t="s">
        <v>221</v>
      </c>
      <c r="D23" s="91" t="str">
        <f>IF(入力シート!F84="","",入力シート!F84)</f>
        <v/>
      </c>
    </row>
    <row r="24" spans="1:11" ht="24.75" customHeight="1">
      <c r="A24" s="5"/>
      <c r="B24" s="187" t="s">
        <v>104</v>
      </c>
      <c r="C24" s="1168" t="str">
        <f>IF(入力シート!F85="","",入力シート!F85)</f>
        <v/>
      </c>
      <c r="D24" s="1168"/>
      <c r="E24" s="1168"/>
      <c r="F24" s="1168"/>
      <c r="G24" s="1168"/>
      <c r="H24" s="1168"/>
      <c r="I24" s="1168"/>
    </row>
    <row r="25" spans="1:11" ht="24.75" customHeight="1">
      <c r="A25" s="5"/>
      <c r="B25" s="187" t="s">
        <v>105</v>
      </c>
      <c r="C25" s="1168" t="str">
        <f>IF(入力シート!F86="","",入力シート!F86)</f>
        <v/>
      </c>
      <c r="D25" s="1168"/>
      <c r="E25" s="1168"/>
      <c r="F25" s="1168"/>
      <c r="G25" s="1168"/>
      <c r="H25" s="1168"/>
      <c r="I25" s="1168"/>
    </row>
    <row r="26" spans="1:11" ht="24.75" customHeight="1">
      <c r="A26" s="5"/>
      <c r="B26" s="187" t="s">
        <v>96</v>
      </c>
      <c r="C26" s="1168" t="str">
        <f>IF(入力シート!F87="","",入力シート!F87&amp;入力シート!J87)</f>
        <v/>
      </c>
      <c r="D26" s="1168"/>
      <c r="E26" s="1168"/>
      <c r="F26" s="1168"/>
      <c r="G26" s="1168"/>
      <c r="H26" s="1168"/>
      <c r="I26" s="1168"/>
    </row>
    <row r="27" spans="1:11" ht="24.75" customHeight="1">
      <c r="A27" s="5"/>
      <c r="B27" s="187" t="s">
        <v>23</v>
      </c>
      <c r="C27" s="1168" t="str">
        <f>IF(入力シート!F88="","",入力シート!F88&amp;入力シート!J88)</f>
        <v/>
      </c>
      <c r="D27" s="1168"/>
      <c r="E27" s="1168"/>
      <c r="F27" s="1168"/>
      <c r="G27" s="1168"/>
      <c r="H27" s="1168"/>
      <c r="I27" s="1168"/>
    </row>
    <row r="28" spans="1:11" s="42" customFormat="1" ht="24.75" customHeight="1">
      <c r="B28" s="1165" t="s">
        <v>101</v>
      </c>
      <c r="C28" s="1166" t="str">
        <f>IF(入力シート!F89="","",入力シート!F89)</f>
        <v/>
      </c>
      <c r="D28" s="1166"/>
      <c r="E28" s="1166"/>
      <c r="F28" s="1166"/>
      <c r="G28" s="1166"/>
      <c r="H28" s="1166"/>
      <c r="I28" s="1166"/>
      <c r="K28" s="215"/>
    </row>
    <row r="29" spans="1:11" s="92" customFormat="1" ht="24.75" customHeight="1">
      <c r="B29" s="1165"/>
      <c r="C29" s="1168" t="str">
        <f>IF(入力シート!F90="","",入力シート!F90&amp;入力シート!G90&amp;入力シート!H90&amp;入力シート!I90&amp;入力シート!J90&amp;入力シート!F91)</f>
        <v/>
      </c>
      <c r="D29" s="1168"/>
      <c r="E29" s="1168"/>
      <c r="F29" s="1168"/>
      <c r="G29" s="1168"/>
      <c r="H29" s="1168"/>
      <c r="I29" s="1168"/>
      <c r="K29" s="215"/>
    </row>
    <row r="30" spans="1:11" s="92" customFormat="1" ht="24.75" customHeight="1">
      <c r="B30" s="187" t="s">
        <v>11</v>
      </c>
      <c r="C30" s="1168" t="str">
        <f>IF(入力シート!F92="","",入力シート!F92)</f>
        <v/>
      </c>
      <c r="D30" s="1168"/>
      <c r="E30" s="1168"/>
      <c r="F30" s="1168"/>
      <c r="G30" s="1168"/>
      <c r="H30" s="1168"/>
      <c r="I30" s="1168"/>
      <c r="K30" s="215"/>
    </row>
    <row r="31" spans="1:11" s="92" customFormat="1" ht="24.75" customHeight="1">
      <c r="B31" s="187" t="s">
        <v>106</v>
      </c>
      <c r="C31" s="1168" t="str">
        <f>IF(入力シート!F93="","",入力シート!F93)</f>
        <v/>
      </c>
      <c r="D31" s="1168"/>
      <c r="E31" s="1168"/>
      <c r="F31" s="1168"/>
      <c r="G31" s="1168"/>
      <c r="H31" s="1168"/>
      <c r="I31" s="1168"/>
      <c r="K31" s="215"/>
    </row>
    <row r="32" spans="1:11" s="92" customFormat="1" ht="24.75" customHeight="1">
      <c r="B32" s="187" t="s">
        <v>952</v>
      </c>
      <c r="C32" s="1168" t="str">
        <f>IF(入力シート!F94="","",入力シート!F94)</f>
        <v/>
      </c>
      <c r="D32" s="1168"/>
      <c r="E32" s="1168"/>
      <c r="F32" s="1168"/>
      <c r="G32" s="1168"/>
      <c r="H32" s="1168"/>
      <c r="I32" s="1168"/>
      <c r="K32" s="215"/>
    </row>
    <row r="33" spans="2:11" s="118" customFormat="1" ht="8.25" customHeight="1">
      <c r="B33" s="1169"/>
      <c r="C33" s="1169"/>
      <c r="D33" s="800"/>
      <c r="E33" s="800"/>
      <c r="F33" s="800"/>
      <c r="G33" s="800"/>
      <c r="H33" s="800"/>
      <c r="I33" s="800"/>
      <c r="K33" s="215"/>
    </row>
    <row r="34" spans="2:11" s="118" customFormat="1" ht="8.25" customHeight="1">
      <c r="B34" s="801"/>
      <c r="C34" s="800"/>
      <c r="D34" s="800"/>
      <c r="E34" s="800"/>
      <c r="F34" s="800"/>
      <c r="G34" s="800"/>
      <c r="H34" s="800"/>
      <c r="I34" s="800"/>
      <c r="K34" s="215"/>
    </row>
    <row r="35" spans="2:11" s="92" customFormat="1" ht="24.75" customHeight="1">
      <c r="B35" s="1169" t="s">
        <v>816</v>
      </c>
      <c r="C35" s="1169"/>
      <c r="D35" s="4"/>
      <c r="E35" s="4"/>
      <c r="F35" s="4"/>
      <c r="G35" s="4"/>
      <c r="H35" s="4"/>
      <c r="I35" s="4"/>
      <c r="K35" s="215"/>
    </row>
    <row r="36" spans="2:11" s="92" customFormat="1" ht="24.75" customHeight="1">
      <c r="B36" s="187" t="s">
        <v>107</v>
      </c>
      <c r="C36" s="1170" t="str">
        <f>IF(入力シート!F134="","",入力シート!F134)</f>
        <v/>
      </c>
      <c r="D36" s="1170"/>
      <c r="E36" s="1170"/>
      <c r="F36" s="1170"/>
      <c r="G36" s="1170"/>
      <c r="H36" s="1170"/>
      <c r="I36" s="1170"/>
      <c r="K36" s="215"/>
    </row>
    <row r="37" spans="2:11" s="92" customFormat="1" ht="24.75" customHeight="1">
      <c r="B37" s="187" t="s">
        <v>108</v>
      </c>
      <c r="C37" s="1167" t="str">
        <f>IF(入力シート!F135="","",入力シート!F135)</f>
        <v/>
      </c>
      <c r="D37" s="1167"/>
      <c r="E37" s="1167"/>
      <c r="F37" s="1167"/>
      <c r="G37" s="1167"/>
      <c r="H37" s="1167"/>
      <c r="I37" s="1167"/>
      <c r="K37" s="215"/>
    </row>
    <row r="38" spans="2:11" s="92" customFormat="1" ht="24.75" customHeight="1">
      <c r="B38" s="188" t="s">
        <v>108</v>
      </c>
      <c r="C38" s="1167" t="str">
        <f>IF(入力シート!F136="","",入力シート!F136)</f>
        <v/>
      </c>
      <c r="D38" s="1167"/>
      <c r="E38" s="1167"/>
      <c r="F38" s="1167"/>
      <c r="G38" s="1167"/>
      <c r="H38" s="1167"/>
      <c r="I38" s="1167"/>
      <c r="K38" s="215"/>
    </row>
    <row r="39" spans="2:11" s="92" customFormat="1" ht="24.75" customHeight="1">
      <c r="B39" s="188" t="s">
        <v>108</v>
      </c>
      <c r="C39" s="1167" t="str">
        <f>IF(入力シート!F137="","",入力シート!F137)</f>
        <v/>
      </c>
      <c r="D39" s="1167"/>
      <c r="E39" s="1167"/>
      <c r="F39" s="1167"/>
      <c r="G39" s="1167"/>
      <c r="H39" s="1167"/>
      <c r="I39" s="1167"/>
      <c r="K39" s="215"/>
    </row>
    <row r="40" spans="2:11" s="95" customFormat="1" ht="7.5" customHeight="1">
      <c r="B40" s="43"/>
      <c r="K40" s="215"/>
    </row>
    <row r="41" spans="2:11" s="92" customFormat="1" ht="7.5" customHeight="1">
      <c r="B41" s="43"/>
      <c r="K41" s="215"/>
    </row>
    <row r="42" spans="2:11" s="315" customFormat="1" ht="7.5" customHeight="1">
      <c r="B42" s="334"/>
      <c r="K42" s="333"/>
    </row>
    <row r="43" spans="2:11" s="92" customFormat="1" ht="7.5" customHeight="1">
      <c r="B43" s="43"/>
      <c r="K43" s="215"/>
    </row>
    <row r="44" spans="2:11" s="92" customFormat="1" ht="24.75" customHeight="1">
      <c r="B44" s="7" t="s">
        <v>368</v>
      </c>
      <c r="K44" s="216"/>
    </row>
    <row r="45" spans="2:11" s="92" customFormat="1" ht="24.75" customHeight="1">
      <c r="B45" s="4" t="s">
        <v>94</v>
      </c>
      <c r="C45" s="4"/>
      <c r="D45" s="4"/>
      <c r="E45" s="4"/>
      <c r="F45" s="4"/>
      <c r="G45" s="4"/>
      <c r="H45" s="4"/>
      <c r="I45" s="4"/>
      <c r="K45" s="216"/>
    </row>
    <row r="46" spans="2:11" s="92" customFormat="1" ht="24.75" customHeight="1">
      <c r="B46" s="187" t="s">
        <v>96</v>
      </c>
      <c r="C46" s="1167" t="str">
        <f>IF(入力シート!F39="","",入力シート!F39)</f>
        <v/>
      </c>
      <c r="D46" s="1167"/>
      <c r="E46" s="1167"/>
      <c r="F46" s="1167"/>
      <c r="G46" s="1167"/>
      <c r="H46" s="1167"/>
      <c r="I46" s="1167"/>
      <c r="K46" s="215"/>
    </row>
    <row r="47" spans="2:11" s="92" customFormat="1" ht="24.75" customHeight="1">
      <c r="B47" s="187" t="s">
        <v>97</v>
      </c>
      <c r="C47" s="1167" t="str">
        <f>IF(入力シート!F40="","",入力シート!F40)</f>
        <v/>
      </c>
      <c r="D47" s="1167"/>
      <c r="E47" s="1167"/>
      <c r="F47" s="1167"/>
      <c r="G47" s="1167"/>
      <c r="H47" s="1167"/>
      <c r="I47" s="1167"/>
      <c r="K47" s="215"/>
    </row>
    <row r="48" spans="2:11" s="92" customFormat="1" ht="24.75" customHeight="1">
      <c r="B48" s="187" t="s">
        <v>98</v>
      </c>
      <c r="C48" s="1167" t="str">
        <f>IF(入力シート!F50="","",入力シート!F50)</f>
        <v/>
      </c>
      <c r="D48" s="1167"/>
      <c r="E48" s="1167"/>
      <c r="F48" s="1167"/>
      <c r="G48" s="1167"/>
      <c r="H48" s="1167"/>
      <c r="I48" s="1167"/>
      <c r="K48" s="215"/>
    </row>
    <row r="49" spans="2:11" s="92" customFormat="1" ht="24.75" customHeight="1">
      <c r="B49" s="187" t="s">
        <v>99</v>
      </c>
      <c r="C49" s="1167" t="str">
        <f>IF(入力シート!F41="","",入力シート!F41)</f>
        <v/>
      </c>
      <c r="D49" s="1167"/>
      <c r="E49" s="1167"/>
      <c r="F49" s="1167"/>
      <c r="G49" s="1167"/>
      <c r="H49" s="1167"/>
      <c r="I49" s="1167"/>
      <c r="K49" s="215"/>
    </row>
    <row r="50" spans="2:11" s="92" customFormat="1" ht="24.75" customHeight="1">
      <c r="B50" s="187" t="s">
        <v>96</v>
      </c>
      <c r="C50" s="1167" t="str">
        <f>IF(入力シート!F42="","",入力シート!F42&amp;入力シート!J42)</f>
        <v/>
      </c>
      <c r="D50" s="1167"/>
      <c r="E50" s="1167"/>
      <c r="F50" s="1167"/>
      <c r="G50" s="1167"/>
      <c r="H50" s="1167"/>
      <c r="I50" s="1167"/>
      <c r="K50" s="215"/>
    </row>
    <row r="51" spans="2:11" s="92" customFormat="1" ht="24.75" customHeight="1">
      <c r="B51" s="187" t="s">
        <v>100</v>
      </c>
      <c r="C51" s="1167" t="str">
        <f>IF(入力シート!F43="","",入力シート!F43&amp;入力シート!J43)</f>
        <v/>
      </c>
      <c r="D51" s="1167"/>
      <c r="E51" s="1167"/>
      <c r="F51" s="1167"/>
      <c r="G51" s="1167"/>
      <c r="H51" s="1167"/>
      <c r="I51" s="1167"/>
      <c r="K51" s="215"/>
    </row>
    <row r="52" spans="2:11" s="92" customFormat="1" ht="24.75" customHeight="1">
      <c r="B52" s="1165" t="s">
        <v>101</v>
      </c>
      <c r="C52" s="1166" t="str">
        <f>IF(入力シート!F45="","",入力シート!F45)</f>
        <v/>
      </c>
      <c r="D52" s="1166"/>
      <c r="E52" s="1166"/>
      <c r="F52" s="1166"/>
      <c r="G52" s="1166"/>
      <c r="H52" s="1166"/>
      <c r="I52" s="1166"/>
      <c r="K52" s="215"/>
    </row>
    <row r="53" spans="2:11" s="92" customFormat="1" ht="24.75" customHeight="1">
      <c r="B53" s="1165"/>
      <c r="C53" s="1167" t="str">
        <f>IF(入力シート!F46="","",入力シート!F46&amp;入力シート!G46&amp;入力シート!H46&amp;入力シート!I46&amp;入力シート!J46&amp;入力シート!F47)</f>
        <v/>
      </c>
      <c r="D53" s="1167"/>
      <c r="E53" s="1167"/>
      <c r="F53" s="1167"/>
      <c r="G53" s="1167"/>
      <c r="H53" s="1167"/>
      <c r="I53" s="1167"/>
      <c r="K53" s="215"/>
    </row>
    <row r="54" spans="2:11" s="92" customFormat="1" ht="24.75" customHeight="1">
      <c r="B54" s="187" t="s">
        <v>11</v>
      </c>
      <c r="C54" s="1167" t="str">
        <f>IF(入力シート!F48="","",入力シート!F48)</f>
        <v/>
      </c>
      <c r="D54" s="1167"/>
      <c r="E54" s="1167"/>
      <c r="F54" s="1167"/>
      <c r="G54" s="1167"/>
      <c r="H54" s="1167"/>
      <c r="I54" s="1167"/>
      <c r="K54" s="215"/>
    </row>
    <row r="55" spans="2:11" s="92" customFormat="1" ht="24.75" customHeight="1">
      <c r="B55" s="187" t="s">
        <v>220</v>
      </c>
      <c r="C55" s="1167" t="str">
        <f>IF(入力シート!F49="","",入力シート!F49)</f>
        <v/>
      </c>
      <c r="D55" s="1167"/>
      <c r="E55" s="1167"/>
      <c r="F55" s="1167"/>
      <c r="G55" s="1167"/>
      <c r="H55" s="1167"/>
      <c r="I55" s="1167"/>
      <c r="K55" s="215"/>
    </row>
    <row r="56" spans="2:11" s="42" customFormat="1" ht="7.5" customHeight="1">
      <c r="K56" s="215"/>
    </row>
    <row r="57" spans="2:11" s="6" customFormat="1" ht="24.75" customHeight="1">
      <c r="B57" s="1169" t="s">
        <v>367</v>
      </c>
      <c r="C57" s="1169"/>
      <c r="D57" s="4"/>
      <c r="E57" s="4"/>
      <c r="F57" s="4"/>
      <c r="G57" s="4"/>
      <c r="H57" s="4"/>
      <c r="I57" s="4"/>
      <c r="K57" s="215"/>
    </row>
    <row r="58" spans="2:11" ht="24.75" customHeight="1">
      <c r="B58" s="187" t="s">
        <v>384</v>
      </c>
      <c r="C58" s="187" t="s">
        <v>221</v>
      </c>
      <c r="D58" s="91" t="str">
        <f>IF(入力シート!F96="","",入力シート!F96)</f>
        <v/>
      </c>
    </row>
    <row r="59" spans="2:11" ht="24.75" customHeight="1">
      <c r="B59" s="187" t="s">
        <v>104</v>
      </c>
      <c r="C59" s="1168" t="str">
        <f>IF(入力シート!F97="","",入力シート!F97)</f>
        <v/>
      </c>
      <c r="D59" s="1168"/>
      <c r="E59" s="1168"/>
      <c r="F59" s="1168"/>
      <c r="G59" s="1168"/>
      <c r="H59" s="1168"/>
      <c r="I59" s="1168"/>
    </row>
    <row r="60" spans="2:11" ht="24.75" customHeight="1">
      <c r="B60" s="187" t="s">
        <v>105</v>
      </c>
      <c r="C60" s="1168" t="str">
        <f>IF(入力シート!F98="","",入力シート!F98)</f>
        <v/>
      </c>
      <c r="D60" s="1168"/>
      <c r="E60" s="1168"/>
      <c r="F60" s="1168"/>
      <c r="G60" s="1168"/>
      <c r="H60" s="1168"/>
      <c r="I60" s="1168"/>
    </row>
    <row r="61" spans="2:11" ht="24.75" customHeight="1">
      <c r="B61" s="187" t="s">
        <v>96</v>
      </c>
      <c r="C61" s="1168" t="str">
        <f>IF(入力シート!F99="","",入力シート!F99&amp;入力シート!J99)</f>
        <v/>
      </c>
      <c r="D61" s="1168"/>
      <c r="E61" s="1168"/>
      <c r="F61" s="1168"/>
      <c r="G61" s="1168"/>
      <c r="H61" s="1168"/>
      <c r="I61" s="1168"/>
    </row>
    <row r="62" spans="2:11" ht="24.75" customHeight="1">
      <c r="B62" s="187" t="s">
        <v>23</v>
      </c>
      <c r="C62" s="1168" t="str">
        <f>IF(入力シート!F100="","",入力シート!F100&amp;入力シート!J100)</f>
        <v/>
      </c>
      <c r="D62" s="1168"/>
      <c r="E62" s="1168"/>
      <c r="F62" s="1168"/>
      <c r="G62" s="1168"/>
      <c r="H62" s="1168"/>
      <c r="I62" s="1168"/>
    </row>
    <row r="63" spans="2:11" ht="24.75" customHeight="1">
      <c r="B63" s="1165" t="s">
        <v>101</v>
      </c>
      <c r="C63" s="1166" t="str">
        <f>IF(入力シート!F101="","",入力シート!F101)</f>
        <v/>
      </c>
      <c r="D63" s="1166"/>
      <c r="E63" s="1166"/>
      <c r="F63" s="1166"/>
      <c r="G63" s="1166"/>
      <c r="H63" s="1166"/>
      <c r="I63" s="1166"/>
    </row>
    <row r="64" spans="2:11" ht="24.75" customHeight="1">
      <c r="B64" s="1165"/>
      <c r="C64" s="1168" t="str">
        <f>IF(入力シート!F102="","",入力シート!F102&amp;入力シート!G102&amp;入力シート!H102&amp;入力シート!I102&amp;入力シート!I102&amp;入力シート!J102&amp;入力シート!F103)</f>
        <v/>
      </c>
      <c r="D64" s="1168"/>
      <c r="E64" s="1168"/>
      <c r="F64" s="1168"/>
      <c r="G64" s="1168"/>
      <c r="H64" s="1168"/>
      <c r="I64" s="1168"/>
    </row>
    <row r="65" spans="2:11" ht="24.75" customHeight="1">
      <c r="B65" s="187" t="s">
        <v>11</v>
      </c>
      <c r="C65" s="1168" t="str">
        <f>IF(入力シート!F104="","",入力シート!F104)</f>
        <v/>
      </c>
      <c r="D65" s="1168"/>
      <c r="E65" s="1168"/>
      <c r="F65" s="1168"/>
      <c r="G65" s="1168"/>
      <c r="H65" s="1168"/>
      <c r="I65" s="1168"/>
    </row>
    <row r="66" spans="2:11" ht="24.75" customHeight="1">
      <c r="B66" s="187" t="s">
        <v>106</v>
      </c>
      <c r="C66" s="1168" t="str">
        <f>IF(入力シート!F105="","",入力シート!F105)</f>
        <v/>
      </c>
      <c r="D66" s="1168"/>
      <c r="E66" s="1168"/>
      <c r="F66" s="1168"/>
      <c r="G66" s="1168"/>
      <c r="H66" s="1168"/>
      <c r="I66" s="1168"/>
    </row>
    <row r="67" spans="2:11" ht="24.75" customHeight="1">
      <c r="B67" s="187" t="s">
        <v>952</v>
      </c>
      <c r="C67" s="1168" t="str">
        <f>IF(入力シート!F106="","",入力シート!F106)</f>
        <v/>
      </c>
      <c r="D67" s="1168"/>
      <c r="E67" s="1168"/>
      <c r="F67" s="1168"/>
      <c r="G67" s="1168"/>
      <c r="H67" s="1168"/>
      <c r="I67" s="1168"/>
    </row>
    <row r="68" spans="2:11" ht="9" customHeight="1"/>
    <row r="69" spans="2:11" s="95" customFormat="1" ht="8.25" customHeight="1">
      <c r="B69" s="133"/>
      <c r="C69" s="133"/>
      <c r="D69" s="133"/>
      <c r="E69" s="133"/>
      <c r="F69" s="133"/>
      <c r="G69" s="133"/>
      <c r="H69" s="133"/>
      <c r="I69" s="133"/>
      <c r="K69" s="215"/>
    </row>
    <row r="70" spans="2:11" s="315" customFormat="1" ht="7.5" customHeight="1">
      <c r="B70" s="334"/>
      <c r="K70" s="333"/>
    </row>
    <row r="71" spans="2:11" s="92" customFormat="1" ht="24.75" customHeight="1">
      <c r="B71" s="7" t="s">
        <v>370</v>
      </c>
      <c r="K71" s="216"/>
    </row>
    <row r="72" spans="2:11" s="92" customFormat="1" ht="24.75" customHeight="1">
      <c r="B72" s="4" t="s">
        <v>94</v>
      </c>
      <c r="C72" s="4"/>
      <c r="D72" s="4"/>
      <c r="E72" s="4"/>
      <c r="F72" s="4"/>
      <c r="G72" s="4"/>
      <c r="H72" s="4"/>
      <c r="I72" s="4"/>
      <c r="K72" s="216"/>
    </row>
    <row r="73" spans="2:11" s="92" customFormat="1" ht="24.75" customHeight="1">
      <c r="B73" s="187" t="s">
        <v>96</v>
      </c>
      <c r="C73" s="1167" t="str">
        <f>IF(入力シート!F52="","",入力シート!F52)</f>
        <v/>
      </c>
      <c r="D73" s="1167"/>
      <c r="E73" s="1167"/>
      <c r="F73" s="1167"/>
      <c r="G73" s="1167"/>
      <c r="H73" s="1167"/>
      <c r="I73" s="1167"/>
      <c r="K73" s="215"/>
    </row>
    <row r="74" spans="2:11" s="92" customFormat="1" ht="24.75" customHeight="1">
      <c r="B74" s="187" t="s">
        <v>97</v>
      </c>
      <c r="C74" s="1167" t="str">
        <f>IF(入力シート!F53="","",入力シート!F53)</f>
        <v/>
      </c>
      <c r="D74" s="1167"/>
      <c r="E74" s="1167"/>
      <c r="F74" s="1167"/>
      <c r="G74" s="1167"/>
      <c r="H74" s="1167"/>
      <c r="I74" s="1167"/>
      <c r="K74" s="215"/>
    </row>
    <row r="75" spans="2:11" s="92" customFormat="1" ht="24.75" customHeight="1">
      <c r="B75" s="187" t="s">
        <v>98</v>
      </c>
      <c r="C75" s="1168" t="str">
        <f>IF(入力シート!F63="","",入力シート!F63)</f>
        <v/>
      </c>
      <c r="D75" s="1168"/>
      <c r="E75" s="1168"/>
      <c r="F75" s="1168"/>
      <c r="G75" s="1168"/>
      <c r="H75" s="1168"/>
      <c r="I75" s="1168"/>
      <c r="K75" s="215"/>
    </row>
    <row r="76" spans="2:11" s="92" customFormat="1" ht="24.75" customHeight="1">
      <c r="B76" s="187" t="s">
        <v>99</v>
      </c>
      <c r="C76" s="1167" t="str">
        <f>IF(入力シート!F54="","",入力シート!F54)</f>
        <v/>
      </c>
      <c r="D76" s="1167"/>
      <c r="E76" s="1167"/>
      <c r="F76" s="1167"/>
      <c r="G76" s="1167"/>
      <c r="H76" s="1167"/>
      <c r="I76" s="1167"/>
      <c r="K76" s="215"/>
    </row>
    <row r="77" spans="2:11" s="92" customFormat="1" ht="24.75" customHeight="1">
      <c r="B77" s="187" t="s">
        <v>96</v>
      </c>
      <c r="C77" s="1167" t="str">
        <f>IF(入力シート!F55="","",入力シート!F55&amp;入力シート!J55)</f>
        <v/>
      </c>
      <c r="D77" s="1167"/>
      <c r="E77" s="1167"/>
      <c r="F77" s="1167"/>
      <c r="G77" s="1167"/>
      <c r="H77" s="1167"/>
      <c r="I77" s="1167"/>
      <c r="K77" s="215"/>
    </row>
    <row r="78" spans="2:11" s="92" customFormat="1" ht="24.75" customHeight="1">
      <c r="B78" s="187" t="s">
        <v>100</v>
      </c>
      <c r="C78" s="1167" t="str">
        <f>IF(入力シート!F56="","",入力シート!F56&amp;入力シート!J56)</f>
        <v/>
      </c>
      <c r="D78" s="1167"/>
      <c r="E78" s="1167"/>
      <c r="F78" s="1167"/>
      <c r="G78" s="1167"/>
      <c r="H78" s="1167"/>
      <c r="I78" s="1167"/>
      <c r="K78" s="215"/>
    </row>
    <row r="79" spans="2:11" s="92" customFormat="1" ht="24.75" customHeight="1">
      <c r="B79" s="1165" t="s">
        <v>101</v>
      </c>
      <c r="C79" s="1166" t="str">
        <f>IF(入力シート!F58="","",入力シート!F58)</f>
        <v/>
      </c>
      <c r="D79" s="1166"/>
      <c r="E79" s="1166"/>
      <c r="F79" s="1166"/>
      <c r="G79" s="1166"/>
      <c r="H79" s="1166"/>
      <c r="I79" s="1166"/>
      <c r="K79" s="215"/>
    </row>
    <row r="80" spans="2:11" s="92" customFormat="1" ht="24.75" customHeight="1">
      <c r="B80" s="1165"/>
      <c r="C80" s="1167" t="str">
        <f>IF(入力シート!F59="","",入力シート!F59&amp;入力シート!G59&amp;入力シート!H59&amp;入力シート!I59&amp;入力シート!J59&amp;入力シート!F60)</f>
        <v/>
      </c>
      <c r="D80" s="1167"/>
      <c r="E80" s="1167"/>
      <c r="F80" s="1167"/>
      <c r="G80" s="1167"/>
      <c r="H80" s="1167"/>
      <c r="I80" s="1167"/>
      <c r="K80" s="215"/>
    </row>
    <row r="81" spans="2:11" s="92" customFormat="1" ht="24.75" customHeight="1">
      <c r="B81" s="187" t="s">
        <v>11</v>
      </c>
      <c r="C81" s="1167" t="str">
        <f>IF(入力シート!F61="","",入力シート!F61)</f>
        <v/>
      </c>
      <c r="D81" s="1167"/>
      <c r="E81" s="1167"/>
      <c r="F81" s="1167"/>
      <c r="G81" s="1167"/>
      <c r="H81" s="1167"/>
      <c r="I81" s="1167"/>
      <c r="K81" s="215"/>
    </row>
    <row r="82" spans="2:11" s="92" customFormat="1" ht="24.75" customHeight="1">
      <c r="B82" s="187" t="s">
        <v>220</v>
      </c>
      <c r="C82" s="1167" t="str">
        <f>IF(入力シート!F62="","",入力シート!F62)</f>
        <v/>
      </c>
      <c r="D82" s="1167"/>
      <c r="E82" s="1167"/>
      <c r="F82" s="1167"/>
      <c r="G82" s="1167"/>
      <c r="H82" s="1167"/>
      <c r="I82" s="1167"/>
      <c r="K82" s="215"/>
    </row>
    <row r="83" spans="2:11" s="92" customFormat="1" ht="7.5" customHeight="1">
      <c r="K83" s="215"/>
    </row>
    <row r="84" spans="2:11" s="6" customFormat="1" ht="24.75" customHeight="1">
      <c r="B84" s="1169" t="s">
        <v>367</v>
      </c>
      <c r="C84" s="1169"/>
      <c r="D84" s="4"/>
      <c r="E84" s="4"/>
      <c r="F84" s="4"/>
      <c r="G84" s="4"/>
      <c r="H84" s="4"/>
      <c r="I84" s="4"/>
      <c r="K84" s="215"/>
    </row>
    <row r="85" spans="2:11" ht="24.75" customHeight="1">
      <c r="B85" s="187" t="s">
        <v>385</v>
      </c>
      <c r="C85" s="187" t="s">
        <v>221</v>
      </c>
      <c r="D85" s="91" t="str">
        <f>IF(入力シート!F108="","",入力シート!F108)</f>
        <v/>
      </c>
    </row>
    <row r="86" spans="2:11" ht="24.75" customHeight="1">
      <c r="B86" s="187" t="s">
        <v>104</v>
      </c>
      <c r="C86" s="1168" t="str">
        <f>IF(入力シート!F109="","",入力シート!F109)</f>
        <v/>
      </c>
      <c r="D86" s="1168"/>
      <c r="E86" s="1168"/>
      <c r="F86" s="1168"/>
      <c r="G86" s="1168"/>
      <c r="H86" s="1168"/>
      <c r="I86" s="1168"/>
    </row>
    <row r="87" spans="2:11" ht="24.75" customHeight="1">
      <c r="B87" s="187" t="s">
        <v>105</v>
      </c>
      <c r="C87" s="1168" t="str">
        <f>IF(入力シート!F110="","",入力シート!F110)</f>
        <v/>
      </c>
      <c r="D87" s="1168"/>
      <c r="E87" s="1168"/>
      <c r="F87" s="1168"/>
      <c r="G87" s="1168"/>
      <c r="H87" s="1168"/>
      <c r="I87" s="1168"/>
    </row>
    <row r="88" spans="2:11" ht="24.75" customHeight="1">
      <c r="B88" s="187" t="s">
        <v>96</v>
      </c>
      <c r="C88" s="1168" t="str">
        <f>IF(入力シート!F111="","",入力シート!F111&amp;入力シート!J111)</f>
        <v/>
      </c>
      <c r="D88" s="1168"/>
      <c r="E88" s="1168"/>
      <c r="F88" s="1168"/>
      <c r="G88" s="1168"/>
      <c r="H88" s="1168"/>
      <c r="I88" s="1168"/>
    </row>
    <row r="89" spans="2:11" ht="24.75" customHeight="1">
      <c r="B89" s="187" t="s">
        <v>23</v>
      </c>
      <c r="C89" s="1168" t="str">
        <f>IF(入力シート!F112="","",入力シート!F112&amp;入力シート!J112)</f>
        <v/>
      </c>
      <c r="D89" s="1168"/>
      <c r="E89" s="1168"/>
      <c r="F89" s="1168"/>
      <c r="G89" s="1168"/>
      <c r="H89" s="1168"/>
      <c r="I89" s="1168"/>
    </row>
    <row r="90" spans="2:11" ht="24.75" customHeight="1">
      <c r="B90" s="1165" t="s">
        <v>101</v>
      </c>
      <c r="C90" s="1166" t="str">
        <f>IF(入力シート!F113="","",入力シート!F113)</f>
        <v/>
      </c>
      <c r="D90" s="1166"/>
      <c r="E90" s="1166"/>
      <c r="F90" s="1166"/>
      <c r="G90" s="1166"/>
      <c r="H90" s="1166"/>
      <c r="I90" s="1166"/>
    </row>
    <row r="91" spans="2:11" ht="24.75" customHeight="1">
      <c r="B91" s="1165"/>
      <c r="C91" s="1168" t="str">
        <f>IF(入力シート!F114="","",入力シート!F114&amp;入力シート!G114&amp;入力シート!H114&amp;入力シート!I114&amp;入力シート!J114&amp;入力シート!F115)</f>
        <v/>
      </c>
      <c r="D91" s="1168"/>
      <c r="E91" s="1168"/>
      <c r="F91" s="1168"/>
      <c r="G91" s="1168"/>
      <c r="H91" s="1168"/>
      <c r="I91" s="1168"/>
    </row>
    <row r="92" spans="2:11" ht="24.75" customHeight="1">
      <c r="B92" s="187" t="s">
        <v>11</v>
      </c>
      <c r="C92" s="1168" t="str">
        <f>IF(入力シート!F116="","",入力シート!F116)</f>
        <v/>
      </c>
      <c r="D92" s="1168"/>
      <c r="E92" s="1168"/>
      <c r="F92" s="1168"/>
      <c r="G92" s="1168"/>
      <c r="H92" s="1168"/>
      <c r="I92" s="1168"/>
    </row>
    <row r="93" spans="2:11" ht="24.75" customHeight="1">
      <c r="B93" s="187" t="s">
        <v>106</v>
      </c>
      <c r="C93" s="1168" t="str">
        <f>IF(入力シート!F117="","",入力シート!F117)</f>
        <v/>
      </c>
      <c r="D93" s="1168"/>
      <c r="E93" s="1168"/>
      <c r="F93" s="1168"/>
      <c r="G93" s="1168"/>
      <c r="H93" s="1168"/>
      <c r="I93" s="1168"/>
    </row>
    <row r="94" spans="2:11" ht="24.75" customHeight="1">
      <c r="B94" s="187" t="s">
        <v>952</v>
      </c>
      <c r="C94" s="1168" t="str">
        <f>IF(入力シート!F118="","",入力シート!F118)</f>
        <v/>
      </c>
      <c r="D94" s="1168"/>
      <c r="E94" s="1168"/>
      <c r="F94" s="1168"/>
      <c r="G94" s="1168"/>
      <c r="H94" s="1168"/>
      <c r="I94" s="1168"/>
    </row>
    <row r="95" spans="2:11" ht="9" customHeight="1"/>
    <row r="96" spans="2:11" s="92" customFormat="1" ht="7.5" customHeight="1">
      <c r="B96" s="43"/>
      <c r="K96" s="215"/>
    </row>
    <row r="97" spans="2:11" s="315" customFormat="1" ht="7.5" customHeight="1">
      <c r="B97" s="334"/>
      <c r="K97" s="333"/>
    </row>
    <row r="98" spans="2:11" s="95" customFormat="1" ht="7.5" customHeight="1">
      <c r="B98" s="43"/>
      <c r="K98" s="215"/>
    </row>
    <row r="99" spans="2:11" s="92" customFormat="1" ht="24.75" customHeight="1">
      <c r="B99" s="7" t="s">
        <v>369</v>
      </c>
      <c r="K99" s="216"/>
    </row>
    <row r="100" spans="2:11" s="92" customFormat="1" ht="24.75" customHeight="1">
      <c r="B100" s="4" t="s">
        <v>94</v>
      </c>
      <c r="C100" s="4"/>
      <c r="D100" s="4"/>
      <c r="E100" s="4"/>
      <c r="F100" s="4"/>
      <c r="G100" s="4"/>
      <c r="H100" s="4"/>
      <c r="I100" s="4"/>
      <c r="K100" s="216"/>
    </row>
    <row r="101" spans="2:11" s="92" customFormat="1" ht="24.75" customHeight="1">
      <c r="B101" s="187" t="s">
        <v>96</v>
      </c>
      <c r="C101" s="1167" t="str">
        <f>IF(入力シート!F65="","",入力シート!F65)</f>
        <v/>
      </c>
      <c r="D101" s="1167"/>
      <c r="E101" s="1167"/>
      <c r="F101" s="1167"/>
      <c r="G101" s="1167"/>
      <c r="H101" s="1167"/>
      <c r="I101" s="1167"/>
      <c r="K101" s="215"/>
    </row>
    <row r="102" spans="2:11" s="92" customFormat="1" ht="24.75" customHeight="1">
      <c r="B102" s="187" t="s">
        <v>97</v>
      </c>
      <c r="C102" s="1167" t="str">
        <f>IF(入力シート!F66="","",入力シート!F66)</f>
        <v/>
      </c>
      <c r="D102" s="1167"/>
      <c r="E102" s="1167"/>
      <c r="F102" s="1167"/>
      <c r="G102" s="1167"/>
      <c r="H102" s="1167"/>
      <c r="I102" s="1167"/>
      <c r="K102" s="215"/>
    </row>
    <row r="103" spans="2:11" s="92" customFormat="1" ht="24.75" customHeight="1">
      <c r="B103" s="187" t="s">
        <v>98</v>
      </c>
      <c r="C103" s="1167" t="str">
        <f>IF(入力シート!F76="","",入力シート!F76)</f>
        <v/>
      </c>
      <c r="D103" s="1167"/>
      <c r="E103" s="1167"/>
      <c r="F103" s="1167"/>
      <c r="G103" s="1167"/>
      <c r="H103" s="1167"/>
      <c r="I103" s="1167"/>
      <c r="K103" s="215"/>
    </row>
    <row r="104" spans="2:11" s="92" customFormat="1" ht="24.75" customHeight="1">
      <c r="B104" s="187" t="s">
        <v>99</v>
      </c>
      <c r="C104" s="1167" t="str">
        <f>IF(入力シート!F67="","",入力シート!F67)</f>
        <v/>
      </c>
      <c r="D104" s="1167"/>
      <c r="E104" s="1167"/>
      <c r="F104" s="1167"/>
      <c r="G104" s="1167"/>
      <c r="H104" s="1167"/>
      <c r="I104" s="1167"/>
      <c r="K104" s="215"/>
    </row>
    <row r="105" spans="2:11" s="92" customFormat="1" ht="24.75" customHeight="1">
      <c r="B105" s="187" t="s">
        <v>96</v>
      </c>
      <c r="C105" s="1167" t="str">
        <f>IF(入力シート!F68="","",入力シート!F68&amp;入力シート!J68)</f>
        <v/>
      </c>
      <c r="D105" s="1167"/>
      <c r="E105" s="1167"/>
      <c r="F105" s="1167"/>
      <c r="G105" s="1167"/>
      <c r="H105" s="1167"/>
      <c r="I105" s="1167"/>
      <c r="K105" s="215"/>
    </row>
    <row r="106" spans="2:11" s="92" customFormat="1" ht="24.75" customHeight="1">
      <c r="B106" s="187" t="s">
        <v>100</v>
      </c>
      <c r="C106" s="1167" t="str">
        <f>IF(入力シート!F69="","",入力シート!F69&amp;入力シート!J69)</f>
        <v/>
      </c>
      <c r="D106" s="1167"/>
      <c r="E106" s="1167"/>
      <c r="F106" s="1167"/>
      <c r="G106" s="1167"/>
      <c r="H106" s="1167"/>
      <c r="I106" s="1167"/>
      <c r="K106" s="215"/>
    </row>
    <row r="107" spans="2:11" s="92" customFormat="1" ht="24.75" customHeight="1">
      <c r="B107" s="1165" t="s">
        <v>101</v>
      </c>
      <c r="C107" s="1166" t="str">
        <f>IF(入力シート!F71="","",入力シート!F71)</f>
        <v/>
      </c>
      <c r="D107" s="1166"/>
      <c r="E107" s="1166"/>
      <c r="F107" s="1166"/>
      <c r="G107" s="1166"/>
      <c r="H107" s="1166"/>
      <c r="I107" s="1166"/>
      <c r="K107" s="215"/>
    </row>
    <row r="108" spans="2:11" s="92" customFormat="1" ht="24.75" customHeight="1">
      <c r="B108" s="1165"/>
      <c r="C108" s="1167" t="str">
        <f>IF(入力シート!F72="","",入力シート!F72&amp;入力シート!G72&amp;入力シート!H72&amp;入力シート!I72&amp;入力シート!J72&amp;入力シート!F73)</f>
        <v/>
      </c>
      <c r="D108" s="1167"/>
      <c r="E108" s="1167"/>
      <c r="F108" s="1167"/>
      <c r="G108" s="1167"/>
      <c r="H108" s="1167"/>
      <c r="I108" s="1167"/>
      <c r="K108" s="215"/>
    </row>
    <row r="109" spans="2:11" s="92" customFormat="1" ht="24.75" customHeight="1">
      <c r="B109" s="187" t="s">
        <v>11</v>
      </c>
      <c r="C109" s="1167" t="str">
        <f>IF(入力シート!F74="","",入力シート!F74)</f>
        <v/>
      </c>
      <c r="D109" s="1167"/>
      <c r="E109" s="1167"/>
      <c r="F109" s="1167"/>
      <c r="G109" s="1167"/>
      <c r="H109" s="1167"/>
      <c r="I109" s="1167"/>
      <c r="K109" s="215"/>
    </row>
    <row r="110" spans="2:11" s="92" customFormat="1" ht="24.75" customHeight="1">
      <c r="B110" s="187" t="s">
        <v>220</v>
      </c>
      <c r="C110" s="1167" t="str">
        <f>IF(入力シート!F75="","",入力シート!F75)</f>
        <v/>
      </c>
      <c r="D110" s="1167"/>
      <c r="E110" s="1167"/>
      <c r="F110" s="1167"/>
      <c r="G110" s="1167"/>
      <c r="H110" s="1167"/>
      <c r="I110" s="1167"/>
      <c r="K110" s="215"/>
    </row>
    <row r="111" spans="2:11" s="92" customFormat="1" ht="7.5" customHeight="1">
      <c r="K111" s="215"/>
    </row>
    <row r="112" spans="2:11" s="6" customFormat="1" ht="24.75" customHeight="1">
      <c r="B112" s="1169" t="s">
        <v>367</v>
      </c>
      <c r="C112" s="1169"/>
      <c r="D112" s="4"/>
      <c r="E112" s="4"/>
      <c r="F112" s="4"/>
      <c r="G112" s="4"/>
      <c r="H112" s="4"/>
      <c r="I112" s="4"/>
      <c r="K112" s="215"/>
    </row>
    <row r="113" spans="2:11" ht="24.75" customHeight="1">
      <c r="B113" s="187" t="s">
        <v>386</v>
      </c>
      <c r="C113" s="187" t="s">
        <v>221</v>
      </c>
      <c r="D113" s="91" t="str">
        <f>IF(入力シート!F120="","",入力シート!F120)</f>
        <v/>
      </c>
    </row>
    <row r="114" spans="2:11" ht="24.75" customHeight="1">
      <c r="B114" s="187" t="s">
        <v>104</v>
      </c>
      <c r="C114" s="1168" t="str">
        <f>IF(入力シート!F121="","",入力シート!F121)</f>
        <v/>
      </c>
      <c r="D114" s="1168"/>
      <c r="E114" s="1168"/>
      <c r="F114" s="1168"/>
      <c r="G114" s="1168"/>
      <c r="H114" s="1168"/>
      <c r="I114" s="1168"/>
    </row>
    <row r="115" spans="2:11" ht="24.75" customHeight="1">
      <c r="B115" s="187" t="s">
        <v>105</v>
      </c>
      <c r="C115" s="1168" t="str">
        <f>IF(入力シート!F122="","",入力シート!F122)</f>
        <v/>
      </c>
      <c r="D115" s="1168"/>
      <c r="E115" s="1168"/>
      <c r="F115" s="1168"/>
      <c r="G115" s="1168"/>
      <c r="H115" s="1168"/>
      <c r="I115" s="1168"/>
    </row>
    <row r="116" spans="2:11" ht="24.75" customHeight="1">
      <c r="B116" s="187" t="s">
        <v>96</v>
      </c>
      <c r="C116" s="1168" t="str">
        <f>IF(入力シート!F123="","",入力シート!F123&amp;入力シート!J123)</f>
        <v/>
      </c>
      <c r="D116" s="1168"/>
      <c r="E116" s="1168"/>
      <c r="F116" s="1168"/>
      <c r="G116" s="1168"/>
      <c r="H116" s="1168"/>
      <c r="I116" s="1168"/>
    </row>
    <row r="117" spans="2:11" ht="24.75" customHeight="1">
      <c r="B117" s="187" t="s">
        <v>23</v>
      </c>
      <c r="C117" s="1168" t="str">
        <f>IF(入力シート!F124="","",入力シート!F124&amp;入力シート!J124)</f>
        <v/>
      </c>
      <c r="D117" s="1168"/>
      <c r="E117" s="1168"/>
      <c r="F117" s="1168"/>
      <c r="G117" s="1168"/>
      <c r="H117" s="1168"/>
      <c r="I117" s="1168"/>
    </row>
    <row r="118" spans="2:11" ht="24.75" customHeight="1">
      <c r="B118" s="1165" t="s">
        <v>101</v>
      </c>
      <c r="C118" s="1166" t="str">
        <f>IF(入力シート!F125="","",入力シート!F125)</f>
        <v/>
      </c>
      <c r="D118" s="1166"/>
      <c r="E118" s="1166"/>
      <c r="F118" s="1166"/>
      <c r="G118" s="1166"/>
      <c r="H118" s="1166"/>
      <c r="I118" s="1166"/>
    </row>
    <row r="119" spans="2:11" ht="24.75" customHeight="1">
      <c r="B119" s="1165"/>
      <c r="C119" s="1168" t="str">
        <f>IF(入力シート!F126="","",入力シート!F126&amp;入力シート!G126&amp;入力シート!H126&amp;入力シート!I126&amp;入力シート!J126&amp;入力シート!F127)</f>
        <v/>
      </c>
      <c r="D119" s="1168"/>
      <c r="E119" s="1168"/>
      <c r="F119" s="1168"/>
      <c r="G119" s="1168"/>
      <c r="H119" s="1168"/>
      <c r="I119" s="1168"/>
    </row>
    <row r="120" spans="2:11" ht="24.75" customHeight="1">
      <c r="B120" s="187" t="s">
        <v>11</v>
      </c>
      <c r="C120" s="1168" t="str">
        <f>IF(入力シート!F128="","",入力シート!F128)</f>
        <v/>
      </c>
      <c r="D120" s="1168"/>
      <c r="E120" s="1168"/>
      <c r="F120" s="1168"/>
      <c r="G120" s="1168"/>
      <c r="H120" s="1168"/>
      <c r="I120" s="1168"/>
    </row>
    <row r="121" spans="2:11" ht="24.75" customHeight="1">
      <c r="B121" s="187" t="s">
        <v>106</v>
      </c>
      <c r="C121" s="1168" t="str">
        <f>IF(入力シート!F129="","",入力シート!F129)</f>
        <v/>
      </c>
      <c r="D121" s="1168"/>
      <c r="E121" s="1168"/>
      <c r="F121" s="1168"/>
      <c r="G121" s="1168"/>
      <c r="H121" s="1168"/>
      <c r="I121" s="1168"/>
    </row>
    <row r="122" spans="2:11" ht="24.75" customHeight="1">
      <c r="B122" s="187" t="s">
        <v>952</v>
      </c>
      <c r="C122" s="1168" t="str">
        <f>IF(入力シート!F130="","",入力シート!F130)</f>
        <v/>
      </c>
      <c r="D122" s="1168"/>
      <c r="E122" s="1168"/>
      <c r="F122" s="1168"/>
      <c r="G122" s="1168"/>
      <c r="H122" s="1168"/>
      <c r="I122" s="1168"/>
    </row>
    <row r="123" spans="2:11" ht="9" customHeight="1"/>
    <row r="124" spans="2:11" s="118" customFormat="1" ht="7.5" customHeight="1">
      <c r="B124" s="43"/>
      <c r="K124" s="215"/>
    </row>
  </sheetData>
  <sheetProtection algorithmName="SHA-512" hashValue="+OyvQUsi5EsAVjdHufgNjYRAY0xhjBnErMA4TtstuTqfOBDw35kQxlKmSXMIg3f2ewTq9iH0RCZ0q//BI+P5cA==" saltValue="SVqamooVcPTSRqGx1EyihQ==" spinCount="100000" sheet="1" formatCells="0" insertRows="0" deleteRows="0" selectLockedCells="1" autoFilter="0" pivotTables="0"/>
  <mergeCells count="99">
    <mergeCell ref="B90:B91"/>
    <mergeCell ref="C90:I90"/>
    <mergeCell ref="C82:I82"/>
    <mergeCell ref="B84:C84"/>
    <mergeCell ref="C86:I86"/>
    <mergeCell ref="C87:I87"/>
    <mergeCell ref="C88:I88"/>
    <mergeCell ref="C89:I89"/>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C47:I47"/>
    <mergeCell ref="C48:I48"/>
    <mergeCell ref="C49:I49"/>
    <mergeCell ref="B35:C35"/>
    <mergeCell ref="C36:I36"/>
    <mergeCell ref="C37:I37"/>
    <mergeCell ref="C120:I120"/>
    <mergeCell ref="C121:I121"/>
    <mergeCell ref="C122:I122"/>
    <mergeCell ref="C30:I30"/>
    <mergeCell ref="C31:I31"/>
    <mergeCell ref="C32:I32"/>
    <mergeCell ref="C39:I39"/>
    <mergeCell ref="C46:I46"/>
    <mergeCell ref="C75:I75"/>
    <mergeCell ref="B33:C33"/>
    <mergeCell ref="C55:I55"/>
    <mergeCell ref="B57:C57"/>
    <mergeCell ref="C38:I38"/>
    <mergeCell ref="C54:I54"/>
    <mergeCell ref="C60:I60"/>
    <mergeCell ref="C61:I61"/>
    <mergeCell ref="C109:I109"/>
    <mergeCell ref="C110:I110"/>
    <mergeCell ref="B112:C112"/>
    <mergeCell ref="C114:I114"/>
    <mergeCell ref="C115:I115"/>
    <mergeCell ref="C116:I116"/>
    <mergeCell ref="C117:I117"/>
    <mergeCell ref="B118:B119"/>
    <mergeCell ref="C118:I118"/>
    <mergeCell ref="C119:I119"/>
    <mergeCell ref="B107:B108"/>
    <mergeCell ref="C107:I107"/>
    <mergeCell ref="C108:I108"/>
    <mergeCell ref="C101:I101"/>
    <mergeCell ref="C102:I102"/>
    <mergeCell ref="C103:I103"/>
    <mergeCell ref="C104:I104"/>
    <mergeCell ref="C81:I81"/>
    <mergeCell ref="C76:I76"/>
    <mergeCell ref="C77:I77"/>
    <mergeCell ref="C78:I78"/>
    <mergeCell ref="C106:I106"/>
    <mergeCell ref="C105:I105"/>
    <mergeCell ref="C91:I91"/>
    <mergeCell ref="C92:I92"/>
    <mergeCell ref="C93:I93"/>
    <mergeCell ref="C94:I94"/>
    <mergeCell ref="C59:I59"/>
    <mergeCell ref="C74:I74"/>
    <mergeCell ref="C66:I66"/>
    <mergeCell ref="C65:I65"/>
    <mergeCell ref="C67:I67"/>
    <mergeCell ref="C62:I62"/>
    <mergeCell ref="C63:I63"/>
    <mergeCell ref="C50:I50"/>
    <mergeCell ref="C51:I51"/>
    <mergeCell ref="B52:B53"/>
    <mergeCell ref="C52:I52"/>
    <mergeCell ref="C53:I53"/>
    <mergeCell ref="B79:B80"/>
    <mergeCell ref="C79:I79"/>
    <mergeCell ref="C80:I80"/>
    <mergeCell ref="C73:I73"/>
    <mergeCell ref="B63:B64"/>
    <mergeCell ref="C64:I64"/>
  </mergeCells>
  <phoneticPr fontId="18"/>
  <conditionalFormatting sqref="A6:J7 L6:XFD7 A44:J45 L44:XFD45 A71:J72 L71:XFD72 A99:J100 L99:XFD100 A125:XFD1048576 A1:XFD1 A101:XFD123 A3:XFD5 B2:XFD2 A42:XFD43 A70:XFD70 A73:XFD98 A8:XFD40 A46:XFD68 A41:H41 J41:XFD41 A69:B69">
    <cfRule type="containsText" dxfId="464" priority="45" operator="containsText" text="(例)">
      <formula>NOT(ISERROR(SEARCH("(例)",A1)))</formula>
    </cfRule>
    <cfRule type="expression" dxfId="463" priority="50">
      <formula>_xlfn.ISFORMULA(A1)=TRUE</formula>
    </cfRule>
  </conditionalFormatting>
  <conditionalFormatting sqref="C37:I40">
    <cfRule type="expression" dxfId="462" priority="118">
      <formula>#REF!="無し"</formula>
    </cfRule>
  </conditionalFormatting>
  <conditionalFormatting sqref="C57:I67">
    <cfRule type="containsText" dxfId="461" priority="36" operator="containsText" text="(例)">
      <formula>NOT(ISERROR(SEARCH("(例)",C57)))</formula>
    </cfRule>
  </conditionalFormatting>
  <conditionalFormatting sqref="C84:I94">
    <cfRule type="containsText" dxfId="460" priority="35" operator="containsText" text="(例)">
      <formula>NOT(ISERROR(SEARCH("(例)",C84)))</formula>
    </cfRule>
  </conditionalFormatting>
  <conditionalFormatting sqref="C112:I122">
    <cfRule type="containsText" dxfId="459" priority="34" operator="containsText" text="(例)">
      <formula>NOT(ISERROR(SEARCH("(例)",C112)))</formula>
    </cfRule>
  </conditionalFormatting>
  <conditionalFormatting sqref="J69:XFD69">
    <cfRule type="containsText" dxfId="458" priority="30" operator="containsText" text="(例)">
      <formula>NOT(ISERROR(SEARCH("(例)",J69)))</formula>
    </cfRule>
    <cfRule type="expression" dxfId="457" priority="31">
      <formula>_xlfn.ISFORMULA(J69)=TRUE</formula>
    </cfRule>
  </conditionalFormatting>
  <conditionalFormatting sqref="A2">
    <cfRule type="containsText" dxfId="456" priority="18" operator="containsText" text="(例)">
      <formula>NOT(ISERROR(SEARCH("(例)",A2)))</formula>
    </cfRule>
    <cfRule type="expression" dxfId="455" priority="19">
      <formula>_xlfn.ISFORMULA(A2)=TRUE</formula>
    </cfRule>
  </conditionalFormatting>
  <conditionalFormatting sqref="C23">
    <cfRule type="containsText" dxfId="454" priority="17" operator="containsText" text="(例)">
      <formula>NOT(ISERROR(SEARCH("(例)",C23)))</formula>
    </cfRule>
  </conditionalFormatting>
  <conditionalFormatting sqref="A124:XFD124">
    <cfRule type="containsText" dxfId="453" priority="9" operator="containsText" text="(例)">
      <formula>NOT(ISERROR(SEARCH("(例)",A124)))</formula>
    </cfRule>
    <cfRule type="expression" dxfId="452" priority="10">
      <formula>_xlfn.ISFORMULA(A124)=TRUE</formula>
    </cfRule>
  </conditionalFormatting>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&amp;R&amp;K00-043R5超高層ZEH-M_ver.1</oddFooter>
  </headerFooter>
  <rowBreaks count="3" manualBreakCount="3">
    <brk id="42" max="9" man="1"/>
    <brk id="70" max="9" man="1"/>
    <brk id="97"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7"/>
  <sheetViews>
    <sheetView showGridLines="0" view="pageBreakPreview" topLeftCell="A4" zoomScale="70" zoomScaleNormal="70" zoomScaleSheetLayoutView="70" workbookViewId="0">
      <selection activeCell="C13" sqref="C13:D13"/>
    </sheetView>
  </sheetViews>
  <sheetFormatPr defaultColWidth="9" defaultRowHeight="21"/>
  <cols>
    <col min="1" max="1" width="2.625" style="8" customWidth="1"/>
    <col min="2" max="2" width="19.75" style="33" customWidth="1"/>
    <col min="3" max="3" width="6" style="33" bestFit="1" customWidth="1"/>
    <col min="4" max="4" width="5.625" style="33" customWidth="1"/>
    <col min="5" max="5" width="4.625" style="33" bestFit="1" customWidth="1"/>
    <col min="6" max="6" width="2.625" style="33" customWidth="1"/>
    <col min="7" max="7" width="4.75" style="33" bestFit="1" customWidth="1"/>
    <col min="8" max="8" width="4.625" style="33" customWidth="1"/>
    <col min="9" max="9" width="7.75" style="33" customWidth="1"/>
    <col min="10" max="10" width="4.75" style="33" bestFit="1" customWidth="1"/>
    <col min="11" max="11" width="4.625" style="33" bestFit="1" customWidth="1"/>
    <col min="12" max="12" width="13.375" style="33" customWidth="1"/>
    <col min="13" max="15" width="4.625" style="33" customWidth="1"/>
    <col min="16" max="16" width="3.625" style="33" customWidth="1"/>
    <col min="17" max="17" width="8.375" style="33" customWidth="1"/>
    <col min="18" max="18" width="4.625" style="33" customWidth="1"/>
    <col min="19" max="19" width="7.625" style="33" customWidth="1"/>
    <col min="20" max="20" width="4.625" style="33" customWidth="1"/>
    <col min="21" max="21" width="3.625" style="33" customWidth="1"/>
    <col min="22" max="22" width="4.625" style="33" bestFit="1" customWidth="1"/>
    <col min="23" max="23" width="7.75" style="33" customWidth="1"/>
    <col min="24" max="24" width="4.625" style="33" bestFit="1" customWidth="1"/>
    <col min="25" max="25" width="6.625" style="33" customWidth="1"/>
    <col min="26" max="26" width="2.625" style="33" customWidth="1"/>
    <col min="27" max="27" width="10.625" style="33" customWidth="1"/>
    <col min="28" max="28" width="20.625" style="33" customWidth="1"/>
    <col min="29" max="29" width="5.625" style="52" customWidth="1"/>
    <col min="30" max="30" width="20.625" style="33" customWidth="1"/>
    <col min="31" max="31" width="25.25" style="33" customWidth="1"/>
    <col min="32" max="32" width="18.375" style="33" customWidth="1"/>
    <col min="33" max="33" width="18.375" style="52" customWidth="1"/>
    <col min="34" max="34" width="18.375" style="33" customWidth="1"/>
    <col min="35" max="35" width="11.25" style="33" customWidth="1"/>
    <col min="36" max="36" width="7.125" style="33" bestFit="1" customWidth="1"/>
    <col min="37" max="37" width="2.625" style="33" customWidth="1"/>
    <col min="38" max="38" width="14.25" style="11" bestFit="1" customWidth="1"/>
    <col min="39" max="16384" width="9" style="33"/>
  </cols>
  <sheetData>
    <row r="1" spans="1:38" s="218" customFormat="1" ht="17.25">
      <c r="A1" s="217"/>
      <c r="B1" s="217"/>
      <c r="C1" s="217"/>
      <c r="D1" s="217"/>
      <c r="E1" s="217"/>
      <c r="F1" s="217"/>
      <c r="G1" s="217"/>
      <c r="H1" s="217"/>
      <c r="I1" s="217"/>
      <c r="J1" s="217"/>
      <c r="K1" s="217"/>
      <c r="L1" s="217"/>
      <c r="M1" s="217"/>
      <c r="N1" s="217"/>
      <c r="O1" s="217"/>
      <c r="P1" s="217"/>
      <c r="Q1" s="217"/>
      <c r="R1" s="217"/>
      <c r="S1" s="217"/>
      <c r="T1" s="217"/>
      <c r="U1" s="217"/>
      <c r="V1" s="217"/>
      <c r="W1" s="217"/>
      <c r="X1" s="217"/>
      <c r="Y1" s="217"/>
      <c r="AL1" s="219"/>
    </row>
    <row r="2" spans="1:38" s="218" customFormat="1" ht="17.25">
      <c r="A2" s="217" t="s">
        <v>338</v>
      </c>
      <c r="B2" s="217"/>
      <c r="C2" s="217"/>
      <c r="D2" s="217"/>
      <c r="E2" s="217"/>
      <c r="F2" s="217"/>
      <c r="G2" s="217"/>
      <c r="H2" s="217"/>
      <c r="I2" s="217"/>
      <c r="J2" s="217"/>
      <c r="K2" s="217"/>
      <c r="L2" s="217"/>
      <c r="M2" s="217"/>
      <c r="N2" s="217"/>
      <c r="O2" s="217"/>
      <c r="P2" s="217"/>
      <c r="Q2" s="217"/>
      <c r="R2" s="217"/>
      <c r="S2" s="217"/>
      <c r="T2" s="217"/>
      <c r="U2" s="217"/>
      <c r="V2" s="217"/>
      <c r="W2" s="217"/>
      <c r="X2" s="217"/>
      <c r="Y2" s="217"/>
      <c r="AL2" s="219"/>
    </row>
    <row r="3" spans="1:38" s="218" customFormat="1" ht="20.25">
      <c r="A3" s="217" t="s">
        <v>817</v>
      </c>
      <c r="B3" s="217"/>
      <c r="C3" s="217"/>
      <c r="D3" s="217"/>
      <c r="E3" s="217"/>
      <c r="F3" s="217"/>
      <c r="G3" s="217"/>
      <c r="H3" s="217"/>
      <c r="I3" s="217"/>
      <c r="J3" s="217"/>
      <c r="K3" s="217"/>
      <c r="L3" s="217"/>
      <c r="M3" s="217"/>
      <c r="N3" s="217"/>
      <c r="O3" s="217"/>
      <c r="P3" s="217"/>
      <c r="Q3" s="217"/>
      <c r="R3" s="217"/>
      <c r="S3" s="217"/>
      <c r="T3" s="217"/>
      <c r="U3" s="217"/>
      <c r="V3" s="217"/>
      <c r="W3" s="217"/>
      <c r="X3" s="217"/>
      <c r="Y3" s="217"/>
      <c r="AL3" s="219"/>
    </row>
    <row r="4" spans="1:38" ht="21" customHeight="1">
      <c r="A4" s="98"/>
      <c r="B4" s="120" t="s">
        <v>36</v>
      </c>
      <c r="C4" s="120"/>
      <c r="D4" s="120"/>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row>
    <row r="5" spans="1:38" ht="21" customHeight="1" thickBot="1">
      <c r="A5" s="98"/>
      <c r="B5" s="102" t="s">
        <v>37</v>
      </c>
      <c r="C5" s="102"/>
      <c r="D5" s="102"/>
      <c r="E5" s="99"/>
      <c r="F5" s="99"/>
      <c r="G5" s="99"/>
      <c r="H5" s="99"/>
      <c r="I5" s="99"/>
      <c r="J5" s="99"/>
      <c r="K5" s="99"/>
      <c r="L5" s="99"/>
      <c r="M5" s="99"/>
      <c r="N5" s="99"/>
      <c r="O5" s="99"/>
      <c r="P5" s="99"/>
      <c r="Q5" s="99"/>
      <c r="R5" s="99"/>
      <c r="S5" s="99"/>
      <c r="T5" s="99"/>
      <c r="U5" s="99"/>
      <c r="V5" s="99"/>
      <c r="W5" s="99"/>
      <c r="X5" s="99"/>
      <c r="Y5" s="99"/>
      <c r="Z5" s="99"/>
      <c r="AA5" s="179" t="s">
        <v>466</v>
      </c>
      <c r="AB5" s="180"/>
      <c r="AC5" s="180"/>
      <c r="AD5" s="180"/>
      <c r="AE5" s="180"/>
      <c r="AF5" s="180"/>
      <c r="AG5" s="180"/>
      <c r="AH5" s="180"/>
      <c r="AI5" s="180"/>
      <c r="AJ5" s="180"/>
    </row>
    <row r="6" spans="1:38" ht="21" customHeight="1">
      <c r="A6" s="98"/>
      <c r="B6" s="126" t="s">
        <v>38</v>
      </c>
      <c r="C6" s="1444" t="str">
        <f>IF(入力シート!F13="","",入力シート!F13)</f>
        <v/>
      </c>
      <c r="D6" s="1445"/>
      <c r="E6" s="1445"/>
      <c r="F6" s="1445"/>
      <c r="G6" s="1445"/>
      <c r="H6" s="1445"/>
      <c r="I6" s="1445"/>
      <c r="J6" s="1445"/>
      <c r="K6" s="1446"/>
      <c r="L6" s="1447" t="s">
        <v>371</v>
      </c>
      <c r="M6" s="1448"/>
      <c r="N6" s="1448"/>
      <c r="O6" s="1449"/>
      <c r="P6" s="1487" t="str">
        <f>IF(定型様式1_交付申請書!H55="","",定型様式1_交付申請書!H55)</f>
        <v/>
      </c>
      <c r="Q6" s="1488"/>
      <c r="R6" s="1488"/>
      <c r="S6" s="1488"/>
      <c r="T6" s="1488"/>
      <c r="U6" s="1488"/>
      <c r="V6" s="1488"/>
      <c r="W6" s="1488"/>
      <c r="X6" s="1488"/>
      <c r="Y6" s="1489"/>
      <c r="Z6" s="99"/>
      <c r="AA6" s="1252" t="s">
        <v>388</v>
      </c>
      <c r="AB6" s="1253"/>
      <c r="AC6" s="1253"/>
      <c r="AD6" s="1253"/>
      <c r="AE6" s="1253"/>
      <c r="AF6" s="1253"/>
      <c r="AG6" s="1253"/>
      <c r="AH6" s="1253"/>
      <c r="AI6" s="1253"/>
      <c r="AJ6" s="1254"/>
    </row>
    <row r="7" spans="1:38" ht="21" customHeight="1">
      <c r="A7" s="101"/>
      <c r="B7" s="127" t="s">
        <v>0</v>
      </c>
      <c r="C7" s="1457" t="str">
        <f>IF(定型様式1_交付申請書!B50="","",定型様式1_交付申請書!B50)</f>
        <v/>
      </c>
      <c r="D7" s="1458"/>
      <c r="E7" s="1458"/>
      <c r="F7" s="1458"/>
      <c r="G7" s="1458"/>
      <c r="H7" s="1458"/>
      <c r="I7" s="1458"/>
      <c r="J7" s="1458"/>
      <c r="K7" s="1458"/>
      <c r="L7" s="1458"/>
      <c r="M7" s="1458"/>
      <c r="N7" s="1458"/>
      <c r="O7" s="1458"/>
      <c r="P7" s="1458"/>
      <c r="Q7" s="1458"/>
      <c r="R7" s="1458"/>
      <c r="S7" s="1458"/>
      <c r="T7" s="1228" t="s">
        <v>850</v>
      </c>
      <c r="U7" s="1228"/>
      <c r="V7" s="1228"/>
      <c r="W7" s="1228"/>
      <c r="X7" s="1228"/>
      <c r="Y7" s="1376"/>
      <c r="Z7" s="99"/>
      <c r="AA7" s="134" t="s">
        <v>231</v>
      </c>
      <c r="AB7" s="1255" t="s">
        <v>380</v>
      </c>
      <c r="AC7" s="1256"/>
      <c r="AD7" s="1256"/>
      <c r="AE7" s="1256"/>
      <c r="AF7" s="1256"/>
      <c r="AG7" s="1256"/>
      <c r="AH7" s="1256"/>
      <c r="AI7" s="1256"/>
      <c r="AJ7" s="1257"/>
    </row>
    <row r="8" spans="1:38" ht="21" customHeight="1" thickBot="1">
      <c r="A8" s="101"/>
      <c r="B8" s="128" t="s">
        <v>39</v>
      </c>
      <c r="C8" s="1481">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482"/>
      <c r="E8" s="1482"/>
      <c r="F8" s="1482"/>
      <c r="G8" s="1482"/>
      <c r="H8" s="1482"/>
      <c r="I8" s="1482"/>
      <c r="J8" s="1482"/>
      <c r="K8" s="1482"/>
      <c r="L8" s="1482"/>
      <c r="M8" s="1482"/>
      <c r="N8" s="1482"/>
      <c r="O8" s="1482"/>
      <c r="P8" s="1482"/>
      <c r="Q8" s="1482"/>
      <c r="R8" s="1482"/>
      <c r="S8" s="1482"/>
      <c r="T8" s="1482"/>
      <c r="U8" s="1482"/>
      <c r="V8" s="1482"/>
      <c r="W8" s="1482"/>
      <c r="X8" s="1482"/>
      <c r="Y8" s="1483"/>
      <c r="Z8" s="99"/>
      <c r="AA8" s="134" t="s">
        <v>231</v>
      </c>
      <c r="AB8" s="1255" t="s">
        <v>381</v>
      </c>
      <c r="AC8" s="1256"/>
      <c r="AD8" s="1256"/>
      <c r="AE8" s="1256"/>
      <c r="AF8" s="1256"/>
      <c r="AG8" s="1256"/>
      <c r="AH8" s="1256"/>
      <c r="AI8" s="1256"/>
      <c r="AJ8" s="1257"/>
    </row>
    <row r="9" spans="1:38" ht="21" customHeight="1" thickBot="1">
      <c r="A9" s="98"/>
      <c r="B9" s="102" t="s">
        <v>339</v>
      </c>
      <c r="C9" s="102"/>
      <c r="D9" s="102"/>
      <c r="E9" s="99"/>
      <c r="F9" s="99"/>
      <c r="G9" s="99"/>
      <c r="H9" s="99"/>
      <c r="I9" s="99"/>
      <c r="J9" s="99"/>
      <c r="K9" s="99"/>
      <c r="L9" s="99"/>
      <c r="M9" s="99"/>
      <c r="N9" s="99"/>
      <c r="O9" s="99"/>
      <c r="P9" s="99"/>
      <c r="Q9" s="99"/>
      <c r="R9" s="99"/>
      <c r="S9" s="99"/>
      <c r="T9" s="99"/>
      <c r="U9" s="99"/>
      <c r="V9" s="99"/>
      <c r="W9" s="99"/>
      <c r="X9" s="99"/>
      <c r="Y9" s="99"/>
      <c r="Z9" s="99"/>
      <c r="AA9" s="1190"/>
      <c r="AB9" s="1191"/>
      <c r="AC9" s="1191"/>
      <c r="AD9" s="1191"/>
      <c r="AE9" s="1191"/>
      <c r="AF9" s="1191"/>
      <c r="AG9" s="1191"/>
      <c r="AH9" s="1191"/>
      <c r="AI9" s="1191"/>
      <c r="AJ9" s="1192"/>
    </row>
    <row r="10" spans="1:38" ht="21" customHeight="1" thickBot="1">
      <c r="A10" s="98"/>
      <c r="B10" s="126" t="s">
        <v>40</v>
      </c>
      <c r="C10" s="1472" t="str">
        <f>IF(入力シート!F79="","",入力シート!F79)</f>
        <v/>
      </c>
      <c r="D10" s="1473"/>
      <c r="E10" s="1473"/>
      <c r="F10" s="1473"/>
      <c r="G10" s="1473"/>
      <c r="H10" s="1473"/>
      <c r="I10" s="1473"/>
      <c r="J10" s="1473"/>
      <c r="K10" s="1474"/>
      <c r="L10" s="130" t="s">
        <v>19</v>
      </c>
      <c r="M10" s="1454" t="str">
        <f>IF(入力シート!F81="","",入力シート!F81)</f>
        <v/>
      </c>
      <c r="N10" s="1455"/>
      <c r="O10" s="1455"/>
      <c r="P10" s="1455"/>
      <c r="Q10" s="1455"/>
      <c r="R10" s="1455"/>
      <c r="S10" s="1455"/>
      <c r="T10" s="1455"/>
      <c r="U10" s="1455"/>
      <c r="V10" s="1455"/>
      <c r="W10" s="1455"/>
      <c r="X10" s="1455"/>
      <c r="Y10" s="1456"/>
      <c r="Z10" s="99"/>
      <c r="AA10" s="1193"/>
      <c r="AB10" s="1194"/>
      <c r="AC10" s="1194"/>
      <c r="AD10" s="1194"/>
      <c r="AE10" s="1194"/>
      <c r="AF10" s="1194"/>
      <c r="AG10" s="1194"/>
      <c r="AH10" s="1194"/>
      <c r="AI10" s="1194"/>
      <c r="AJ10" s="1195"/>
    </row>
    <row r="11" spans="1:38" ht="21" customHeight="1" thickBot="1">
      <c r="A11" s="98"/>
      <c r="B11" s="128" t="s">
        <v>20</v>
      </c>
      <c r="C11" s="1478" t="str">
        <f>IF(入力シート!F80="","",入力シート!F80)</f>
        <v/>
      </c>
      <c r="D11" s="1479"/>
      <c r="E11" s="1479"/>
      <c r="F11" s="1479"/>
      <c r="G11" s="1479"/>
      <c r="H11" s="1479"/>
      <c r="I11" s="1479"/>
      <c r="J11" s="1479"/>
      <c r="K11" s="1480"/>
      <c r="L11" s="1471"/>
      <c r="M11" s="1471"/>
      <c r="N11" s="1471"/>
      <c r="O11" s="1471"/>
      <c r="P11" s="1471"/>
      <c r="Q11" s="1471"/>
      <c r="R11" s="1471"/>
      <c r="S11" s="1471"/>
      <c r="T11" s="1471"/>
      <c r="U11" s="1471"/>
      <c r="V11" s="1471"/>
      <c r="W11" s="1471"/>
      <c r="X11" s="1471"/>
      <c r="Y11" s="1471"/>
      <c r="Z11" s="99"/>
      <c r="AA11" s="1193"/>
      <c r="AB11" s="1194"/>
      <c r="AC11" s="1194"/>
      <c r="AD11" s="1194"/>
      <c r="AE11" s="1194"/>
      <c r="AF11" s="1194"/>
      <c r="AG11" s="1194"/>
      <c r="AH11" s="1194"/>
      <c r="AI11" s="1194"/>
      <c r="AJ11" s="1195"/>
    </row>
    <row r="12" spans="1:38" ht="21" customHeight="1" thickBot="1">
      <c r="A12" s="98"/>
      <c r="B12" s="102" t="s">
        <v>340</v>
      </c>
      <c r="C12" s="102"/>
      <c r="D12" s="102"/>
      <c r="E12" s="99"/>
      <c r="F12" s="99"/>
      <c r="G12" s="99"/>
      <c r="H12" s="99"/>
      <c r="I12" s="99"/>
      <c r="J12" s="99"/>
      <c r="K12" s="99"/>
      <c r="L12" s="99"/>
      <c r="M12" s="99"/>
      <c r="N12" s="99"/>
      <c r="O12" s="99"/>
      <c r="P12" s="99"/>
      <c r="Q12" s="99"/>
      <c r="R12" s="99"/>
      <c r="S12" s="99"/>
      <c r="T12" s="99"/>
      <c r="U12" s="99"/>
      <c r="V12" s="99"/>
      <c r="W12" s="99"/>
      <c r="X12" s="99"/>
      <c r="Y12" s="99"/>
      <c r="Z12" s="99"/>
      <c r="AA12" s="1193"/>
      <c r="AB12" s="1194"/>
      <c r="AC12" s="1194"/>
      <c r="AD12" s="1194"/>
      <c r="AE12" s="1194"/>
      <c r="AF12" s="1194"/>
      <c r="AG12" s="1194"/>
      <c r="AH12" s="1194"/>
      <c r="AI12" s="1194"/>
      <c r="AJ12" s="1195"/>
    </row>
    <row r="13" spans="1:38" ht="21" customHeight="1">
      <c r="A13" s="98"/>
      <c r="B13" s="126" t="s">
        <v>528</v>
      </c>
      <c r="C13" s="1490"/>
      <c r="D13" s="1491"/>
      <c r="E13" s="717" t="s">
        <v>694</v>
      </c>
      <c r="F13" s="1492"/>
      <c r="G13" s="1492"/>
      <c r="H13" s="1492"/>
      <c r="I13" s="718" t="s">
        <v>693</v>
      </c>
      <c r="J13" s="1178"/>
      <c r="K13" s="1179"/>
      <c r="L13" s="1179"/>
      <c r="M13" s="1179"/>
      <c r="N13" s="1179"/>
      <c r="O13" s="1179"/>
      <c r="P13" s="1179"/>
      <c r="Q13" s="1179"/>
      <c r="R13" s="1179"/>
      <c r="S13" s="1180"/>
      <c r="T13" s="1175" t="s">
        <v>374</v>
      </c>
      <c r="U13" s="1176"/>
      <c r="V13" s="1177"/>
      <c r="W13" s="1172"/>
      <c r="X13" s="1173"/>
      <c r="Y13" s="1174"/>
      <c r="Z13" s="99"/>
      <c r="AA13" s="1193"/>
      <c r="AB13" s="1194"/>
      <c r="AC13" s="1194"/>
      <c r="AD13" s="1194"/>
      <c r="AE13" s="1194"/>
      <c r="AF13" s="1194"/>
      <c r="AG13" s="1194"/>
      <c r="AH13" s="1194"/>
      <c r="AI13" s="1194"/>
      <c r="AJ13" s="1195"/>
    </row>
    <row r="14" spans="1:38" ht="21" customHeight="1">
      <c r="A14" s="98"/>
      <c r="B14" s="127" t="s">
        <v>42</v>
      </c>
      <c r="C14" s="1466" t="s">
        <v>597</v>
      </c>
      <c r="D14" s="1467"/>
      <c r="E14" s="1467"/>
      <c r="F14" s="1468" t="s">
        <v>543</v>
      </c>
      <c r="G14" s="1469"/>
      <c r="H14" s="1469"/>
      <c r="I14" s="1469"/>
      <c r="J14" s="1469"/>
      <c r="K14" s="1470"/>
      <c r="L14" s="1463" t="str">
        <f>IF(入力シート!F12="","",入力シート!F12)</f>
        <v/>
      </c>
      <c r="M14" s="1464"/>
      <c r="N14" s="1465"/>
      <c r="O14" s="1204" t="s">
        <v>43</v>
      </c>
      <c r="P14" s="1205"/>
      <c r="Q14" s="1206"/>
      <c r="R14" s="1459"/>
      <c r="S14" s="1460"/>
      <c r="T14" s="1460"/>
      <c r="U14" s="1460"/>
      <c r="V14" s="1460"/>
      <c r="W14" s="1460"/>
      <c r="X14" s="1461"/>
      <c r="Y14" s="1462"/>
      <c r="Z14" s="99"/>
      <c r="AA14" s="1193"/>
      <c r="AB14" s="1194"/>
      <c r="AC14" s="1194"/>
      <c r="AD14" s="1194"/>
      <c r="AE14" s="1194"/>
      <c r="AF14" s="1194"/>
      <c r="AG14" s="1194"/>
      <c r="AH14" s="1194"/>
      <c r="AI14" s="1194"/>
      <c r="AJ14" s="1195"/>
    </row>
    <row r="15" spans="1:38" ht="21" customHeight="1">
      <c r="A15" s="98"/>
      <c r="B15" s="127" t="s">
        <v>44</v>
      </c>
      <c r="C15" s="1452"/>
      <c r="D15" s="1453"/>
      <c r="E15" s="1204" t="s">
        <v>45</v>
      </c>
      <c r="F15" s="1205"/>
      <c r="G15" s="1205"/>
      <c r="H15" s="1206"/>
      <c r="I15" s="1207">
        <f>COUNT('4.住戸情報入力'!$C:$C)</f>
        <v>0</v>
      </c>
      <c r="J15" s="1207"/>
      <c r="K15" s="103" t="s">
        <v>46</v>
      </c>
      <c r="L15" s="1292" t="s">
        <v>47</v>
      </c>
      <c r="M15" s="1212"/>
      <c r="N15" s="1213"/>
      <c r="O15" s="1214"/>
      <c r="P15" s="1240" t="s">
        <v>344</v>
      </c>
      <c r="Q15" s="1241"/>
      <c r="R15" s="1242"/>
      <c r="S15" s="1356">
        <f>SUM('4.住戸情報入力'!F:F)</f>
        <v>0</v>
      </c>
      <c r="T15" s="1357"/>
      <c r="U15" s="104" t="s">
        <v>48</v>
      </c>
      <c r="V15" s="1312" t="s">
        <v>49</v>
      </c>
      <c r="W15" s="1314"/>
      <c r="X15" s="1218">
        <f>IFERROR((IF(OR(S15="",I15=""),0,S15/I15)),0)</f>
        <v>0</v>
      </c>
      <c r="Y15" s="1219"/>
      <c r="Z15" s="99"/>
      <c r="AA15" s="1193"/>
      <c r="AB15" s="1194"/>
      <c r="AC15" s="1194"/>
      <c r="AD15" s="1194"/>
      <c r="AE15" s="1194"/>
      <c r="AF15" s="1194"/>
      <c r="AG15" s="1194"/>
      <c r="AH15" s="1194"/>
      <c r="AI15" s="1194"/>
      <c r="AJ15" s="1195"/>
      <c r="AL15" s="217" t="s">
        <v>393</v>
      </c>
    </row>
    <row r="16" spans="1:38" ht="21" customHeight="1">
      <c r="A16" s="98"/>
      <c r="B16" s="1202" t="s">
        <v>50</v>
      </c>
      <c r="C16" s="1204" t="s">
        <v>51</v>
      </c>
      <c r="D16" s="1206"/>
      <c r="E16" s="1204" t="s">
        <v>52</v>
      </c>
      <c r="F16" s="1205"/>
      <c r="G16" s="105"/>
      <c r="H16" s="104" t="s">
        <v>53</v>
      </c>
      <c r="I16" s="423" t="s">
        <v>54</v>
      </c>
      <c r="J16" s="105"/>
      <c r="K16" s="104" t="s">
        <v>53</v>
      </c>
      <c r="L16" s="1293"/>
      <c r="M16" s="1215"/>
      <c r="N16" s="1216"/>
      <c r="O16" s="1217"/>
      <c r="P16" s="1273" t="s">
        <v>387</v>
      </c>
      <c r="Q16" s="1274"/>
      <c r="R16" s="1275"/>
      <c r="S16" s="1356">
        <f>M15-S15-S17</f>
        <v>0</v>
      </c>
      <c r="T16" s="1357"/>
      <c r="U16" s="104" t="s">
        <v>48</v>
      </c>
      <c r="V16" s="1315"/>
      <c r="W16" s="1317"/>
      <c r="X16" s="1220"/>
      <c r="Y16" s="1221"/>
      <c r="Z16" s="99"/>
      <c r="AA16" s="1193"/>
      <c r="AB16" s="1194"/>
      <c r="AC16" s="1194"/>
      <c r="AD16" s="1194"/>
      <c r="AE16" s="1194"/>
      <c r="AF16" s="1194"/>
      <c r="AG16" s="1194"/>
      <c r="AH16" s="1194"/>
      <c r="AI16" s="1194"/>
      <c r="AJ16" s="1195"/>
    </row>
    <row r="17" spans="1:38" ht="21" customHeight="1" thickBot="1">
      <c r="A17" s="98"/>
      <c r="B17" s="1203"/>
      <c r="C17" s="1450" t="s">
        <v>55</v>
      </c>
      <c r="D17" s="1484"/>
      <c r="E17" s="1450" t="s">
        <v>52</v>
      </c>
      <c r="F17" s="1451"/>
      <c r="G17" s="131"/>
      <c r="H17" s="132" t="s">
        <v>598</v>
      </c>
      <c r="I17" s="422" t="s">
        <v>54</v>
      </c>
      <c r="J17" s="131"/>
      <c r="K17" s="132" t="s">
        <v>56</v>
      </c>
      <c r="L17" s="1294"/>
      <c r="M17" s="1208" t="s">
        <v>48</v>
      </c>
      <c r="N17" s="1210"/>
      <c r="O17" s="1211"/>
      <c r="P17" s="1475" t="s">
        <v>57</v>
      </c>
      <c r="Q17" s="1476"/>
      <c r="R17" s="1477"/>
      <c r="S17" s="1222"/>
      <c r="T17" s="1223"/>
      <c r="U17" s="132" t="s">
        <v>48</v>
      </c>
      <c r="V17" s="1485"/>
      <c r="W17" s="1486"/>
      <c r="X17" s="1208" t="s">
        <v>48</v>
      </c>
      <c r="Y17" s="1209"/>
      <c r="Z17" s="99"/>
      <c r="AA17" s="1196"/>
      <c r="AB17" s="1197"/>
      <c r="AC17" s="1197"/>
      <c r="AD17" s="1197"/>
      <c r="AE17" s="1197"/>
      <c r="AF17" s="1197"/>
      <c r="AG17" s="1197"/>
      <c r="AH17" s="1197"/>
      <c r="AI17" s="1197"/>
      <c r="AJ17" s="1198"/>
    </row>
    <row r="18" spans="1:38" ht="21" customHeight="1" thickBot="1">
      <c r="A18" s="98"/>
      <c r="B18" s="100" t="s">
        <v>341</v>
      </c>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99"/>
      <c r="AA18" s="102" t="s">
        <v>467</v>
      </c>
      <c r="AB18" s="102"/>
      <c r="AC18" s="102"/>
      <c r="AD18" s="102"/>
      <c r="AE18" s="102"/>
      <c r="AF18" s="102"/>
      <c r="AG18" s="102"/>
      <c r="AH18" s="102"/>
      <c r="AI18" s="102"/>
      <c r="AJ18" s="99"/>
    </row>
    <row r="19" spans="1:38" ht="21" customHeight="1">
      <c r="A19" s="98"/>
      <c r="B19" s="1249" t="s">
        <v>372</v>
      </c>
      <c r="C19" s="1250"/>
      <c r="D19" s="1251"/>
      <c r="E19" s="1372" t="s">
        <v>58</v>
      </c>
      <c r="F19" s="1234"/>
      <c r="G19" s="1234"/>
      <c r="H19" s="1373"/>
      <c r="I19" s="1328">
        <f>IFERROR(ROUNDUP(SUM('4.住戸情報入力'!G13:G313)/COUNT('4.住戸情報入力'!G13:G313),2),0)</f>
        <v>0</v>
      </c>
      <c r="J19" s="1329"/>
      <c r="K19" s="1330"/>
      <c r="L19" s="129" t="s">
        <v>59</v>
      </c>
      <c r="M19" s="1230">
        <f>MAX('4.住戸情報入力'!G:G)</f>
        <v>0</v>
      </c>
      <c r="N19" s="1231"/>
      <c r="O19" s="1231"/>
      <c r="P19" s="1231"/>
      <c r="Q19" s="1231"/>
      <c r="R19" s="1232"/>
      <c r="S19" s="1372" t="s">
        <v>60</v>
      </c>
      <c r="T19" s="1234"/>
      <c r="U19" s="1373"/>
      <c r="V19" s="1230">
        <f>MIN('4.住戸情報入力'!G:G)</f>
        <v>0</v>
      </c>
      <c r="W19" s="1231"/>
      <c r="X19" s="1231"/>
      <c r="Y19" s="1371"/>
      <c r="Z19" s="99"/>
      <c r="AA19" s="1261" t="s">
        <v>378</v>
      </c>
      <c r="AB19" s="1262"/>
      <c r="AC19" s="1262"/>
      <c r="AD19" s="1263"/>
      <c r="AE19" s="1279" t="s">
        <v>698</v>
      </c>
      <c r="AF19" s="1279" t="s">
        <v>573</v>
      </c>
      <c r="AG19" s="1352" t="s">
        <v>376</v>
      </c>
      <c r="AH19" s="1279" t="s">
        <v>379</v>
      </c>
      <c r="AI19" s="1352" t="s">
        <v>377</v>
      </c>
      <c r="AJ19" s="1353"/>
    </row>
    <row r="20" spans="1:38" ht="36" customHeight="1">
      <c r="A20" s="106"/>
      <c r="B20" s="1399" t="s">
        <v>223</v>
      </c>
      <c r="C20" s="1400"/>
      <c r="D20" s="1401"/>
      <c r="E20" s="1321">
        <f>T50</f>
        <v>0</v>
      </c>
      <c r="F20" s="1321"/>
      <c r="G20" s="1321"/>
      <c r="H20" s="100" t="s">
        <v>61</v>
      </c>
      <c r="I20" s="1228"/>
      <c r="J20" s="1228"/>
      <c r="K20" s="1229"/>
      <c r="L20" s="1224" t="s">
        <v>62</v>
      </c>
      <c r="M20" s="1225"/>
      <c r="N20" s="1225"/>
      <c r="O20" s="1225"/>
      <c r="P20" s="1225"/>
      <c r="Q20" s="1225"/>
      <c r="R20" s="1226"/>
      <c r="S20" s="1408"/>
      <c r="T20" s="1409"/>
      <c r="U20" s="1409"/>
      <c r="V20" s="419" t="s">
        <v>61</v>
      </c>
      <c r="W20" s="1228"/>
      <c r="X20" s="1228"/>
      <c r="Y20" s="1376"/>
      <c r="Z20" s="99"/>
      <c r="AA20" s="1264"/>
      <c r="AB20" s="1265"/>
      <c r="AC20" s="1265"/>
      <c r="AD20" s="1266"/>
      <c r="AE20" s="1280"/>
      <c r="AF20" s="1280"/>
      <c r="AG20" s="1354"/>
      <c r="AH20" s="1280"/>
      <c r="AI20" s="1354"/>
      <c r="AJ20" s="1355"/>
    </row>
    <row r="21" spans="1:38" ht="21" customHeight="1">
      <c r="A21" s="98"/>
      <c r="B21" s="1235" t="s">
        <v>63</v>
      </c>
      <c r="C21" s="1236"/>
      <c r="D21" s="1283"/>
      <c r="E21" s="107" t="s">
        <v>231</v>
      </c>
      <c r="F21" s="1398" t="s">
        <v>64</v>
      </c>
      <c r="G21" s="1398"/>
      <c r="H21" s="1398"/>
      <c r="I21" s="1398"/>
      <c r="J21" s="1398"/>
      <c r="K21" s="108" t="s">
        <v>231</v>
      </c>
      <c r="L21" s="1227" t="s">
        <v>65</v>
      </c>
      <c r="M21" s="1227"/>
      <c r="N21" s="1227"/>
      <c r="O21" s="108" t="s">
        <v>231</v>
      </c>
      <c r="P21" s="1227" t="s">
        <v>66</v>
      </c>
      <c r="Q21" s="1227"/>
      <c r="R21" s="1227"/>
      <c r="S21" s="1227"/>
      <c r="T21" s="1227"/>
      <c r="U21" s="108" t="s">
        <v>231</v>
      </c>
      <c r="V21" s="1382" t="s">
        <v>67</v>
      </c>
      <c r="W21" s="1382"/>
      <c r="X21" s="1382"/>
      <c r="Y21" s="1383"/>
      <c r="Z21" s="99"/>
      <c r="AA21" s="1267"/>
      <c r="AB21" s="1268"/>
      <c r="AC21" s="1268"/>
      <c r="AD21" s="1269"/>
      <c r="AE21" s="1281"/>
      <c r="AF21" s="1281"/>
      <c r="AG21" s="1354"/>
      <c r="AH21" s="1281"/>
      <c r="AI21" s="1354"/>
      <c r="AJ21" s="1355"/>
    </row>
    <row r="22" spans="1:38" ht="21" customHeight="1">
      <c r="A22" s="98"/>
      <c r="B22" s="1395"/>
      <c r="C22" s="1396"/>
      <c r="D22" s="1397"/>
      <c r="E22" s="109" t="s">
        <v>231</v>
      </c>
      <c r="F22" s="1419" t="s">
        <v>68</v>
      </c>
      <c r="G22" s="1419"/>
      <c r="H22" s="1419"/>
      <c r="I22" s="1310"/>
      <c r="J22" s="1310"/>
      <c r="K22" s="1310"/>
      <c r="L22" s="1310"/>
      <c r="M22" s="1310"/>
      <c r="N22" s="1310"/>
      <c r="O22" s="1310"/>
      <c r="P22" s="1310"/>
      <c r="Q22" s="1310"/>
      <c r="R22" s="1310"/>
      <c r="S22" s="1310"/>
      <c r="T22" s="1310"/>
      <c r="U22" s="1310"/>
      <c r="V22" s="1310"/>
      <c r="W22" s="1310"/>
      <c r="X22" s="1310"/>
      <c r="Y22" s="1311"/>
      <c r="Z22" s="110"/>
      <c r="AA22" s="1258"/>
      <c r="AB22" s="1259"/>
      <c r="AC22" s="1259"/>
      <c r="AD22" s="1260"/>
      <c r="AE22" s="111"/>
      <c r="AF22" s="177"/>
      <c r="AG22" s="111"/>
      <c r="AH22" s="112"/>
      <c r="AI22" s="1374"/>
      <c r="AJ22" s="1375"/>
    </row>
    <row r="23" spans="1:38" ht="21" customHeight="1">
      <c r="A23" s="98"/>
      <c r="B23" s="1243" t="s">
        <v>69</v>
      </c>
      <c r="C23" s="1402"/>
      <c r="D23" s="1403"/>
      <c r="E23" s="1312" t="s">
        <v>70</v>
      </c>
      <c r="F23" s="1313"/>
      <c r="G23" s="1313"/>
      <c r="H23" s="1314"/>
      <c r="I23" s="1410">
        <f>SUM(V23:X25)</f>
        <v>0</v>
      </c>
      <c r="J23" s="1411"/>
      <c r="K23" s="1412"/>
      <c r="L23" s="1292" t="s">
        <v>71</v>
      </c>
      <c r="M23" s="1237" t="s">
        <v>72</v>
      </c>
      <c r="N23" s="1238"/>
      <c r="O23" s="1238"/>
      <c r="P23" s="1239"/>
      <c r="Q23" s="113"/>
      <c r="R23" s="420" t="s">
        <v>46</v>
      </c>
      <c r="S23" s="1365" t="s">
        <v>73</v>
      </c>
      <c r="T23" s="1366"/>
      <c r="U23" s="1367"/>
      <c r="V23" s="1358"/>
      <c r="W23" s="1359"/>
      <c r="X23" s="1359"/>
      <c r="Y23" s="1379" t="s">
        <v>397</v>
      </c>
      <c r="Z23" s="114"/>
      <c r="AA23" s="1258"/>
      <c r="AB23" s="1259"/>
      <c r="AC23" s="1259"/>
      <c r="AD23" s="1260"/>
      <c r="AE23" s="111"/>
      <c r="AF23" s="177"/>
      <c r="AG23" s="111"/>
      <c r="AH23" s="112"/>
      <c r="AI23" s="1374"/>
      <c r="AJ23" s="1375"/>
    </row>
    <row r="24" spans="1:38" ht="21" customHeight="1">
      <c r="A24" s="98"/>
      <c r="B24" s="1244"/>
      <c r="C24" s="1404"/>
      <c r="D24" s="1405"/>
      <c r="E24" s="1315"/>
      <c r="F24" s="1316"/>
      <c r="G24" s="1316"/>
      <c r="H24" s="1317"/>
      <c r="I24" s="1413"/>
      <c r="J24" s="1414"/>
      <c r="K24" s="1415"/>
      <c r="L24" s="1293"/>
      <c r="M24" s="1240" t="s">
        <v>74</v>
      </c>
      <c r="N24" s="1241"/>
      <c r="O24" s="1241"/>
      <c r="P24" s="1242"/>
      <c r="Q24" s="575">
        <f>IF(OR(Q23="",I15=""),0,Q23/I15*100)</f>
        <v>0</v>
      </c>
      <c r="R24" s="420" t="s">
        <v>61</v>
      </c>
      <c r="S24" s="1368"/>
      <c r="T24" s="1369"/>
      <c r="U24" s="1370"/>
      <c r="V24" s="1360"/>
      <c r="W24" s="1361"/>
      <c r="X24" s="1361"/>
      <c r="Y24" s="1380"/>
      <c r="Z24" s="114"/>
      <c r="AA24" s="1258"/>
      <c r="AB24" s="1259"/>
      <c r="AC24" s="1259"/>
      <c r="AD24" s="1260"/>
      <c r="AE24" s="111"/>
      <c r="AF24" s="177"/>
      <c r="AG24" s="111"/>
      <c r="AH24" s="112"/>
      <c r="AI24" s="1374"/>
      <c r="AJ24" s="1375"/>
    </row>
    <row r="25" spans="1:38" ht="21" customHeight="1" thickBot="1">
      <c r="A25" s="98"/>
      <c r="B25" s="1245"/>
      <c r="C25" s="1406"/>
      <c r="D25" s="1407"/>
      <c r="E25" s="1318"/>
      <c r="F25" s="1319"/>
      <c r="G25" s="1319"/>
      <c r="H25" s="1320"/>
      <c r="I25" s="1416" t="s">
        <v>397</v>
      </c>
      <c r="J25" s="1417"/>
      <c r="K25" s="1418"/>
      <c r="L25" s="1381"/>
      <c r="M25" s="1362" t="s">
        <v>75</v>
      </c>
      <c r="N25" s="1363"/>
      <c r="O25" s="1363"/>
      <c r="P25" s="1363"/>
      <c r="Q25" s="1363"/>
      <c r="R25" s="1364"/>
      <c r="S25" s="1362" t="s">
        <v>73</v>
      </c>
      <c r="T25" s="1363"/>
      <c r="U25" s="1364"/>
      <c r="V25" s="1358"/>
      <c r="W25" s="1359"/>
      <c r="X25" s="1359"/>
      <c r="Y25" s="421" t="s">
        <v>397</v>
      </c>
      <c r="Z25" s="114"/>
      <c r="AA25" s="1258"/>
      <c r="AB25" s="1259"/>
      <c r="AC25" s="1259"/>
      <c r="AD25" s="1260"/>
      <c r="AE25" s="111"/>
      <c r="AF25" s="177"/>
      <c r="AG25" s="111"/>
      <c r="AH25" s="112"/>
      <c r="AI25" s="1374"/>
      <c r="AJ25" s="1375"/>
    </row>
    <row r="26" spans="1:38" s="52" customFormat="1" ht="21" customHeight="1" thickBot="1">
      <c r="A26" s="98"/>
      <c r="B26" s="1335" t="s">
        <v>881</v>
      </c>
      <c r="C26" s="1336"/>
      <c r="D26" s="1336"/>
      <c r="E26" s="1336"/>
      <c r="F26" s="1337"/>
      <c r="G26" s="1423"/>
      <c r="H26" s="1423"/>
      <c r="I26" s="1423"/>
      <c r="J26" s="1423"/>
      <c r="K26" s="1424" t="s">
        <v>882</v>
      </c>
      <c r="L26" s="1425"/>
      <c r="M26" s="1284"/>
      <c r="N26" s="1284"/>
      <c r="O26" s="1284"/>
      <c r="P26" s="1285"/>
      <c r="Q26" s="881"/>
      <c r="R26" s="980"/>
      <c r="S26" s="880"/>
      <c r="T26" s="1289"/>
      <c r="U26" s="1289"/>
      <c r="V26" s="1289"/>
      <c r="W26" s="1384"/>
      <c r="X26" s="1384"/>
      <c r="Y26" s="1384"/>
      <c r="Z26" s="878"/>
      <c r="AA26" s="1258"/>
      <c r="AB26" s="1259"/>
      <c r="AC26" s="1259"/>
      <c r="AD26" s="1260"/>
      <c r="AE26" s="111"/>
      <c r="AF26" s="177"/>
      <c r="AG26" s="111"/>
      <c r="AH26" s="112"/>
      <c r="AI26" s="1374"/>
      <c r="AJ26" s="1375"/>
      <c r="AL26" s="11"/>
    </row>
    <row r="27" spans="1:38" ht="21" customHeight="1">
      <c r="A27" s="98"/>
      <c r="B27" s="1331"/>
      <c r="C27" s="1331"/>
      <c r="D27" s="1325"/>
      <c r="E27" s="1325"/>
      <c r="F27" s="1325"/>
      <c r="G27" s="1385"/>
      <c r="H27" s="1386"/>
      <c r="I27" s="1386"/>
      <c r="J27" s="1386"/>
      <c r="K27" s="1387"/>
      <c r="L27" s="984"/>
      <c r="M27" s="1331"/>
      <c r="N27" s="1331"/>
      <c r="O27" s="1331"/>
      <c r="P27" s="1331"/>
      <c r="Q27" s="1331"/>
      <c r="R27" s="1288"/>
      <c r="S27" s="1288"/>
      <c r="T27" s="1326"/>
      <c r="U27" s="1327"/>
      <c r="V27" s="1327"/>
      <c r="W27" s="1327"/>
      <c r="X27" s="1288"/>
      <c r="Y27" s="1288"/>
      <c r="Z27" s="878"/>
      <c r="AA27" s="1258"/>
      <c r="AB27" s="1259"/>
      <c r="AC27" s="1259"/>
      <c r="AD27" s="1260"/>
      <c r="AE27" s="111"/>
      <c r="AF27" s="177"/>
      <c r="AG27" s="111"/>
      <c r="AH27" s="112"/>
      <c r="AI27" s="1374"/>
      <c r="AJ27" s="1375"/>
    </row>
    <row r="28" spans="1:38" ht="21" customHeight="1" thickBot="1">
      <c r="A28" s="98"/>
      <c r="B28" s="102" t="s">
        <v>342</v>
      </c>
      <c r="C28" s="102"/>
      <c r="D28" s="102"/>
      <c r="E28" s="99"/>
      <c r="F28" s="99"/>
      <c r="G28" s="99"/>
      <c r="H28" s="99"/>
      <c r="I28" s="99"/>
      <c r="J28" s="99"/>
      <c r="K28" s="99"/>
      <c r="L28" s="99"/>
      <c r="M28" s="99"/>
      <c r="N28" s="99"/>
      <c r="O28" s="99"/>
      <c r="P28" s="99"/>
      <c r="Q28" s="99"/>
      <c r="R28" s="99"/>
      <c r="S28" s="99"/>
      <c r="T28" s="99"/>
      <c r="U28" s="99"/>
      <c r="V28" s="99"/>
      <c r="W28" s="99"/>
      <c r="X28" s="99"/>
      <c r="Y28" s="879"/>
      <c r="Z28" s="114"/>
      <c r="AA28" s="1258"/>
      <c r="AB28" s="1259"/>
      <c r="AC28" s="1259"/>
      <c r="AD28" s="1260"/>
      <c r="AE28" s="111"/>
      <c r="AF28" s="177"/>
      <c r="AG28" s="111"/>
      <c r="AH28" s="112"/>
      <c r="AI28" s="1374"/>
      <c r="AJ28" s="1375"/>
    </row>
    <row r="29" spans="1:38" ht="21" customHeight="1">
      <c r="A29" s="98"/>
      <c r="B29" s="1233" t="s">
        <v>76</v>
      </c>
      <c r="C29" s="1234"/>
      <c r="D29" s="1234"/>
      <c r="E29" s="1234"/>
      <c r="F29" s="1234"/>
      <c r="G29" s="1234"/>
      <c r="H29" s="1234"/>
      <c r="I29" s="1234"/>
      <c r="J29" s="1234" t="s">
        <v>77</v>
      </c>
      <c r="K29" s="1234"/>
      <c r="L29" s="1234"/>
      <c r="M29" s="1234"/>
      <c r="N29" s="1234"/>
      <c r="O29" s="1234"/>
      <c r="P29" s="1234"/>
      <c r="Q29" s="1234"/>
      <c r="R29" s="1234"/>
      <c r="S29" s="1234"/>
      <c r="T29" s="1234"/>
      <c r="U29" s="1234"/>
      <c r="V29" s="1234"/>
      <c r="W29" s="1234"/>
      <c r="X29" s="1234"/>
      <c r="Y29" s="1378"/>
      <c r="Z29" s="99"/>
      <c r="AA29" s="1343"/>
      <c r="AB29" s="1344"/>
      <c r="AC29" s="1344"/>
      <c r="AD29" s="1344"/>
      <c r="AE29" s="1344"/>
      <c r="AF29" s="1344"/>
      <c r="AG29" s="1344"/>
      <c r="AH29" s="1344"/>
      <c r="AI29" s="1344"/>
      <c r="AJ29" s="1345"/>
    </row>
    <row r="30" spans="1:38" ht="21" customHeight="1" thickBot="1">
      <c r="A30" s="98"/>
      <c r="B30" s="1235"/>
      <c r="C30" s="1236"/>
      <c r="D30" s="1236"/>
      <c r="E30" s="1236"/>
      <c r="F30" s="1236"/>
      <c r="G30" s="1236"/>
      <c r="H30" s="1236"/>
      <c r="I30" s="1236"/>
      <c r="J30" s="1282" t="s">
        <v>475</v>
      </c>
      <c r="K30" s="1236"/>
      <c r="L30" s="1236"/>
      <c r="M30" s="1236"/>
      <c r="N30" s="1283"/>
      <c r="O30" s="1282" t="s">
        <v>476</v>
      </c>
      <c r="P30" s="1236"/>
      <c r="Q30" s="1236"/>
      <c r="R30" s="1236"/>
      <c r="S30" s="1283"/>
      <c r="T30" s="1282" t="s">
        <v>343</v>
      </c>
      <c r="U30" s="1236"/>
      <c r="V30" s="1236"/>
      <c r="W30" s="1236"/>
      <c r="X30" s="1236"/>
      <c r="Y30" s="1377"/>
      <c r="Z30" s="99"/>
      <c r="AA30" s="1346"/>
      <c r="AB30" s="1347"/>
      <c r="AC30" s="1347"/>
      <c r="AD30" s="1347"/>
      <c r="AE30" s="1347"/>
      <c r="AF30" s="1347"/>
      <c r="AG30" s="1347"/>
      <c r="AH30" s="1347"/>
      <c r="AI30" s="1347"/>
      <c r="AJ30" s="1348"/>
      <c r="AL30" s="217" t="s">
        <v>701</v>
      </c>
    </row>
    <row r="31" spans="1:38" ht="21" customHeight="1">
      <c r="A31" s="98"/>
      <c r="B31" s="1420" t="s">
        <v>78</v>
      </c>
      <c r="C31" s="1426" t="s">
        <v>224</v>
      </c>
      <c r="D31" s="1427"/>
      <c r="E31" s="1428"/>
      <c r="F31" s="1332" t="s">
        <v>79</v>
      </c>
      <c r="G31" s="1333"/>
      <c r="H31" s="1333"/>
      <c r="I31" s="1334"/>
      <c r="J31" s="1296"/>
      <c r="K31" s="1296"/>
      <c r="L31" s="1296"/>
      <c r="M31" s="1296"/>
      <c r="N31" s="1296"/>
      <c r="O31" s="1276"/>
      <c r="P31" s="1277"/>
      <c r="Q31" s="1277"/>
      <c r="R31" s="1277"/>
      <c r="S31" s="1278"/>
      <c r="T31" s="1322">
        <f t="shared" ref="T31:T48" si="0">-J31+O31</f>
        <v>0</v>
      </c>
      <c r="U31" s="1323"/>
      <c r="V31" s="1323"/>
      <c r="W31" s="1323"/>
      <c r="X31" s="1323"/>
      <c r="Y31" s="1324"/>
      <c r="Z31" s="99"/>
      <c r="AA31" s="1346"/>
      <c r="AB31" s="1347"/>
      <c r="AC31" s="1347"/>
      <c r="AD31" s="1347"/>
      <c r="AE31" s="1347"/>
      <c r="AF31" s="1347"/>
      <c r="AG31" s="1347"/>
      <c r="AH31" s="1347"/>
      <c r="AI31" s="1347"/>
      <c r="AJ31" s="1348"/>
    </row>
    <row r="32" spans="1:38" ht="21" customHeight="1">
      <c r="A32" s="98"/>
      <c r="B32" s="1421"/>
      <c r="C32" s="1429"/>
      <c r="D32" s="1430"/>
      <c r="E32" s="1431"/>
      <c r="F32" s="1246" t="s">
        <v>80</v>
      </c>
      <c r="G32" s="1247"/>
      <c r="H32" s="1247"/>
      <c r="I32" s="1248"/>
      <c r="J32" s="1295"/>
      <c r="K32" s="1295"/>
      <c r="L32" s="1295"/>
      <c r="M32" s="1295"/>
      <c r="N32" s="1295"/>
      <c r="O32" s="1307"/>
      <c r="P32" s="1308"/>
      <c r="Q32" s="1308"/>
      <c r="R32" s="1308"/>
      <c r="S32" s="1309"/>
      <c r="T32" s="1271">
        <f t="shared" si="0"/>
        <v>0</v>
      </c>
      <c r="U32" s="1271"/>
      <c r="V32" s="1271"/>
      <c r="W32" s="1271"/>
      <c r="X32" s="1271"/>
      <c r="Y32" s="1271"/>
      <c r="Z32" s="99"/>
      <c r="AA32" s="1346"/>
      <c r="AB32" s="1347"/>
      <c r="AC32" s="1347"/>
      <c r="AD32" s="1347"/>
      <c r="AE32" s="1347"/>
      <c r="AF32" s="1347"/>
      <c r="AG32" s="1347"/>
      <c r="AH32" s="1347"/>
      <c r="AI32" s="1347"/>
      <c r="AJ32" s="1348"/>
    </row>
    <row r="33" spans="1:38" ht="21" customHeight="1">
      <c r="A33" s="98"/>
      <c r="B33" s="1421"/>
      <c r="C33" s="1297" t="s">
        <v>225</v>
      </c>
      <c r="D33" s="1298"/>
      <c r="E33" s="1298"/>
      <c r="F33" s="1298"/>
      <c r="G33" s="1298"/>
      <c r="H33" s="1298"/>
      <c r="I33" s="1299"/>
      <c r="J33" s="1295"/>
      <c r="K33" s="1295"/>
      <c r="L33" s="1295"/>
      <c r="M33" s="1295"/>
      <c r="N33" s="1295"/>
      <c r="O33" s="1307"/>
      <c r="P33" s="1308"/>
      <c r="Q33" s="1308"/>
      <c r="R33" s="1308"/>
      <c r="S33" s="1309"/>
      <c r="T33" s="1271">
        <f t="shared" si="0"/>
        <v>0</v>
      </c>
      <c r="U33" s="1271"/>
      <c r="V33" s="1271"/>
      <c r="W33" s="1271"/>
      <c r="X33" s="1271"/>
      <c r="Y33" s="1271"/>
      <c r="Z33" s="99"/>
      <c r="AA33" s="1346"/>
      <c r="AB33" s="1347"/>
      <c r="AC33" s="1347"/>
      <c r="AD33" s="1347"/>
      <c r="AE33" s="1347"/>
      <c r="AF33" s="1347"/>
      <c r="AG33" s="1347"/>
      <c r="AH33" s="1347"/>
      <c r="AI33" s="1347"/>
      <c r="AJ33" s="1348"/>
    </row>
    <row r="34" spans="1:38" ht="21" customHeight="1" thickBot="1">
      <c r="A34" s="98"/>
      <c r="B34" s="1421"/>
      <c r="C34" s="1297" t="s">
        <v>226</v>
      </c>
      <c r="D34" s="1298"/>
      <c r="E34" s="1298"/>
      <c r="F34" s="1298"/>
      <c r="G34" s="1298"/>
      <c r="H34" s="1298"/>
      <c r="I34" s="1299"/>
      <c r="J34" s="1295"/>
      <c r="K34" s="1295"/>
      <c r="L34" s="1295"/>
      <c r="M34" s="1295"/>
      <c r="N34" s="1295"/>
      <c r="O34" s="1307"/>
      <c r="P34" s="1308"/>
      <c r="Q34" s="1308"/>
      <c r="R34" s="1308"/>
      <c r="S34" s="1309"/>
      <c r="T34" s="1271">
        <f t="shared" si="0"/>
        <v>0</v>
      </c>
      <c r="U34" s="1271"/>
      <c r="V34" s="1271"/>
      <c r="W34" s="1271"/>
      <c r="X34" s="1271"/>
      <c r="Y34" s="1271"/>
      <c r="Z34" s="99"/>
      <c r="AA34" s="1349"/>
      <c r="AB34" s="1350"/>
      <c r="AC34" s="1350"/>
      <c r="AD34" s="1350"/>
      <c r="AE34" s="1350"/>
      <c r="AF34" s="1350"/>
      <c r="AG34" s="1350"/>
      <c r="AH34" s="1350"/>
      <c r="AI34" s="1350"/>
      <c r="AJ34" s="1351"/>
    </row>
    <row r="35" spans="1:38" ht="21" customHeight="1" thickBot="1">
      <c r="A35" s="98"/>
      <c r="B35" s="1422"/>
      <c r="C35" s="1300" t="s">
        <v>227</v>
      </c>
      <c r="D35" s="1301"/>
      <c r="E35" s="1301"/>
      <c r="F35" s="1301"/>
      <c r="G35" s="1301"/>
      <c r="H35" s="1301"/>
      <c r="I35" s="1302"/>
      <c r="J35" s="1306"/>
      <c r="K35" s="1306"/>
      <c r="L35" s="1306"/>
      <c r="M35" s="1306"/>
      <c r="N35" s="1306"/>
      <c r="O35" s="1303"/>
      <c r="P35" s="1304"/>
      <c r="Q35" s="1304"/>
      <c r="R35" s="1304"/>
      <c r="S35" s="1305"/>
      <c r="T35" s="1270">
        <f t="shared" si="0"/>
        <v>0</v>
      </c>
      <c r="U35" s="1270"/>
      <c r="V35" s="1270"/>
      <c r="W35" s="1270"/>
      <c r="X35" s="1270"/>
      <c r="Y35" s="1270"/>
      <c r="Z35" s="99"/>
      <c r="AA35" s="102" t="s">
        <v>468</v>
      </c>
      <c r="AB35" s="102"/>
      <c r="AC35" s="102"/>
      <c r="AD35" s="102"/>
      <c r="AE35" s="102"/>
      <c r="AF35" s="102"/>
      <c r="AG35" s="102"/>
      <c r="AH35" s="102"/>
      <c r="AI35" s="102"/>
      <c r="AJ35" s="102"/>
    </row>
    <row r="36" spans="1:38" ht="21" customHeight="1">
      <c r="A36" s="98"/>
      <c r="B36" s="1528" t="s">
        <v>81</v>
      </c>
      <c r="C36" s="1433" t="s">
        <v>224</v>
      </c>
      <c r="D36" s="1434"/>
      <c r="E36" s="1434"/>
      <c r="F36" s="1434"/>
      <c r="G36" s="1434"/>
      <c r="H36" s="1434"/>
      <c r="I36" s="1435"/>
      <c r="J36" s="1296"/>
      <c r="K36" s="1296"/>
      <c r="L36" s="1296"/>
      <c r="M36" s="1296"/>
      <c r="N36" s="1296"/>
      <c r="O36" s="1276"/>
      <c r="P36" s="1277"/>
      <c r="Q36" s="1277"/>
      <c r="R36" s="1277"/>
      <c r="S36" s="1278"/>
      <c r="T36" s="1272">
        <f t="shared" si="0"/>
        <v>0</v>
      </c>
      <c r="U36" s="1272"/>
      <c r="V36" s="1272"/>
      <c r="W36" s="1272"/>
      <c r="X36" s="1272"/>
      <c r="Y36" s="1272"/>
      <c r="Z36" s="99"/>
      <c r="AA36" s="1261" t="s">
        <v>82</v>
      </c>
      <c r="AB36" s="1263"/>
      <c r="AC36" s="1341" t="s">
        <v>83</v>
      </c>
      <c r="AD36" s="1263"/>
      <c r="AE36" s="1286" t="s">
        <v>84</v>
      </c>
      <c r="AF36" s="1286"/>
      <c r="AG36" s="1286"/>
      <c r="AH36" s="1286"/>
      <c r="AI36" s="1495" t="s">
        <v>323</v>
      </c>
      <c r="AJ36" s="1493" t="s">
        <v>85</v>
      </c>
      <c r="AK36" s="11"/>
      <c r="AL36" s="33"/>
    </row>
    <row r="37" spans="1:38" ht="21" customHeight="1">
      <c r="A37" s="98"/>
      <c r="B37" s="1529"/>
      <c r="C37" s="1297" t="s">
        <v>225</v>
      </c>
      <c r="D37" s="1298"/>
      <c r="E37" s="1298"/>
      <c r="F37" s="1298"/>
      <c r="G37" s="1298"/>
      <c r="H37" s="1298"/>
      <c r="I37" s="1299"/>
      <c r="J37" s="1295"/>
      <c r="K37" s="1295"/>
      <c r="L37" s="1295"/>
      <c r="M37" s="1295"/>
      <c r="N37" s="1295"/>
      <c r="O37" s="1307"/>
      <c r="P37" s="1308"/>
      <c r="Q37" s="1308"/>
      <c r="R37" s="1308"/>
      <c r="S37" s="1309"/>
      <c r="T37" s="1271">
        <f t="shared" si="0"/>
        <v>0</v>
      </c>
      <c r="U37" s="1271"/>
      <c r="V37" s="1271"/>
      <c r="W37" s="1271"/>
      <c r="X37" s="1271"/>
      <c r="Y37" s="1271"/>
      <c r="Z37" s="99"/>
      <c r="AA37" s="1267"/>
      <c r="AB37" s="1269"/>
      <c r="AC37" s="1342"/>
      <c r="AD37" s="1269"/>
      <c r="AE37" s="1287"/>
      <c r="AF37" s="1287"/>
      <c r="AG37" s="1287"/>
      <c r="AH37" s="1287"/>
      <c r="AI37" s="1496"/>
      <c r="AJ37" s="1494"/>
      <c r="AK37" s="11"/>
      <c r="AL37" s="33"/>
    </row>
    <row r="38" spans="1:38" ht="21" customHeight="1">
      <c r="A38" s="98"/>
      <c r="B38" s="1529"/>
      <c r="C38" s="1297" t="s">
        <v>226</v>
      </c>
      <c r="D38" s="1298"/>
      <c r="E38" s="1298"/>
      <c r="F38" s="1298"/>
      <c r="G38" s="1298"/>
      <c r="H38" s="1298"/>
      <c r="I38" s="1299"/>
      <c r="J38" s="1295"/>
      <c r="K38" s="1295"/>
      <c r="L38" s="1295"/>
      <c r="M38" s="1295"/>
      <c r="N38" s="1295"/>
      <c r="O38" s="1307"/>
      <c r="P38" s="1308"/>
      <c r="Q38" s="1308"/>
      <c r="R38" s="1308"/>
      <c r="S38" s="1309"/>
      <c r="T38" s="1271">
        <f t="shared" si="0"/>
        <v>0</v>
      </c>
      <c r="U38" s="1271"/>
      <c r="V38" s="1271"/>
      <c r="W38" s="1271"/>
      <c r="X38" s="1271"/>
      <c r="Y38" s="1271"/>
      <c r="Z38" s="99"/>
      <c r="AA38" s="1290" t="s">
        <v>86</v>
      </c>
      <c r="AB38" s="1291"/>
      <c r="AC38" s="1504"/>
      <c r="AD38" s="1504"/>
      <c r="AE38" s="1187"/>
      <c r="AF38" s="1187"/>
      <c r="AG38" s="1187"/>
      <c r="AH38" s="1187"/>
      <c r="AI38" s="1497"/>
      <c r="AJ38" s="189"/>
      <c r="AK38" s="11"/>
      <c r="AL38" s="33"/>
    </row>
    <row r="39" spans="1:38" ht="21" customHeight="1">
      <c r="A39" s="98"/>
      <c r="B39" s="1529"/>
      <c r="C39" s="1297" t="s">
        <v>227</v>
      </c>
      <c r="D39" s="1298"/>
      <c r="E39" s="1298"/>
      <c r="F39" s="1298"/>
      <c r="G39" s="1298"/>
      <c r="H39" s="1298"/>
      <c r="I39" s="1299"/>
      <c r="J39" s="1295"/>
      <c r="K39" s="1295"/>
      <c r="L39" s="1295"/>
      <c r="M39" s="1295"/>
      <c r="N39" s="1295"/>
      <c r="O39" s="1307"/>
      <c r="P39" s="1308"/>
      <c r="Q39" s="1308"/>
      <c r="R39" s="1308"/>
      <c r="S39" s="1309"/>
      <c r="T39" s="1271">
        <f t="shared" si="0"/>
        <v>0</v>
      </c>
      <c r="U39" s="1271"/>
      <c r="V39" s="1271"/>
      <c r="W39" s="1271"/>
      <c r="X39" s="1271"/>
      <c r="Y39" s="1271"/>
      <c r="Z39" s="99"/>
      <c r="AA39" s="1290"/>
      <c r="AB39" s="1291"/>
      <c r="AC39" s="1187"/>
      <c r="AD39" s="1187"/>
      <c r="AE39" s="1187"/>
      <c r="AF39" s="1187"/>
      <c r="AG39" s="1187"/>
      <c r="AH39" s="1187"/>
      <c r="AI39" s="1498"/>
      <c r="AJ39" s="189"/>
      <c r="AK39" s="11"/>
      <c r="AL39" s="33"/>
    </row>
    <row r="40" spans="1:38" ht="21" customHeight="1" thickBot="1">
      <c r="A40" s="98"/>
      <c r="B40" s="1530"/>
      <c r="C40" s="1300" t="s">
        <v>228</v>
      </c>
      <c r="D40" s="1301"/>
      <c r="E40" s="1301"/>
      <c r="F40" s="1301"/>
      <c r="G40" s="1301"/>
      <c r="H40" s="1301"/>
      <c r="I40" s="1302"/>
      <c r="J40" s="1306"/>
      <c r="K40" s="1306"/>
      <c r="L40" s="1306"/>
      <c r="M40" s="1306"/>
      <c r="N40" s="1306"/>
      <c r="O40" s="1303"/>
      <c r="P40" s="1304"/>
      <c r="Q40" s="1304"/>
      <c r="R40" s="1304"/>
      <c r="S40" s="1305"/>
      <c r="T40" s="1270">
        <f t="shared" si="0"/>
        <v>0</v>
      </c>
      <c r="U40" s="1270"/>
      <c r="V40" s="1270"/>
      <c r="W40" s="1270"/>
      <c r="X40" s="1270"/>
      <c r="Y40" s="1270"/>
      <c r="Z40" s="99"/>
      <c r="AA40" s="1290"/>
      <c r="AB40" s="1291"/>
      <c r="AC40" s="1187"/>
      <c r="AD40" s="1187"/>
      <c r="AE40" s="1187"/>
      <c r="AF40" s="1187"/>
      <c r="AG40" s="1187"/>
      <c r="AH40" s="1187"/>
      <c r="AI40" s="1498"/>
      <c r="AJ40" s="189"/>
      <c r="AK40" s="11"/>
      <c r="AL40" s="33"/>
    </row>
    <row r="41" spans="1:38" ht="21" customHeight="1">
      <c r="A41" s="98"/>
      <c r="B41" s="1543" t="s">
        <v>456</v>
      </c>
      <c r="C41" s="1436" t="s">
        <v>87</v>
      </c>
      <c r="D41" s="1436"/>
      <c r="E41" s="1436"/>
      <c r="F41" s="1439" t="s">
        <v>457</v>
      </c>
      <c r="G41" s="1439"/>
      <c r="H41" s="1439"/>
      <c r="I41" s="1439"/>
      <c r="J41" s="1276"/>
      <c r="K41" s="1277"/>
      <c r="L41" s="1277"/>
      <c r="M41" s="1277"/>
      <c r="N41" s="1278"/>
      <c r="O41" s="1276">
        <v>0</v>
      </c>
      <c r="P41" s="1277"/>
      <c r="Q41" s="1277"/>
      <c r="R41" s="1277"/>
      <c r="S41" s="1278"/>
      <c r="T41" s="1272">
        <f t="shared" si="0"/>
        <v>0</v>
      </c>
      <c r="U41" s="1272"/>
      <c r="V41" s="1272"/>
      <c r="W41" s="1272"/>
      <c r="X41" s="1272"/>
      <c r="Y41" s="1272"/>
      <c r="Z41" s="99"/>
      <c r="AA41" s="1290"/>
      <c r="AB41" s="1291"/>
      <c r="AC41" s="1187"/>
      <c r="AD41" s="1187"/>
      <c r="AE41" s="1187"/>
      <c r="AF41" s="1187"/>
      <c r="AG41" s="1187"/>
      <c r="AH41" s="1187"/>
      <c r="AI41" s="1498"/>
      <c r="AJ41" s="189"/>
      <c r="AK41" s="11"/>
      <c r="AL41" s="33"/>
    </row>
    <row r="42" spans="1:38" ht="21" customHeight="1">
      <c r="A42" s="98"/>
      <c r="B42" s="1544"/>
      <c r="C42" s="1437"/>
      <c r="D42" s="1437"/>
      <c r="E42" s="1437"/>
      <c r="F42" s="1440" t="s">
        <v>458</v>
      </c>
      <c r="G42" s="1441"/>
      <c r="H42" s="1441"/>
      <c r="I42" s="1442"/>
      <c r="J42" s="1338"/>
      <c r="K42" s="1339"/>
      <c r="L42" s="1339"/>
      <c r="M42" s="1339"/>
      <c r="N42" s="1340"/>
      <c r="O42" s="1307">
        <v>0</v>
      </c>
      <c r="P42" s="1308"/>
      <c r="Q42" s="1308"/>
      <c r="R42" s="1308"/>
      <c r="S42" s="1309"/>
      <c r="T42" s="1271">
        <f t="shared" si="0"/>
        <v>0</v>
      </c>
      <c r="U42" s="1271"/>
      <c r="V42" s="1271"/>
      <c r="W42" s="1271"/>
      <c r="X42" s="1271"/>
      <c r="Y42" s="1271"/>
      <c r="Z42" s="99"/>
      <c r="AA42" s="1290"/>
      <c r="AB42" s="1291"/>
      <c r="AC42" s="1187"/>
      <c r="AD42" s="1187"/>
      <c r="AE42" s="1187"/>
      <c r="AF42" s="1187"/>
      <c r="AG42" s="1187"/>
      <c r="AH42" s="1187"/>
      <c r="AI42" s="1498"/>
      <c r="AJ42" s="189"/>
      <c r="AK42" s="11"/>
      <c r="AL42" s="33"/>
    </row>
    <row r="43" spans="1:38" ht="21" customHeight="1">
      <c r="A43" s="98"/>
      <c r="B43" s="1544"/>
      <c r="C43" s="1437"/>
      <c r="D43" s="1437"/>
      <c r="E43" s="1437"/>
      <c r="F43" s="1443" t="s">
        <v>459</v>
      </c>
      <c r="G43" s="1443"/>
      <c r="H43" s="1443"/>
      <c r="I43" s="1443"/>
      <c r="J43" s="1307"/>
      <c r="K43" s="1308"/>
      <c r="L43" s="1308"/>
      <c r="M43" s="1308"/>
      <c r="N43" s="1309"/>
      <c r="O43" s="1307">
        <v>0</v>
      </c>
      <c r="P43" s="1308"/>
      <c r="Q43" s="1308"/>
      <c r="R43" s="1308"/>
      <c r="S43" s="1309"/>
      <c r="T43" s="1271">
        <f t="shared" si="0"/>
        <v>0</v>
      </c>
      <c r="U43" s="1271"/>
      <c r="V43" s="1271"/>
      <c r="W43" s="1271"/>
      <c r="X43" s="1271"/>
      <c r="Y43" s="1271"/>
      <c r="Z43" s="99"/>
      <c r="AA43" s="1290"/>
      <c r="AB43" s="1291"/>
      <c r="AC43" s="1187"/>
      <c r="AD43" s="1187"/>
      <c r="AE43" s="1187"/>
      <c r="AF43" s="1187"/>
      <c r="AG43" s="1187"/>
      <c r="AH43" s="1187"/>
      <c r="AI43" s="1498"/>
      <c r="AJ43" s="189"/>
      <c r="AK43" s="11"/>
      <c r="AL43" s="33"/>
    </row>
    <row r="44" spans="1:38" ht="21" customHeight="1">
      <c r="A44" s="98"/>
      <c r="B44" s="1544"/>
      <c r="C44" s="1437"/>
      <c r="D44" s="1437"/>
      <c r="E44" s="1437"/>
      <c r="F44" s="1443" t="s">
        <v>460</v>
      </c>
      <c r="G44" s="1443"/>
      <c r="H44" s="1443"/>
      <c r="I44" s="1443"/>
      <c r="J44" s="1307"/>
      <c r="K44" s="1308"/>
      <c r="L44" s="1308"/>
      <c r="M44" s="1308"/>
      <c r="N44" s="1309"/>
      <c r="O44" s="1307">
        <v>0</v>
      </c>
      <c r="P44" s="1308"/>
      <c r="Q44" s="1308"/>
      <c r="R44" s="1308"/>
      <c r="S44" s="1309"/>
      <c r="T44" s="1271">
        <f t="shared" si="0"/>
        <v>0</v>
      </c>
      <c r="U44" s="1271"/>
      <c r="V44" s="1271"/>
      <c r="W44" s="1271"/>
      <c r="X44" s="1271"/>
      <c r="Y44" s="1271"/>
      <c r="Z44" s="99"/>
      <c r="AA44" s="1290"/>
      <c r="AB44" s="1291"/>
      <c r="AC44" s="1187"/>
      <c r="AD44" s="1187"/>
      <c r="AE44" s="1187"/>
      <c r="AF44" s="1187"/>
      <c r="AG44" s="1187"/>
      <c r="AH44" s="1187"/>
      <c r="AI44" s="1498"/>
      <c r="AJ44" s="189"/>
      <c r="AK44" s="11"/>
      <c r="AL44" s="33"/>
    </row>
    <row r="45" spans="1:38" ht="21" customHeight="1" thickBot="1">
      <c r="A45" s="98"/>
      <c r="B45" s="1544"/>
      <c r="C45" s="1438"/>
      <c r="D45" s="1438"/>
      <c r="E45" s="1438"/>
      <c r="F45" s="1546" t="s">
        <v>461</v>
      </c>
      <c r="G45" s="1546"/>
      <c r="H45" s="1546"/>
      <c r="I45" s="1546"/>
      <c r="J45" s="1547">
        <f>J41-J42-J43</f>
        <v>0</v>
      </c>
      <c r="K45" s="1548"/>
      <c r="L45" s="1548"/>
      <c r="M45" s="1548"/>
      <c r="N45" s="1549"/>
      <c r="O45" s="1303">
        <v>0</v>
      </c>
      <c r="P45" s="1304"/>
      <c r="Q45" s="1304"/>
      <c r="R45" s="1304"/>
      <c r="S45" s="1305"/>
      <c r="T45" s="1270">
        <f t="shared" si="0"/>
        <v>0</v>
      </c>
      <c r="U45" s="1270"/>
      <c r="V45" s="1270"/>
      <c r="W45" s="1270"/>
      <c r="X45" s="1270"/>
      <c r="Y45" s="1270"/>
      <c r="Z45" s="99"/>
      <c r="AA45" s="1290"/>
      <c r="AB45" s="1291"/>
      <c r="AC45" s="1187"/>
      <c r="AD45" s="1187"/>
      <c r="AE45" s="1187"/>
      <c r="AF45" s="1187"/>
      <c r="AG45" s="1187"/>
      <c r="AH45" s="1187"/>
      <c r="AI45" s="1498"/>
      <c r="AJ45" s="189"/>
      <c r="AK45" s="11"/>
      <c r="AL45" s="33"/>
    </row>
    <row r="46" spans="1:38" ht="21" customHeight="1" thickBot="1">
      <c r="A46" s="98"/>
      <c r="B46" s="1545"/>
      <c r="C46" s="1512" t="s">
        <v>462</v>
      </c>
      <c r="D46" s="1512"/>
      <c r="E46" s="1512"/>
      <c r="F46" s="1513" t="s">
        <v>457</v>
      </c>
      <c r="G46" s="1513"/>
      <c r="H46" s="1513"/>
      <c r="I46" s="1513"/>
      <c r="J46" s="1514"/>
      <c r="K46" s="1515"/>
      <c r="L46" s="1515"/>
      <c r="M46" s="1515"/>
      <c r="N46" s="1516"/>
      <c r="O46" s="1517">
        <v>0</v>
      </c>
      <c r="P46" s="1518"/>
      <c r="Q46" s="1518"/>
      <c r="R46" s="1518"/>
      <c r="S46" s="1519"/>
      <c r="T46" s="1270">
        <f t="shared" si="0"/>
        <v>0</v>
      </c>
      <c r="U46" s="1270"/>
      <c r="V46" s="1270"/>
      <c r="W46" s="1270"/>
      <c r="X46" s="1270"/>
      <c r="Y46" s="1270"/>
      <c r="Z46" s="99"/>
      <c r="AA46" s="1290"/>
      <c r="AB46" s="1291"/>
      <c r="AC46" s="1187"/>
      <c r="AD46" s="1187"/>
      <c r="AE46" s="1187"/>
      <c r="AF46" s="1187"/>
      <c r="AG46" s="1187"/>
      <c r="AH46" s="1187"/>
      <c r="AI46" s="1498"/>
      <c r="AJ46" s="189"/>
      <c r="AK46" s="11"/>
      <c r="AL46" s="33"/>
    </row>
    <row r="47" spans="1:38" ht="21" customHeight="1" thickBot="1">
      <c r="A47" s="98"/>
      <c r="B47" s="1538" t="s">
        <v>514</v>
      </c>
      <c r="C47" s="1539"/>
      <c r="D47" s="1539"/>
      <c r="E47" s="1539"/>
      <c r="F47" s="1539"/>
      <c r="G47" s="1539"/>
      <c r="H47" s="1539"/>
      <c r="I47" s="1539"/>
      <c r="J47" s="1540"/>
      <c r="K47" s="1541"/>
      <c r="L47" s="1541"/>
      <c r="M47" s="1541"/>
      <c r="N47" s="1542"/>
      <c r="O47" s="1500">
        <f>J47</f>
        <v>0</v>
      </c>
      <c r="P47" s="1501"/>
      <c r="Q47" s="1501"/>
      <c r="R47" s="1501"/>
      <c r="S47" s="1502"/>
      <c r="T47" s="1270">
        <f t="shared" si="0"/>
        <v>0</v>
      </c>
      <c r="U47" s="1270"/>
      <c r="V47" s="1270"/>
      <c r="W47" s="1270"/>
      <c r="X47" s="1270"/>
      <c r="Y47" s="1270"/>
      <c r="Z47" s="100"/>
      <c r="AA47" s="1290"/>
      <c r="AB47" s="1291"/>
      <c r="AC47" s="1187"/>
      <c r="AD47" s="1187"/>
      <c r="AE47" s="1187"/>
      <c r="AF47" s="1187"/>
      <c r="AG47" s="1187"/>
      <c r="AH47" s="1187"/>
      <c r="AI47" s="1498"/>
      <c r="AJ47" s="189"/>
      <c r="AK47" s="11"/>
      <c r="AL47" s="33"/>
    </row>
    <row r="48" spans="1:38" ht="21" customHeight="1" thickBot="1">
      <c r="A48" s="98"/>
      <c r="B48" s="1533" t="s">
        <v>88</v>
      </c>
      <c r="C48" s="1534"/>
      <c r="D48" s="1534"/>
      <c r="E48" s="1534"/>
      <c r="F48" s="1534"/>
      <c r="G48" s="1534"/>
      <c r="H48" s="1534"/>
      <c r="I48" s="1534"/>
      <c r="J48" s="1391">
        <f>SUM(J31:N41,J46)</f>
        <v>0</v>
      </c>
      <c r="K48" s="1391"/>
      <c r="L48" s="1391"/>
      <c r="M48" s="1391"/>
      <c r="N48" s="1391"/>
      <c r="O48" s="1392">
        <f>SUM(O31:S46)</f>
        <v>0</v>
      </c>
      <c r="P48" s="1393"/>
      <c r="Q48" s="1393"/>
      <c r="R48" s="1393"/>
      <c r="S48" s="1394"/>
      <c r="T48" s="1535">
        <f t="shared" si="0"/>
        <v>0</v>
      </c>
      <c r="U48" s="1536"/>
      <c r="V48" s="1536"/>
      <c r="W48" s="1536"/>
      <c r="X48" s="1536"/>
      <c r="Y48" s="1537"/>
      <c r="Z48" s="116"/>
      <c r="AA48" s="1290"/>
      <c r="AB48" s="1291"/>
      <c r="AC48" s="1187"/>
      <c r="AD48" s="1187"/>
      <c r="AE48" s="1187"/>
      <c r="AF48" s="1187"/>
      <c r="AG48" s="1187"/>
      <c r="AH48" s="1187"/>
      <c r="AI48" s="1498"/>
      <c r="AJ48" s="189"/>
      <c r="AK48" s="11"/>
      <c r="AL48" s="33"/>
    </row>
    <row r="49" spans="1:38" ht="21" customHeight="1" thickTop="1">
      <c r="A49" s="98"/>
      <c r="B49" s="1524" t="s">
        <v>89</v>
      </c>
      <c r="C49" s="1525"/>
      <c r="D49" s="1525"/>
      <c r="E49" s="1525"/>
      <c r="F49" s="1525"/>
      <c r="G49" s="1525"/>
      <c r="H49" s="1525"/>
      <c r="I49" s="1525"/>
      <c r="J49" s="1525"/>
      <c r="K49" s="1525"/>
      <c r="L49" s="1525"/>
      <c r="M49" s="1525"/>
      <c r="N49" s="1525"/>
      <c r="O49" s="1525"/>
      <c r="P49" s="1525"/>
      <c r="Q49" s="1525"/>
      <c r="R49" s="1525"/>
      <c r="S49" s="1526"/>
      <c r="T49" s="1531">
        <f>IF(SUM(O31:S40,J31:N40)=0,0,ROUNDDOWN(1-SUM(J31:N41,-J45)/SUM(O31:S40),2)*100)</f>
        <v>0</v>
      </c>
      <c r="U49" s="1532"/>
      <c r="V49" s="1532"/>
      <c r="W49" s="1532"/>
      <c r="X49" s="1503" t="s">
        <v>229</v>
      </c>
      <c r="Y49" s="1380"/>
      <c r="Z49" s="116"/>
      <c r="AA49" s="1290"/>
      <c r="AB49" s="1291"/>
      <c r="AC49" s="1187"/>
      <c r="AD49" s="1187"/>
      <c r="AE49" s="1187"/>
      <c r="AF49" s="1187"/>
      <c r="AG49" s="1187"/>
      <c r="AH49" s="1187"/>
      <c r="AI49" s="1499"/>
      <c r="AJ49" s="189"/>
      <c r="AK49" s="11"/>
      <c r="AL49" s="33"/>
    </row>
    <row r="50" spans="1:38" ht="21" customHeight="1">
      <c r="A50" s="98"/>
      <c r="B50" s="1527" t="s">
        <v>90</v>
      </c>
      <c r="C50" s="1205"/>
      <c r="D50" s="1205"/>
      <c r="E50" s="1205"/>
      <c r="F50" s="1205"/>
      <c r="G50" s="1205"/>
      <c r="H50" s="1205"/>
      <c r="I50" s="1205"/>
      <c r="J50" s="1205"/>
      <c r="K50" s="1205"/>
      <c r="L50" s="1205"/>
      <c r="M50" s="1205"/>
      <c r="N50" s="1205"/>
      <c r="O50" s="1205"/>
      <c r="P50" s="1205"/>
      <c r="Q50" s="1205"/>
      <c r="R50" s="1205"/>
      <c r="S50" s="1206"/>
      <c r="T50" s="1520">
        <f>IF(O48=0,0,ROUNDDOWN(1-SUM(J31:N41,J46)/SUM(O31:S40),2)*100)</f>
        <v>0</v>
      </c>
      <c r="U50" s="1521"/>
      <c r="V50" s="1521"/>
      <c r="W50" s="1521"/>
      <c r="X50" s="1228" t="s">
        <v>229</v>
      </c>
      <c r="Y50" s="1376"/>
      <c r="Z50" s="119"/>
      <c r="AA50" s="191" t="s">
        <v>230</v>
      </c>
      <c r="AB50" s="111"/>
      <c r="AC50" s="1187"/>
      <c r="AD50" s="1187"/>
      <c r="AE50" s="1187"/>
      <c r="AF50" s="1187"/>
      <c r="AG50" s="1187"/>
      <c r="AH50" s="1187"/>
      <c r="AI50" s="115"/>
      <c r="AJ50" s="189"/>
      <c r="AK50" s="11"/>
      <c r="AL50" s="33"/>
    </row>
    <row r="51" spans="1:38" ht="21" customHeight="1">
      <c r="A51" s="263"/>
      <c r="B51" s="1527" t="s">
        <v>463</v>
      </c>
      <c r="C51" s="1205"/>
      <c r="D51" s="1205"/>
      <c r="E51" s="1205"/>
      <c r="F51" s="1205"/>
      <c r="G51" s="1205"/>
      <c r="H51" s="1205"/>
      <c r="I51" s="1205"/>
      <c r="J51" s="1205"/>
      <c r="K51" s="1205"/>
      <c r="L51" s="1205"/>
      <c r="M51" s="1205"/>
      <c r="N51" s="1205"/>
      <c r="O51" s="1205"/>
      <c r="P51" s="1205"/>
      <c r="Q51" s="1205"/>
      <c r="R51" s="1205"/>
      <c r="S51" s="1206"/>
      <c r="T51" s="1520">
        <f>IFERROR(ROUNDDOWN((J45+J46)/O48*100,0),0)*-1</f>
        <v>0</v>
      </c>
      <c r="U51" s="1521"/>
      <c r="V51" s="1521"/>
      <c r="W51" s="1521"/>
      <c r="X51" s="1228" t="s">
        <v>229</v>
      </c>
      <c r="Y51" s="1376"/>
      <c r="Z51" s="119"/>
      <c r="AA51" s="191"/>
      <c r="AB51" s="111"/>
      <c r="AC51" s="1187"/>
      <c r="AD51" s="1187"/>
      <c r="AE51" s="1187"/>
      <c r="AF51" s="1187"/>
      <c r="AG51" s="1187"/>
      <c r="AH51" s="1187"/>
      <c r="AI51" s="115"/>
      <c r="AJ51" s="189"/>
      <c r="AK51" s="11"/>
      <c r="AL51" s="33"/>
    </row>
    <row r="52" spans="1:38" ht="21" customHeight="1">
      <c r="A52" s="263"/>
      <c r="B52" s="1527" t="s">
        <v>464</v>
      </c>
      <c r="C52" s="1205"/>
      <c r="D52" s="1205"/>
      <c r="E52" s="1205"/>
      <c r="F52" s="1205"/>
      <c r="G52" s="1205"/>
      <c r="H52" s="1205"/>
      <c r="I52" s="1205"/>
      <c r="J52" s="1205"/>
      <c r="K52" s="1205"/>
      <c r="L52" s="1205"/>
      <c r="M52" s="1205"/>
      <c r="N52" s="1205"/>
      <c r="O52" s="1205"/>
      <c r="P52" s="1205"/>
      <c r="Q52" s="1205"/>
      <c r="R52" s="1205"/>
      <c r="S52" s="1206"/>
      <c r="T52" s="1522">
        <f>IFERROR(ROUNDDOWN(J46/O48*100,1),0)*-1</f>
        <v>0</v>
      </c>
      <c r="U52" s="1523"/>
      <c r="V52" s="1523"/>
      <c r="W52" s="1523"/>
      <c r="X52" s="1228" t="s">
        <v>229</v>
      </c>
      <c r="Y52" s="1376"/>
      <c r="Z52" s="119"/>
      <c r="AA52" s="191"/>
      <c r="AB52" s="111"/>
      <c r="AC52" s="1187"/>
      <c r="AD52" s="1187"/>
      <c r="AE52" s="1187"/>
      <c r="AF52" s="1187"/>
      <c r="AG52" s="1187"/>
      <c r="AH52" s="1187"/>
      <c r="AI52" s="115"/>
      <c r="AJ52" s="189"/>
      <c r="AK52" s="11"/>
      <c r="AL52" s="33"/>
    </row>
    <row r="53" spans="1:38" ht="21" customHeight="1" thickBot="1">
      <c r="A53" s="98"/>
      <c r="B53" s="1508" t="s">
        <v>91</v>
      </c>
      <c r="C53" s="1451"/>
      <c r="D53" s="1451"/>
      <c r="E53" s="1451"/>
      <c r="F53" s="1451"/>
      <c r="G53" s="1451"/>
      <c r="H53" s="1451"/>
      <c r="I53" s="1451"/>
      <c r="J53" s="1451"/>
      <c r="K53" s="1451"/>
      <c r="L53" s="1451"/>
      <c r="M53" s="1451"/>
      <c r="N53" s="1451"/>
      <c r="O53" s="1451"/>
      <c r="P53" s="1451"/>
      <c r="Q53" s="1451"/>
      <c r="R53" s="1451"/>
      <c r="S53" s="1451"/>
      <c r="T53" s="1509"/>
      <c r="U53" s="1510"/>
      <c r="V53" s="1510"/>
      <c r="W53" s="1510"/>
      <c r="X53" s="1510"/>
      <c r="Y53" s="1511"/>
      <c r="Z53" s="119"/>
      <c r="AA53" s="191"/>
      <c r="AB53" s="111"/>
      <c r="AC53" s="1187"/>
      <c r="AD53" s="1187"/>
      <c r="AE53" s="1187"/>
      <c r="AF53" s="1187"/>
      <c r="AG53" s="1187"/>
      <c r="AH53" s="1187"/>
      <c r="AI53" s="115"/>
      <c r="AJ53" s="189"/>
      <c r="AK53" s="11"/>
      <c r="AL53" s="33"/>
    </row>
    <row r="54" spans="1:38" ht="21" customHeight="1" thickBot="1">
      <c r="A54" s="98"/>
      <c r="B54" s="304" t="s">
        <v>375</v>
      </c>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119"/>
      <c r="AA54" s="191"/>
      <c r="AB54" s="111"/>
      <c r="AC54" s="1187"/>
      <c r="AD54" s="1187"/>
      <c r="AE54" s="1187"/>
      <c r="AF54" s="1187"/>
      <c r="AG54" s="1187"/>
      <c r="AH54" s="1187"/>
      <c r="AI54" s="115"/>
      <c r="AJ54" s="189"/>
      <c r="AK54" s="11"/>
      <c r="AL54" s="33"/>
    </row>
    <row r="55" spans="1:38" ht="21" customHeight="1">
      <c r="A55" s="98"/>
      <c r="B55" s="1388" t="s">
        <v>465</v>
      </c>
      <c r="C55" s="1389"/>
      <c r="D55" s="1389"/>
      <c r="E55" s="1389"/>
      <c r="F55" s="1389"/>
      <c r="G55" s="1389"/>
      <c r="H55" s="1389"/>
      <c r="I55" s="1389"/>
      <c r="J55" s="1389"/>
      <c r="K55" s="1389"/>
      <c r="L55" s="1389"/>
      <c r="M55" s="1389"/>
      <c r="N55" s="1389"/>
      <c r="O55" s="1389"/>
      <c r="P55" s="1389"/>
      <c r="Q55" s="1389"/>
      <c r="R55" s="1389"/>
      <c r="S55" s="1389"/>
      <c r="T55" s="1389"/>
      <c r="U55" s="1389"/>
      <c r="V55" s="1389"/>
      <c r="W55" s="1389"/>
      <c r="X55" s="1389"/>
      <c r="Y55" s="1390"/>
      <c r="Z55" s="119"/>
      <c r="AA55" s="191"/>
      <c r="AB55" s="111"/>
      <c r="AC55" s="1187"/>
      <c r="AD55" s="1187"/>
      <c r="AE55" s="1187"/>
      <c r="AF55" s="1187"/>
      <c r="AG55" s="1187"/>
      <c r="AH55" s="1187"/>
      <c r="AI55" s="115"/>
      <c r="AJ55" s="189"/>
      <c r="AK55" s="11"/>
      <c r="AL55" s="33"/>
    </row>
    <row r="56" spans="1:38" ht="21" customHeight="1">
      <c r="A56" s="98"/>
      <c r="B56" s="1505" t="s">
        <v>571</v>
      </c>
      <c r="C56" s="1506"/>
      <c r="D56" s="1506"/>
      <c r="E56" s="1506"/>
      <c r="F56" s="1506"/>
      <c r="G56" s="1506"/>
      <c r="H56" s="1506"/>
      <c r="I56" s="1506"/>
      <c r="J56" s="1506"/>
      <c r="K56" s="1506"/>
      <c r="L56" s="1506"/>
      <c r="M56" s="1506"/>
      <c r="N56" s="1506"/>
      <c r="O56" s="1506"/>
      <c r="P56" s="1506"/>
      <c r="Q56" s="1506"/>
      <c r="R56" s="1506"/>
      <c r="S56" s="1506"/>
      <c r="T56" s="1506"/>
      <c r="U56" s="1506"/>
      <c r="V56" s="1506"/>
      <c r="W56" s="1506"/>
      <c r="X56" s="1506"/>
      <c r="Y56" s="1507" t="s">
        <v>231</v>
      </c>
      <c r="Z56" s="119"/>
      <c r="AA56" s="191"/>
      <c r="AB56" s="111"/>
      <c r="AC56" s="1187"/>
      <c r="AD56" s="1187"/>
      <c r="AE56" s="1187"/>
      <c r="AF56" s="1187"/>
      <c r="AG56" s="1187"/>
      <c r="AH56" s="1187"/>
      <c r="AI56" s="115"/>
      <c r="AJ56" s="189"/>
      <c r="AK56" s="11"/>
      <c r="AL56" s="33"/>
    </row>
    <row r="57" spans="1:38" ht="21" customHeight="1">
      <c r="A57" s="98"/>
      <c r="B57" s="1505"/>
      <c r="C57" s="1506"/>
      <c r="D57" s="1506"/>
      <c r="E57" s="1506"/>
      <c r="F57" s="1506"/>
      <c r="G57" s="1506"/>
      <c r="H57" s="1506"/>
      <c r="I57" s="1506"/>
      <c r="J57" s="1506"/>
      <c r="K57" s="1506"/>
      <c r="L57" s="1506"/>
      <c r="M57" s="1506"/>
      <c r="N57" s="1506"/>
      <c r="O57" s="1506"/>
      <c r="P57" s="1506"/>
      <c r="Q57" s="1506"/>
      <c r="R57" s="1506"/>
      <c r="S57" s="1506"/>
      <c r="T57" s="1506"/>
      <c r="U57" s="1506"/>
      <c r="V57" s="1506"/>
      <c r="W57" s="1506"/>
      <c r="X57" s="1506"/>
      <c r="Y57" s="1507"/>
      <c r="Z57" s="190"/>
      <c r="AA57" s="191"/>
      <c r="AB57" s="111"/>
      <c r="AC57" s="1187"/>
      <c r="AD57" s="1187"/>
      <c r="AE57" s="1187"/>
      <c r="AF57" s="1187"/>
      <c r="AG57" s="1187"/>
      <c r="AH57" s="1187"/>
      <c r="AI57" s="115"/>
      <c r="AJ57" s="189"/>
      <c r="AK57" s="11"/>
      <c r="AL57" s="33"/>
    </row>
    <row r="58" spans="1:38" ht="21" customHeight="1">
      <c r="A58" s="98"/>
      <c r="B58" s="1200" t="s">
        <v>572</v>
      </c>
      <c r="C58" s="1201"/>
      <c r="D58" s="1201"/>
      <c r="E58" s="1201"/>
      <c r="F58" s="1201"/>
      <c r="G58" s="1201"/>
      <c r="H58" s="1201"/>
      <c r="I58" s="1201"/>
      <c r="J58" s="1201"/>
      <c r="K58" s="1201"/>
      <c r="L58" s="1201"/>
      <c r="M58" s="1201"/>
      <c r="N58" s="1201"/>
      <c r="O58" s="1201"/>
      <c r="P58" s="1201"/>
      <c r="Q58" s="1201"/>
      <c r="R58" s="1201"/>
      <c r="S58" s="1201"/>
      <c r="T58" s="1201"/>
      <c r="U58" s="1201"/>
      <c r="V58" s="1201"/>
      <c r="W58" s="1201"/>
      <c r="X58" s="1201"/>
      <c r="Y58" s="1199" t="s">
        <v>231</v>
      </c>
      <c r="Z58" s="190"/>
      <c r="AA58" s="191"/>
      <c r="AB58" s="111"/>
      <c r="AC58" s="1187"/>
      <c r="AD58" s="1187"/>
      <c r="AE58" s="1187"/>
      <c r="AF58" s="1187"/>
      <c r="AG58" s="1187"/>
      <c r="AH58" s="1187"/>
      <c r="AI58" s="115"/>
      <c r="AJ58" s="189"/>
      <c r="AK58" s="11"/>
      <c r="AL58" s="33"/>
    </row>
    <row r="59" spans="1:38" ht="21" customHeight="1" thickBot="1">
      <c r="A59" s="98"/>
      <c r="B59" s="1183"/>
      <c r="C59" s="1184"/>
      <c r="D59" s="1184"/>
      <c r="E59" s="1184"/>
      <c r="F59" s="1184"/>
      <c r="G59" s="1184"/>
      <c r="H59" s="1184"/>
      <c r="I59" s="1184"/>
      <c r="J59" s="1184"/>
      <c r="K59" s="1184"/>
      <c r="L59" s="1184"/>
      <c r="M59" s="1184"/>
      <c r="N59" s="1184"/>
      <c r="O59" s="1184"/>
      <c r="P59" s="1184"/>
      <c r="Q59" s="1184"/>
      <c r="R59" s="1184"/>
      <c r="S59" s="1184"/>
      <c r="T59" s="1184"/>
      <c r="U59" s="1184"/>
      <c r="V59" s="1184"/>
      <c r="W59" s="1184"/>
      <c r="X59" s="1184"/>
      <c r="Y59" s="1186"/>
      <c r="Z59" s="116"/>
      <c r="AA59" s="191"/>
      <c r="AB59" s="111"/>
      <c r="AC59" s="1187"/>
      <c r="AD59" s="1187"/>
      <c r="AE59" s="1187"/>
      <c r="AF59" s="1187"/>
      <c r="AG59" s="1187"/>
      <c r="AH59" s="1187"/>
      <c r="AI59" s="115"/>
      <c r="AJ59" s="189"/>
      <c r="AK59" s="11"/>
      <c r="AL59" s="33"/>
    </row>
    <row r="60" spans="1:38" ht="21" customHeight="1">
      <c r="A60" s="98"/>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116"/>
      <c r="AA60" s="191"/>
      <c r="AB60" s="111"/>
      <c r="AC60" s="1187"/>
      <c r="AD60" s="1187"/>
      <c r="AE60" s="1187"/>
      <c r="AF60" s="1187"/>
      <c r="AG60" s="1187"/>
      <c r="AH60" s="1187"/>
      <c r="AI60" s="115"/>
      <c r="AJ60" s="189"/>
      <c r="AK60" s="11"/>
      <c r="AL60" s="33"/>
    </row>
    <row r="61" spans="1:38" ht="21" customHeight="1" thickBot="1">
      <c r="A61" s="98"/>
      <c r="B61" s="304" t="s">
        <v>883</v>
      </c>
      <c r="C61" s="592"/>
      <c r="D61" s="592"/>
      <c r="E61" s="592"/>
      <c r="F61" s="592"/>
      <c r="G61" s="592"/>
      <c r="H61" s="592"/>
      <c r="I61" s="592"/>
      <c r="J61" s="592"/>
      <c r="K61" s="592"/>
      <c r="L61" s="592"/>
      <c r="M61" s="592"/>
      <c r="N61" s="592"/>
      <c r="O61" s="592"/>
      <c r="P61" s="592"/>
      <c r="Q61" s="592"/>
      <c r="R61" s="592"/>
      <c r="S61" s="592"/>
      <c r="T61" s="592"/>
      <c r="U61" s="592"/>
      <c r="V61" s="592"/>
      <c r="W61" s="592"/>
      <c r="X61" s="592"/>
      <c r="Y61" s="592"/>
      <c r="Z61" s="116"/>
      <c r="AA61" s="191"/>
      <c r="AB61" s="111"/>
      <c r="AC61" s="1187"/>
      <c r="AD61" s="1187"/>
      <c r="AE61" s="1187"/>
      <c r="AF61" s="1187"/>
      <c r="AG61" s="1187"/>
      <c r="AH61" s="1187"/>
      <c r="AI61" s="115"/>
      <c r="AJ61" s="189"/>
      <c r="AK61" s="11"/>
      <c r="AL61" s="33"/>
    </row>
    <row r="62" spans="1:38" ht="21" customHeight="1">
      <c r="A62" s="98"/>
      <c r="B62" s="1181" t="s">
        <v>885</v>
      </c>
      <c r="C62" s="1182"/>
      <c r="D62" s="1182"/>
      <c r="E62" s="1182"/>
      <c r="F62" s="1182"/>
      <c r="G62" s="1182"/>
      <c r="H62" s="1182"/>
      <c r="I62" s="1182"/>
      <c r="J62" s="1182"/>
      <c r="K62" s="1182"/>
      <c r="L62" s="1182"/>
      <c r="M62" s="1182"/>
      <c r="N62" s="1182"/>
      <c r="O62" s="1182"/>
      <c r="P62" s="1182"/>
      <c r="Q62" s="1182"/>
      <c r="R62" s="1182"/>
      <c r="S62" s="1182"/>
      <c r="T62" s="1182"/>
      <c r="U62" s="1182"/>
      <c r="V62" s="1182"/>
      <c r="W62" s="1182"/>
      <c r="X62" s="1182"/>
      <c r="Y62" s="1185" t="s">
        <v>231</v>
      </c>
      <c r="Z62" s="116"/>
      <c r="AA62" s="191"/>
      <c r="AB62" s="111"/>
      <c r="AC62" s="1187"/>
      <c r="AD62" s="1187"/>
      <c r="AE62" s="1187"/>
      <c r="AF62" s="1187"/>
      <c r="AG62" s="1187"/>
      <c r="AH62" s="1187"/>
      <c r="AI62" s="115"/>
      <c r="AJ62" s="189"/>
      <c r="AK62" s="11"/>
      <c r="AL62" s="33"/>
    </row>
    <row r="63" spans="1:38" ht="21" customHeight="1" thickBot="1">
      <c r="A63" s="98"/>
      <c r="B63" s="1183"/>
      <c r="C63" s="1184"/>
      <c r="D63" s="1184"/>
      <c r="E63" s="1184"/>
      <c r="F63" s="1184"/>
      <c r="G63" s="1184"/>
      <c r="H63" s="1184"/>
      <c r="I63" s="1184"/>
      <c r="J63" s="1184"/>
      <c r="K63" s="1184"/>
      <c r="L63" s="1184"/>
      <c r="M63" s="1184"/>
      <c r="N63" s="1184"/>
      <c r="O63" s="1184"/>
      <c r="P63" s="1184"/>
      <c r="Q63" s="1184"/>
      <c r="R63" s="1184"/>
      <c r="S63" s="1184"/>
      <c r="T63" s="1184"/>
      <c r="U63" s="1184"/>
      <c r="V63" s="1184"/>
      <c r="W63" s="1184"/>
      <c r="X63" s="1184"/>
      <c r="Y63" s="1186"/>
      <c r="Z63" s="116"/>
      <c r="AA63" s="191"/>
      <c r="AB63" s="111"/>
      <c r="AC63" s="1187"/>
      <c r="AD63" s="1187"/>
      <c r="AE63" s="1187"/>
      <c r="AF63" s="1187"/>
      <c r="AG63" s="1187"/>
      <c r="AH63" s="1187"/>
      <c r="AI63" s="115"/>
      <c r="AJ63" s="189"/>
      <c r="AK63" s="11"/>
      <c r="AL63" s="33"/>
    </row>
    <row r="64" spans="1:38" ht="21" customHeight="1">
      <c r="A64" s="98"/>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116"/>
      <c r="AA64" s="882"/>
      <c r="AB64" s="111"/>
      <c r="AC64" s="1432"/>
      <c r="AD64" s="1432"/>
      <c r="AE64" s="1432"/>
      <c r="AF64" s="1432"/>
      <c r="AG64" s="1432"/>
      <c r="AH64" s="1432"/>
      <c r="AI64" s="115"/>
      <c r="AJ64" s="885"/>
      <c r="AK64" s="11"/>
      <c r="AL64" s="33"/>
    </row>
    <row r="65" spans="1:36" ht="21.75" thickBot="1">
      <c r="A65" s="98"/>
      <c r="B65" s="304" t="s">
        <v>884</v>
      </c>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AA65" s="882"/>
      <c r="AB65" s="888"/>
      <c r="AC65" s="1187"/>
      <c r="AD65" s="1187"/>
      <c r="AE65" s="1187"/>
      <c r="AF65" s="1187"/>
      <c r="AG65" s="1187"/>
      <c r="AH65" s="1187"/>
      <c r="AI65" s="887"/>
      <c r="AJ65" s="886"/>
    </row>
    <row r="66" spans="1:36">
      <c r="B66" s="1181" t="s">
        <v>886</v>
      </c>
      <c r="C66" s="1182"/>
      <c r="D66" s="1182"/>
      <c r="E66" s="1182"/>
      <c r="F66" s="1182"/>
      <c r="G66" s="1182"/>
      <c r="H66" s="1182"/>
      <c r="I66" s="1182"/>
      <c r="J66" s="1182"/>
      <c r="K66" s="1182"/>
      <c r="L66" s="1182"/>
      <c r="M66" s="1182"/>
      <c r="N66" s="1182"/>
      <c r="O66" s="1182"/>
      <c r="P66" s="1182"/>
      <c r="Q66" s="1182"/>
      <c r="R66" s="1182"/>
      <c r="S66" s="1182"/>
      <c r="T66" s="1182"/>
      <c r="U66" s="1182"/>
      <c r="V66" s="1182"/>
      <c r="W66" s="1182"/>
      <c r="X66" s="1182"/>
      <c r="Y66" s="1185" t="s">
        <v>231</v>
      </c>
      <c r="AA66" s="191"/>
      <c r="AB66" s="890"/>
      <c r="AC66" s="1188"/>
      <c r="AD66" s="1188"/>
      <c r="AE66" s="1188"/>
      <c r="AF66" s="1188"/>
      <c r="AG66" s="1188"/>
      <c r="AH66" s="1188"/>
      <c r="AI66" s="115"/>
      <c r="AJ66" s="885"/>
    </row>
    <row r="67" spans="1:36" ht="21.75" thickBot="1">
      <c r="B67" s="1183"/>
      <c r="C67" s="1184"/>
      <c r="D67" s="1184"/>
      <c r="E67" s="1184"/>
      <c r="F67" s="1184"/>
      <c r="G67" s="1184"/>
      <c r="H67" s="1184"/>
      <c r="I67" s="1184"/>
      <c r="J67" s="1184"/>
      <c r="K67" s="1184"/>
      <c r="L67" s="1184"/>
      <c r="M67" s="1184"/>
      <c r="N67" s="1184"/>
      <c r="O67" s="1184"/>
      <c r="P67" s="1184"/>
      <c r="Q67" s="1184"/>
      <c r="R67" s="1184"/>
      <c r="S67" s="1184"/>
      <c r="T67" s="1184"/>
      <c r="U67" s="1184"/>
      <c r="V67" s="1184"/>
      <c r="W67" s="1184"/>
      <c r="X67" s="1184"/>
      <c r="Y67" s="1186"/>
      <c r="AA67" s="889"/>
      <c r="AB67" s="192"/>
      <c r="AC67" s="1189"/>
      <c r="AD67" s="1189"/>
      <c r="AE67" s="1189"/>
      <c r="AF67" s="1189"/>
      <c r="AG67" s="1189"/>
      <c r="AH67" s="1189"/>
      <c r="AI67" s="883"/>
      <c r="AJ67" s="884"/>
    </row>
  </sheetData>
  <sheetProtection algorithmName="SHA-512" hashValue="SbfqOEJ3j0QACRlXyMD2Q/a27oWRL7ng3QrIsu3sv3MxrZXDc9rgV94gpWBc45oxYuUZC5z9szhohsjbnaxwLw==" saltValue="WA54fSERTOUUghhoc6Hy6g==" spinCount="100000" sheet="1" formatCells="0" formatRows="0" insertRows="0" deleteRows="0" selectLockedCells="1" autoFilter="0" pivotTables="0"/>
  <mergeCells count="284">
    <mergeCell ref="T38:Y38"/>
    <mergeCell ref="T39:Y39"/>
    <mergeCell ref="O41:S41"/>
    <mergeCell ref="B36:B40"/>
    <mergeCell ref="J37:N37"/>
    <mergeCell ref="J36:N36"/>
    <mergeCell ref="J39:N39"/>
    <mergeCell ref="B51:S51"/>
    <mergeCell ref="B52:S52"/>
    <mergeCell ref="X52:Y52"/>
    <mergeCell ref="T49:W49"/>
    <mergeCell ref="B48:I48"/>
    <mergeCell ref="T48:Y48"/>
    <mergeCell ref="B47:I47"/>
    <mergeCell ref="J47:N47"/>
    <mergeCell ref="T50:W50"/>
    <mergeCell ref="X50:Y50"/>
    <mergeCell ref="B41:B46"/>
    <mergeCell ref="F45:I45"/>
    <mergeCell ref="J45:N45"/>
    <mergeCell ref="O45:S45"/>
    <mergeCell ref="J43:N43"/>
    <mergeCell ref="O43:S43"/>
    <mergeCell ref="C37:I37"/>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T51:W51"/>
    <mergeCell ref="X51:Y51"/>
    <mergeCell ref="T52:W52"/>
    <mergeCell ref="B49:S49"/>
    <mergeCell ref="B50:S50"/>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T42:Y42"/>
    <mergeCell ref="AC45:AD45"/>
    <mergeCell ref="AC38:AD38"/>
    <mergeCell ref="AC39:AD39"/>
    <mergeCell ref="AC40:AD40"/>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C16:D16"/>
    <mergeCell ref="C17:D17"/>
    <mergeCell ref="V15:W17"/>
    <mergeCell ref="P6:Y6"/>
    <mergeCell ref="C13:D13"/>
    <mergeCell ref="F13:H13"/>
    <mergeCell ref="E16:F16"/>
    <mergeCell ref="C36:I36"/>
    <mergeCell ref="J38:N38"/>
    <mergeCell ref="O40:S40"/>
    <mergeCell ref="C38:I38"/>
    <mergeCell ref="O42:S42"/>
    <mergeCell ref="C39:I39"/>
    <mergeCell ref="O37:S37"/>
    <mergeCell ref="O39:S39"/>
    <mergeCell ref="O38:S38"/>
    <mergeCell ref="C41:E45"/>
    <mergeCell ref="F41:I41"/>
    <mergeCell ref="J41:N41"/>
    <mergeCell ref="F42:I42"/>
    <mergeCell ref="F43:I43"/>
    <mergeCell ref="C40:I40"/>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C55:AD55"/>
    <mergeCell ref="AE63:AH63"/>
    <mergeCell ref="AE62:AH62"/>
    <mergeCell ref="AE51:AH51"/>
    <mergeCell ref="AE52:AH52"/>
    <mergeCell ref="AE57:AH57"/>
    <mergeCell ref="AE61:AH61"/>
    <mergeCell ref="AE58:AH58"/>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B31:B35"/>
    <mergeCell ref="G26:J26"/>
    <mergeCell ref="K26:L26"/>
    <mergeCell ref="C31:E32"/>
    <mergeCell ref="C33:I33"/>
    <mergeCell ref="AA36:AB37"/>
    <mergeCell ref="AE46:AH46"/>
    <mergeCell ref="AC36:AD37"/>
    <mergeCell ref="AA29:AJ34"/>
    <mergeCell ref="AI19:AJ21"/>
    <mergeCell ref="AG19:AG21"/>
    <mergeCell ref="S15:T15"/>
    <mergeCell ref="S16:T16"/>
    <mergeCell ref="V25:X25"/>
    <mergeCell ref="V23:X24"/>
    <mergeCell ref="S25:U25"/>
    <mergeCell ref="S23:U24"/>
    <mergeCell ref="V19:Y19"/>
    <mergeCell ref="S19:U19"/>
    <mergeCell ref="AI22:AJ22"/>
    <mergeCell ref="W20:Y20"/>
    <mergeCell ref="T30:Y30"/>
    <mergeCell ref="J29:Y29"/>
    <mergeCell ref="Y23:Y24"/>
    <mergeCell ref="L23:L25"/>
    <mergeCell ref="V21:Y21"/>
    <mergeCell ref="W26:Y26"/>
    <mergeCell ref="G27:K27"/>
    <mergeCell ref="M27:Q27"/>
    <mergeCell ref="AC41:AD41"/>
    <mergeCell ref="AC44:AD44"/>
    <mergeCell ref="J42:N42"/>
    <mergeCell ref="AC47:AD47"/>
    <mergeCell ref="AC48:AD48"/>
    <mergeCell ref="AC43:AD43"/>
    <mergeCell ref="AE48:AH48"/>
    <mergeCell ref="AE49:AH49"/>
    <mergeCell ref="AC46:AD46"/>
    <mergeCell ref="AC42:AD42"/>
    <mergeCell ref="L15:L17"/>
    <mergeCell ref="J32:N32"/>
    <mergeCell ref="J31:N31"/>
    <mergeCell ref="C34:I34"/>
    <mergeCell ref="C35:I35"/>
    <mergeCell ref="O35:S35"/>
    <mergeCell ref="J35:N35"/>
    <mergeCell ref="J34:N34"/>
    <mergeCell ref="O32:S32"/>
    <mergeCell ref="R27:S27"/>
    <mergeCell ref="O33:S33"/>
    <mergeCell ref="I22:Y22"/>
    <mergeCell ref="E23:H25"/>
    <mergeCell ref="E20:G20"/>
    <mergeCell ref="T31:Y31"/>
    <mergeCell ref="T32:Y32"/>
    <mergeCell ref="D27:F27"/>
    <mergeCell ref="T27:W27"/>
    <mergeCell ref="I19:K19"/>
    <mergeCell ref="B27:C27"/>
    <mergeCell ref="F31:I31"/>
    <mergeCell ref="J30:N30"/>
    <mergeCell ref="B26:F26"/>
    <mergeCell ref="J33:N33"/>
    <mergeCell ref="AE59:AH59"/>
    <mergeCell ref="AE60:AH60"/>
    <mergeCell ref="T35:Y35"/>
    <mergeCell ref="T34:Y34"/>
    <mergeCell ref="T41:Y41"/>
    <mergeCell ref="P15:R15"/>
    <mergeCell ref="P16:R16"/>
    <mergeCell ref="O31:S31"/>
    <mergeCell ref="AH19:AH21"/>
    <mergeCell ref="AF19:AF21"/>
    <mergeCell ref="O30:S30"/>
    <mergeCell ref="AE19:AE21"/>
    <mergeCell ref="AE39:AH39"/>
    <mergeCell ref="AE43:AH43"/>
    <mergeCell ref="AE44:AH44"/>
    <mergeCell ref="AE45:AH45"/>
    <mergeCell ref="AC50:AD50"/>
    <mergeCell ref="M26:P26"/>
    <mergeCell ref="AE54:AH54"/>
    <mergeCell ref="AE36:AH37"/>
    <mergeCell ref="X27:Y27"/>
    <mergeCell ref="T26:V26"/>
    <mergeCell ref="AE50:AH50"/>
    <mergeCell ref="AA38:AB49"/>
    <mergeCell ref="AA6:AJ6"/>
    <mergeCell ref="AB7:AJ7"/>
    <mergeCell ref="AA22:AD22"/>
    <mergeCell ref="AA23:AD23"/>
    <mergeCell ref="AA24:AD24"/>
    <mergeCell ref="AA25:AD25"/>
    <mergeCell ref="AA19:AD21"/>
    <mergeCell ref="AB8:AJ8"/>
    <mergeCell ref="AA28:AD28"/>
    <mergeCell ref="L20:R20"/>
    <mergeCell ref="L21:N21"/>
    <mergeCell ref="I20:K20"/>
    <mergeCell ref="M19:R19"/>
    <mergeCell ref="B29:I30"/>
    <mergeCell ref="M23:P23"/>
    <mergeCell ref="M24:P24"/>
    <mergeCell ref="B23:B25"/>
    <mergeCell ref="F32:I32"/>
    <mergeCell ref="B19:D19"/>
    <mergeCell ref="W13:Y13"/>
    <mergeCell ref="T13:V13"/>
    <mergeCell ref="J13:S13"/>
    <mergeCell ref="B66:X67"/>
    <mergeCell ref="Y66:Y67"/>
    <mergeCell ref="AC65:AD65"/>
    <mergeCell ref="AC66:AD66"/>
    <mergeCell ref="AC67:AD67"/>
    <mergeCell ref="AE65:AH65"/>
    <mergeCell ref="AE66:AH66"/>
    <mergeCell ref="AE67:AH67"/>
    <mergeCell ref="AA9:AJ17"/>
    <mergeCell ref="B62:X63"/>
    <mergeCell ref="Y62:Y63"/>
    <mergeCell ref="Y58:Y59"/>
    <mergeCell ref="B58:X59"/>
    <mergeCell ref="B16:B17"/>
    <mergeCell ref="E15:H15"/>
    <mergeCell ref="I15:J15"/>
    <mergeCell ref="X17:Y17"/>
    <mergeCell ref="M17:O17"/>
    <mergeCell ref="M15:O16"/>
    <mergeCell ref="X15:Y16"/>
    <mergeCell ref="S17:T17"/>
  </mergeCells>
  <phoneticPr fontId="16"/>
  <conditionalFormatting sqref="AA50:AA67">
    <cfRule type="expression" dxfId="451" priority="211">
      <formula>AA50="共用部"</formula>
    </cfRule>
    <cfRule type="expression" dxfId="450" priority="212">
      <formula>AA50="専有部"</formula>
    </cfRule>
  </conditionalFormatting>
  <conditionalFormatting sqref="B15:Y17 B19:Y19 B8:Y8 B10:B11 B20:H20 B21:Y25 L10 L6:O6 L20:V20 B13 B14:K14 O14:Y14 B6:B7 T7:Y7">
    <cfRule type="containsBlanks" dxfId="449" priority="218">
      <formula>LEN(TRIM(B6))=0</formula>
    </cfRule>
  </conditionalFormatting>
  <conditionalFormatting sqref="E22:Y22 E21:P21 U21:Y21">
    <cfRule type="expression" dxfId="448" priority="208">
      <formula>$C$15&lt;&gt;8</formula>
    </cfRule>
  </conditionalFormatting>
  <conditionalFormatting sqref="I22:Y22">
    <cfRule type="expression" priority="215" stopIfTrue="1">
      <formula>AND($E$22="□",$I$22="")</formula>
    </cfRule>
  </conditionalFormatting>
  <conditionalFormatting sqref="A19:AA19 A20:H20 AC36 AA38:AC64 AE36 AI38:AJ38 AI50:AJ64 AJ39:AJ49 A14:K14 AN19:XFD34 AK37:XFD64 AI36:XFD36 A18:XFD18 A12:Z12 Z20 A21:P21 U21:Z21 A10:B11 Z10:Z11 L10 A8:Z9 L6:O6 L20:V20 A5:Z5 A13:B13 Z13:Z14 A22:Z25 AH19:AJ21 A15:Z17 AK5:XFD14 A1:XFD4 AK16:XFD17 AK15 AM15:XFD15 Z36:AA36 Z35:XFD35 Z26:Z34 A28:Y28 A26:A27 B68:XFD1048576 Z37:Z47 A29:A1048576 O14:R14 Z6 A6:B7 T7:Z7 Z65:AC67 AE38:AE67 AI65:XFD67">
    <cfRule type="expression" dxfId="447" priority="207">
      <formula>_xlfn.ISFORMULA(A1)=TRUE</formula>
    </cfRule>
  </conditionalFormatting>
  <conditionalFormatting sqref="E23:Y25">
    <cfRule type="expression" dxfId="446" priority="203">
      <formula>$C$23="無し"</formula>
    </cfRule>
  </conditionalFormatting>
  <conditionalFormatting sqref="R14:Y14">
    <cfRule type="expression" dxfId="445" priority="187">
      <formula>$R$14&lt;&gt;""</formula>
    </cfRule>
  </conditionalFormatting>
  <conditionalFormatting sqref="C13">
    <cfRule type="containsBlanks" dxfId="444" priority="175">
      <formula>LEN(TRIM(C13))=0</formula>
    </cfRule>
  </conditionalFormatting>
  <conditionalFormatting sqref="C6 C8">
    <cfRule type="containsText" dxfId="443" priority="206" operator="containsText" text="(例)">
      <formula>NOT(ISERROR(SEARCH("(例)",C6)))</formula>
    </cfRule>
  </conditionalFormatting>
  <conditionalFormatting sqref="AG19">
    <cfRule type="expression" dxfId="442" priority="155">
      <formula>_xlfn.ISFORMULA(AG19)=TRUE</formula>
    </cfRule>
  </conditionalFormatting>
  <conditionalFormatting sqref="AF19">
    <cfRule type="expression" dxfId="441" priority="154">
      <formula>_xlfn.ISFORMULA(AF19)=TRUE</formula>
    </cfRule>
  </conditionalFormatting>
  <conditionalFormatting sqref="AE22:AE28">
    <cfRule type="notContainsBlanks" dxfId="440" priority="150">
      <formula>LEN(TRIM(AE22))&gt;0</formula>
    </cfRule>
    <cfRule type="expression" dxfId="439" priority="151">
      <formula>AA22&lt;&gt;""</formula>
    </cfRule>
  </conditionalFormatting>
  <conditionalFormatting sqref="AF22:AJ22">
    <cfRule type="expression" dxfId="438" priority="147">
      <formula>$AE22="無し"</formula>
    </cfRule>
    <cfRule type="notContainsBlanks" dxfId="437" priority="148">
      <formula>LEN(TRIM(AF22))&gt;0</formula>
    </cfRule>
    <cfRule type="expression" dxfId="436" priority="149">
      <formula>$AE22="有り"</formula>
    </cfRule>
  </conditionalFormatting>
  <conditionalFormatting sqref="AF23:AJ23">
    <cfRule type="expression" dxfId="435" priority="144">
      <formula>$AE23="無し"</formula>
    </cfRule>
    <cfRule type="notContainsBlanks" dxfId="434" priority="145">
      <formula>LEN(TRIM(AF23))&gt;0</formula>
    </cfRule>
    <cfRule type="expression" dxfId="433" priority="146">
      <formula>$AE23="有り"</formula>
    </cfRule>
  </conditionalFormatting>
  <conditionalFormatting sqref="AF24:AJ24">
    <cfRule type="expression" dxfId="432" priority="141">
      <formula>$AE24="無し"</formula>
    </cfRule>
    <cfRule type="notContainsBlanks" dxfId="431" priority="142">
      <formula>LEN(TRIM(AF24))&gt;0</formula>
    </cfRule>
    <cfRule type="expression" dxfId="430" priority="143">
      <formula>$AE24="有り"</formula>
    </cfRule>
  </conditionalFormatting>
  <conditionalFormatting sqref="AF25:AJ28">
    <cfRule type="expression" dxfId="429" priority="138">
      <formula>$AE25="無し"</formula>
    </cfRule>
    <cfRule type="notContainsBlanks" dxfId="428" priority="139">
      <formula>LEN(TRIM(AF25))&gt;0</formula>
    </cfRule>
    <cfRule type="expression" dxfId="427" priority="140">
      <formula>$AE25="有り"</formula>
    </cfRule>
  </conditionalFormatting>
  <conditionalFormatting sqref="AA6">
    <cfRule type="expression" dxfId="426" priority="137">
      <formula>_xlfn.ISFORMULA(AA6)=TRUE</formula>
    </cfRule>
  </conditionalFormatting>
  <conditionalFormatting sqref="AA5">
    <cfRule type="expression" dxfId="425" priority="132">
      <formula>_xlfn.ISFORMULA(AA5)=TRUE</formula>
    </cfRule>
  </conditionalFormatting>
  <conditionalFormatting sqref="AL15">
    <cfRule type="expression" dxfId="424" priority="102">
      <formula>_xlfn.ISFORMULA(AL15)=TRUE</formula>
    </cfRule>
  </conditionalFormatting>
  <conditionalFormatting sqref="AA29:AJ34">
    <cfRule type="notContainsBlanks" dxfId="423" priority="93">
      <formula>LEN(TRIM(AA29))&gt;0</formula>
    </cfRule>
    <cfRule type="expression" dxfId="422" priority="94">
      <formula>$AA$28="その他評価すべき媒体（新聞折込、交通広告等）"</formula>
    </cfRule>
    <cfRule type="expression" dxfId="421" priority="95">
      <formula>$AA$27="その他評価すべき媒体（新聞折込、交通広告等））"</formula>
    </cfRule>
    <cfRule type="expression" dxfId="420" priority="96">
      <formula>$AA$26="その他評価すべき媒体（新聞折込、交通広告等）"</formula>
    </cfRule>
    <cfRule type="expression" dxfId="419" priority="97">
      <formula>$AA$25="その他評価すべき媒体（新聞折込、交通広告等）"</formula>
    </cfRule>
    <cfRule type="expression" dxfId="418" priority="98">
      <formula>$AA$24="その他評価すべき媒体（新聞折込、交通広告等）"</formula>
    </cfRule>
    <cfRule type="expression" dxfId="417" priority="99">
      <formula>$AA$23="その他評価すべき媒体（新聞折込、交通広告等）"</formula>
    </cfRule>
    <cfRule type="expression" dxfId="416" priority="100">
      <formula>$AA$22="その他評価すべき媒体（新聞折込、交通広告等）"</formula>
    </cfRule>
    <cfRule type="containsBlanks" dxfId="415" priority="101">
      <formula>LEN(TRIM(AA29))=0</formula>
    </cfRule>
  </conditionalFormatting>
  <conditionalFormatting sqref="T53:Y53">
    <cfRule type="expression" dxfId="414" priority="17">
      <formula>AND($T$50&gt;=100,$T$53="『ＺＥＨ－Ｍ』")</formula>
    </cfRule>
    <cfRule type="expression" dxfId="413" priority="18">
      <formula>AND(AND($T$50&gt;=75,$T$50&lt;=99),$T$53="Ｎｅａｒｌｙ ＺＥＨ－Ｍ")</formula>
    </cfRule>
    <cfRule type="expression" dxfId="412" priority="19">
      <formula>AND(AND($T$50&lt;=74,$T$50&gt;=50),$T$53="ＺＥＨ－Ｍ Ｒｅａｄｙ")</formula>
    </cfRule>
    <cfRule type="expression" dxfId="411" priority="21">
      <formula>AND(AND($T$50&lt;=49,$T$50&gt;=20),$T$53="ＺＥＨ－Ｍ Ｏｒｉｅｎｔｅｄ")</formula>
    </cfRule>
    <cfRule type="containsBlanks" dxfId="410" priority="37">
      <formula>LEN(TRIM(T53))=0</formula>
    </cfRule>
  </conditionalFormatting>
  <conditionalFormatting sqref="B29:Y30 B48:I48 B60:Y60 B31:C31 B32 F31:F32 B33:C40 B64:Y64">
    <cfRule type="expression" dxfId="409" priority="50">
      <formula>_xlfn.ISFORMULA(B29)=TRUE</formula>
    </cfRule>
  </conditionalFormatting>
  <conditionalFormatting sqref="B41 F41:F42 F45:F46">
    <cfRule type="expression" dxfId="408" priority="48">
      <formula>_xlfn.ISFORMULA(B41)=TRUE</formula>
    </cfRule>
  </conditionalFormatting>
  <conditionalFormatting sqref="F43:F44">
    <cfRule type="expression" dxfId="407" priority="46">
      <formula>_xlfn.ISFORMULA(F43)=TRUE</formula>
    </cfRule>
  </conditionalFormatting>
  <conditionalFormatting sqref="C41">
    <cfRule type="expression" dxfId="406" priority="45">
      <formula>_xlfn.ISFORMULA(C41)=TRUE</formula>
    </cfRule>
  </conditionalFormatting>
  <conditionalFormatting sqref="B53:S53 B49:B52 T49:Y52">
    <cfRule type="expression" dxfId="405" priority="44">
      <formula>_xlfn.ISFORMULA(B49)=TRUE</formula>
    </cfRule>
  </conditionalFormatting>
  <conditionalFormatting sqref="B54">
    <cfRule type="containsText" dxfId="404" priority="42" operator="containsText" text="(例)">
      <formula>NOT(ISERROR(SEARCH("(例)",B54)))</formula>
    </cfRule>
    <cfRule type="expression" dxfId="403" priority="43">
      <formula>_xlfn.ISFORMULA(B54)=TRUE</formula>
    </cfRule>
  </conditionalFormatting>
  <conditionalFormatting sqref="Y56:Y57">
    <cfRule type="expression" dxfId="402" priority="41">
      <formula>$Y$56="□"</formula>
    </cfRule>
  </conditionalFormatting>
  <conditionalFormatting sqref="AE19">
    <cfRule type="expression" dxfId="401" priority="30">
      <formula>_xlfn.ISFORMULA(AE19)=TRUE</formula>
    </cfRule>
  </conditionalFormatting>
  <conditionalFormatting sqref="F13:H13">
    <cfRule type="containsBlanks" dxfId="400" priority="27">
      <formula>LEN(TRIM(F13))=0</formula>
    </cfRule>
  </conditionalFormatting>
  <conditionalFormatting sqref="J13">
    <cfRule type="containsBlanks" dxfId="399" priority="26">
      <formula>LEN(TRIM(J13))=0</formula>
    </cfRule>
  </conditionalFormatting>
  <conditionalFormatting sqref="J31:S40 J41:N44">
    <cfRule type="containsBlanks" dxfId="398" priority="25">
      <formula>LEN(TRIM(J31))=0</formula>
    </cfRule>
  </conditionalFormatting>
  <conditionalFormatting sqref="J46:N47">
    <cfRule type="containsBlanks" dxfId="397" priority="24">
      <formula>LEN(TRIM(J46))=0</formula>
    </cfRule>
  </conditionalFormatting>
  <conditionalFormatting sqref="AL30">
    <cfRule type="expression" dxfId="396" priority="23">
      <formula>_xlfn.ISFORMULA(AL30)=TRUE</formula>
    </cfRule>
  </conditionalFormatting>
  <conditionalFormatting sqref="AA9:AJ17">
    <cfRule type="notContainsBlanks" dxfId="395" priority="13">
      <formula>LEN(TRIM(AA9))&gt;0</formula>
    </cfRule>
    <cfRule type="expression" dxfId="394" priority="14">
      <formula>$AA$8="☑"</formula>
    </cfRule>
    <cfRule type="expression" dxfId="393" priority="219">
      <formula>$AA$8="□"</formula>
    </cfRule>
  </conditionalFormatting>
  <conditionalFormatting sqref="C61:Y61">
    <cfRule type="expression" dxfId="392" priority="12">
      <formula>_xlfn.ISFORMULA(C61)=TRUE</formula>
    </cfRule>
  </conditionalFormatting>
  <conditionalFormatting sqref="B61">
    <cfRule type="containsText" dxfId="391" priority="10" operator="containsText" text="(例)">
      <formula>NOT(ISERROR(SEARCH("(例)",B61)))</formula>
    </cfRule>
    <cfRule type="expression" dxfId="390" priority="11">
      <formula>_xlfn.ISFORMULA(B61)=TRUE</formula>
    </cfRule>
  </conditionalFormatting>
  <conditionalFormatting sqref="C65:Y65">
    <cfRule type="expression" dxfId="389" priority="9">
      <formula>_xlfn.ISFORMULA(C65)=TRUE</formula>
    </cfRule>
  </conditionalFormatting>
  <conditionalFormatting sqref="B65">
    <cfRule type="containsText" dxfId="388" priority="7" operator="containsText" text="(例)">
      <formula>NOT(ISERROR(SEARCH("(例)",B65)))</formula>
    </cfRule>
    <cfRule type="expression" dxfId="387" priority="8">
      <formula>_xlfn.ISFORMULA(B65)=TRUE</formula>
    </cfRule>
  </conditionalFormatting>
  <conditionalFormatting sqref="G26:J26">
    <cfRule type="containsBlanks" dxfId="386" priority="6">
      <formula>LEN(TRIM(G26))=0</formula>
    </cfRule>
  </conditionalFormatting>
  <conditionalFormatting sqref="M26:P26">
    <cfRule type="expression" dxfId="385" priority="4">
      <formula>$G$26="無し"</formula>
    </cfRule>
    <cfRule type="containsBlanks" dxfId="384" priority="5">
      <formula>LEN(TRIM(M26))=0</formula>
    </cfRule>
  </conditionalFormatting>
  <conditionalFormatting sqref="W13">
    <cfRule type="containsBlanks" dxfId="383" priority="3">
      <formula>LEN(TRIM(W13))=0</formula>
    </cfRule>
  </conditionalFormatting>
  <conditionalFormatting sqref="T13">
    <cfRule type="containsBlanks" dxfId="382" priority="1">
      <formula>LEN(TRIM(T13))=0</formula>
    </cfRule>
  </conditionalFormatting>
  <dataValidations xWindow="526" yWindow="606" count="21">
    <dataValidation imeMode="off" allowBlank="1" showInputMessage="1" showErrorMessage="1" sqref="P15:R17 AI50:AI67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7" xr:uid="{859520AC-6950-440C-BDDE-9382AB337EDF}">
      <formula1>"専有部,共用部"</formula1>
    </dataValidation>
    <dataValidation type="list" allowBlank="1" showInputMessage="1" showErrorMessage="1" sqref="AB50:AB67" xr:uid="{9155EC34-AE70-49D9-A1EE-65CA243695F7}">
      <formula1>"空調設備,給湯設備,換気設備,照明設備,昇降設備（エレベータ）,その他"</formula1>
    </dataValidation>
    <dataValidation type="list" allowBlank="1" showInputMessage="1" showErrorMessage="1" sqref="AJ38:AJ67"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G26:J26" xr:uid="{64F02713-B00F-4F42-8C16-625F27FBDE2B}">
      <formula1>"有り,無し"</formula1>
    </dataValidation>
    <dataValidation type="list" allowBlank="1" showInputMessage="1" showErrorMessage="1" sqref="W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Y66"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R26" xr:uid="{53E0EB06-3932-4CDD-94EA-9A98226C63EE}">
      <formula1>INT(R26)&gt;=0</formula1>
    </dataValidation>
    <dataValidation imeMode="disabled" allowBlank="1" showInputMessage="1" showErrorMessage="1" sqref="AF22:AF28" xr:uid="{B3AA3521-B427-4E45-BF82-F9D7000D4714}"/>
    <dataValidation type="list" allowBlank="1" showInputMessage="1" showErrorMessage="1" sqref="M26:P26" xr:uid="{00A4FCA0-36C4-43C9-BFB7-9E0E8C9A090C}">
      <formula1>"可,不可"</formula1>
    </dataValidation>
  </dataValidations>
  <printOptions horizontalCentered="1"/>
  <pageMargins left="0.51181102362204722" right="0.11811023622047245" top="0.35433070866141736" bottom="0.35433070866141736" header="0.31496062992125984" footer="0.11811023622047245"/>
  <pageSetup paperSize="8" scale="58" orientation="landscape" r:id="rId1"/>
  <headerFooter scaleWithDoc="0">
    <oddFooter>&amp;R&amp;K00-043R5超高層ZEH-M_ver.1</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1754-DFE6-47DA-A2F7-EE7CA5B89D07}">
  <sheetPr>
    <pageSetUpPr fitToPage="1"/>
  </sheetPr>
  <dimension ref="A1:O57"/>
  <sheetViews>
    <sheetView showGridLines="0" view="pageBreakPreview" zoomScale="70" zoomScaleNormal="60" zoomScaleSheetLayoutView="70" workbookViewId="0">
      <selection activeCell="A3" sqref="A3"/>
    </sheetView>
  </sheetViews>
  <sheetFormatPr defaultColWidth="9" defaultRowHeight="21"/>
  <cols>
    <col min="1" max="1" width="2.625" style="10" customWidth="1"/>
    <col min="2" max="2" width="24.625" style="592" customWidth="1"/>
    <col min="3" max="3" width="90.625" style="592" customWidth="1"/>
    <col min="4" max="4" width="24.625" style="592" customWidth="1"/>
    <col min="5" max="5" width="50.625" style="592" customWidth="1"/>
    <col min="6" max="16384" width="9" style="592"/>
  </cols>
  <sheetData>
    <row r="1" spans="1:15" s="220" customFormat="1" ht="17.25">
      <c r="A1" s="214"/>
      <c r="B1" s="214"/>
    </row>
    <row r="2" spans="1:15" s="220" customFormat="1" ht="17.25">
      <c r="A2" s="861" t="s">
        <v>953</v>
      </c>
      <c r="B2" s="861"/>
    </row>
    <row r="3" spans="1:15">
      <c r="B3" s="9" t="s">
        <v>824</v>
      </c>
    </row>
    <row r="4" spans="1:15" ht="30.75">
      <c r="A4" s="862"/>
      <c r="B4" s="863" t="s">
        <v>825</v>
      </c>
      <c r="C4" s="864" t="str">
        <f>IF(入力シート!F11="","",入力シート!F11)&amp;"　超高層ＺＥＨ－Ｍ実証事業"</f>
        <v>　超高層ＺＥＨ－Ｍ実証事業</v>
      </c>
      <c r="D4" s="863" t="s">
        <v>826</v>
      </c>
      <c r="E4" s="1550">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550"/>
      <c r="G4" s="1550"/>
      <c r="H4" s="1550"/>
      <c r="I4" s="1550"/>
      <c r="J4" s="1550"/>
      <c r="K4" s="1550"/>
      <c r="L4" s="1550"/>
      <c r="M4" s="1550"/>
      <c r="N4" s="1550"/>
      <c r="O4" s="1551"/>
    </row>
    <row r="5" spans="1:15">
      <c r="B5" s="865"/>
      <c r="C5" s="866"/>
      <c r="D5" s="866"/>
      <c r="E5" s="866"/>
      <c r="F5" s="866"/>
      <c r="G5" s="866"/>
      <c r="H5" s="866"/>
      <c r="I5" s="866"/>
      <c r="J5" s="866"/>
      <c r="K5" s="866"/>
      <c r="L5" s="866"/>
      <c r="M5" s="866"/>
      <c r="N5" s="866"/>
      <c r="O5" s="867"/>
    </row>
    <row r="6" spans="1:15">
      <c r="B6" s="868"/>
      <c r="C6" s="32"/>
      <c r="D6" s="32"/>
      <c r="E6" s="32"/>
      <c r="F6" s="32"/>
      <c r="G6" s="32"/>
      <c r="H6" s="32"/>
      <c r="I6" s="32"/>
      <c r="J6" s="32"/>
      <c r="K6" s="32"/>
      <c r="L6" s="32"/>
      <c r="M6" s="32"/>
      <c r="N6" s="32"/>
      <c r="O6" s="869"/>
    </row>
    <row r="7" spans="1:15">
      <c r="B7" s="868"/>
      <c r="C7" s="32"/>
      <c r="D7" s="32"/>
      <c r="E7" s="32"/>
      <c r="F7" s="32"/>
      <c r="G7" s="32"/>
      <c r="H7" s="32"/>
      <c r="I7" s="32"/>
      <c r="J7" s="32"/>
      <c r="K7" s="32"/>
      <c r="L7" s="32"/>
      <c r="M7" s="32"/>
      <c r="N7" s="32"/>
      <c r="O7" s="869"/>
    </row>
    <row r="8" spans="1:15">
      <c r="B8" s="868"/>
      <c r="C8" s="32"/>
      <c r="D8" s="32"/>
      <c r="E8" s="32"/>
      <c r="F8" s="32"/>
      <c r="G8" s="32"/>
      <c r="H8" s="32"/>
      <c r="I8" s="32"/>
      <c r="J8" s="32"/>
      <c r="K8" s="32"/>
      <c r="L8" s="32"/>
      <c r="M8" s="32"/>
      <c r="N8" s="32"/>
      <c r="O8" s="869"/>
    </row>
    <row r="9" spans="1:15">
      <c r="B9" s="868"/>
      <c r="C9" s="32"/>
      <c r="D9" s="32"/>
      <c r="E9" s="32"/>
      <c r="F9" s="32"/>
      <c r="G9" s="32"/>
      <c r="H9" s="32"/>
      <c r="I9" s="32"/>
      <c r="J9" s="32"/>
      <c r="K9" s="32"/>
      <c r="L9" s="32"/>
      <c r="M9" s="32"/>
      <c r="N9" s="32"/>
      <c r="O9" s="869"/>
    </row>
    <row r="10" spans="1:15">
      <c r="B10" s="868"/>
      <c r="C10" s="32"/>
      <c r="D10" s="32"/>
      <c r="E10" s="32"/>
      <c r="F10" s="32"/>
      <c r="G10" s="32"/>
      <c r="H10" s="32"/>
      <c r="I10" s="32"/>
      <c r="J10" s="32"/>
      <c r="K10" s="32"/>
      <c r="L10" s="32"/>
      <c r="M10" s="32"/>
      <c r="N10" s="32"/>
      <c r="O10" s="869"/>
    </row>
    <row r="11" spans="1:15">
      <c r="B11" s="868"/>
      <c r="C11" s="32"/>
      <c r="D11" s="32"/>
      <c r="E11" s="32"/>
      <c r="F11" s="32"/>
      <c r="G11" s="32"/>
      <c r="H11" s="32"/>
      <c r="I11" s="32"/>
      <c r="J11" s="32"/>
      <c r="K11" s="32"/>
      <c r="L11" s="32"/>
      <c r="M11" s="32"/>
      <c r="N11" s="32"/>
      <c r="O11" s="869"/>
    </row>
    <row r="12" spans="1:15">
      <c r="B12" s="868"/>
      <c r="C12" s="32"/>
      <c r="D12" s="32"/>
      <c r="E12" s="32"/>
      <c r="F12" s="32"/>
      <c r="G12" s="32"/>
      <c r="H12" s="32"/>
      <c r="I12" s="32"/>
      <c r="J12" s="32"/>
      <c r="K12" s="32"/>
      <c r="L12" s="32"/>
      <c r="M12" s="32"/>
      <c r="N12" s="32"/>
      <c r="O12" s="869"/>
    </row>
    <row r="13" spans="1:15">
      <c r="B13" s="868"/>
      <c r="C13" s="32"/>
      <c r="D13" s="32"/>
      <c r="E13" s="32"/>
      <c r="F13" s="32"/>
      <c r="G13" s="32"/>
      <c r="H13" s="32"/>
      <c r="I13" s="32"/>
      <c r="J13" s="32"/>
      <c r="K13" s="32"/>
      <c r="L13" s="32"/>
      <c r="M13" s="32"/>
      <c r="N13" s="32"/>
      <c r="O13" s="869"/>
    </row>
    <row r="14" spans="1:15">
      <c r="B14" s="868"/>
      <c r="C14" s="32"/>
      <c r="D14" s="32"/>
      <c r="E14" s="32"/>
      <c r="F14" s="32"/>
      <c r="G14" s="32"/>
      <c r="H14" s="32"/>
      <c r="I14" s="32"/>
      <c r="J14" s="32"/>
      <c r="K14" s="32"/>
      <c r="L14" s="32"/>
      <c r="M14" s="32"/>
      <c r="N14" s="32"/>
      <c r="O14" s="869"/>
    </row>
    <row r="15" spans="1:15">
      <c r="B15" s="868"/>
      <c r="C15" s="32"/>
      <c r="D15" s="32"/>
      <c r="E15" s="32"/>
      <c r="F15" s="32"/>
      <c r="G15" s="32"/>
      <c r="H15" s="32"/>
      <c r="I15" s="32"/>
      <c r="J15" s="32"/>
      <c r="K15" s="32"/>
      <c r="L15" s="32"/>
      <c r="M15" s="32"/>
      <c r="N15" s="32"/>
      <c r="O15" s="869"/>
    </row>
    <row r="16" spans="1:15">
      <c r="B16" s="868"/>
      <c r="C16" s="32"/>
      <c r="D16" s="32"/>
      <c r="E16" s="32"/>
      <c r="F16" s="32"/>
      <c r="G16" s="32"/>
      <c r="H16" s="32"/>
      <c r="I16" s="32"/>
      <c r="J16" s="32"/>
      <c r="K16" s="32"/>
      <c r="L16" s="32"/>
      <c r="M16" s="32"/>
      <c r="N16" s="32"/>
      <c r="O16" s="869"/>
    </row>
    <row r="17" spans="2:15">
      <c r="B17" s="868"/>
      <c r="C17" s="32"/>
      <c r="D17" s="32"/>
      <c r="E17" s="32"/>
      <c r="F17" s="32"/>
      <c r="G17" s="32"/>
      <c r="H17" s="32"/>
      <c r="I17" s="32"/>
      <c r="J17" s="32"/>
      <c r="K17" s="32"/>
      <c r="L17" s="32"/>
      <c r="M17" s="32"/>
      <c r="N17" s="32"/>
      <c r="O17" s="869"/>
    </row>
    <row r="18" spans="2:15">
      <c r="B18" s="868"/>
      <c r="C18" s="32"/>
      <c r="D18" s="32"/>
      <c r="E18" s="32"/>
      <c r="F18" s="32"/>
      <c r="G18" s="32"/>
      <c r="H18" s="32"/>
      <c r="I18" s="32"/>
      <c r="J18" s="32"/>
      <c r="K18" s="32"/>
      <c r="L18" s="32"/>
      <c r="M18" s="32"/>
      <c r="N18" s="32"/>
      <c r="O18" s="869"/>
    </row>
    <row r="19" spans="2:15">
      <c r="B19" s="868"/>
      <c r="C19" s="32"/>
      <c r="D19" s="32"/>
      <c r="E19" s="32"/>
      <c r="F19" s="32"/>
      <c r="G19" s="32"/>
      <c r="H19" s="32"/>
      <c r="I19" s="32"/>
      <c r="J19" s="32"/>
      <c r="K19" s="32"/>
      <c r="L19" s="32"/>
      <c r="M19" s="32"/>
      <c r="N19" s="32"/>
      <c r="O19" s="869"/>
    </row>
    <row r="20" spans="2:15">
      <c r="B20" s="868"/>
      <c r="C20" s="32"/>
      <c r="D20" s="32"/>
      <c r="E20" s="32"/>
      <c r="F20" s="32"/>
      <c r="G20" s="32"/>
      <c r="H20" s="32"/>
      <c r="I20" s="32"/>
      <c r="J20" s="32"/>
      <c r="K20" s="32"/>
      <c r="L20" s="32"/>
      <c r="M20" s="32"/>
      <c r="N20" s="32"/>
      <c r="O20" s="869"/>
    </row>
    <row r="21" spans="2:15">
      <c r="B21" s="868"/>
      <c r="C21" s="32"/>
      <c r="D21" s="32"/>
      <c r="E21" s="32"/>
      <c r="F21" s="32"/>
      <c r="G21" s="32"/>
      <c r="H21" s="32"/>
      <c r="I21" s="32"/>
      <c r="J21" s="32"/>
      <c r="K21" s="32"/>
      <c r="L21" s="32"/>
      <c r="M21" s="32"/>
      <c r="N21" s="32"/>
      <c r="O21" s="869"/>
    </row>
    <row r="22" spans="2:15">
      <c r="B22" s="868"/>
      <c r="C22" s="32"/>
      <c r="D22" s="32"/>
      <c r="E22" s="32"/>
      <c r="F22" s="32"/>
      <c r="G22" s="32"/>
      <c r="H22" s="32"/>
      <c r="I22" s="32"/>
      <c r="J22" s="32"/>
      <c r="K22" s="32"/>
      <c r="L22" s="32"/>
      <c r="M22" s="32"/>
      <c r="N22" s="32"/>
      <c r="O22" s="869"/>
    </row>
    <row r="23" spans="2:15">
      <c r="B23" s="868"/>
      <c r="C23" s="32"/>
      <c r="D23" s="32"/>
      <c r="E23" s="32"/>
      <c r="F23" s="32"/>
      <c r="G23" s="32"/>
      <c r="H23" s="32"/>
      <c r="I23" s="32"/>
      <c r="J23" s="32"/>
      <c r="K23" s="32"/>
      <c r="L23" s="32"/>
      <c r="M23" s="32"/>
      <c r="N23" s="32"/>
      <c r="O23" s="869"/>
    </row>
    <row r="24" spans="2:15">
      <c r="B24" s="868"/>
      <c r="C24" s="32"/>
      <c r="D24" s="32"/>
      <c r="E24" s="32"/>
      <c r="F24" s="32"/>
      <c r="G24" s="32"/>
      <c r="H24" s="32"/>
      <c r="I24" s="32"/>
      <c r="J24" s="32"/>
      <c r="K24" s="32"/>
      <c r="L24" s="32"/>
      <c r="M24" s="32"/>
      <c r="N24" s="32"/>
      <c r="O24" s="869"/>
    </row>
    <row r="25" spans="2:15">
      <c r="B25" s="868"/>
      <c r="C25" s="32"/>
      <c r="D25" s="32"/>
      <c r="E25" s="32"/>
      <c r="F25" s="32"/>
      <c r="G25" s="32"/>
      <c r="H25" s="32"/>
      <c r="I25" s="32"/>
      <c r="J25" s="32"/>
      <c r="K25" s="32"/>
      <c r="L25" s="32"/>
      <c r="M25" s="32"/>
      <c r="N25" s="32"/>
      <c r="O25" s="869"/>
    </row>
    <row r="26" spans="2:15">
      <c r="B26" s="868"/>
      <c r="C26" s="32"/>
      <c r="D26" s="32"/>
      <c r="E26" s="32"/>
      <c r="F26" s="32"/>
      <c r="G26" s="32"/>
      <c r="H26" s="32"/>
      <c r="I26" s="32"/>
      <c r="J26" s="32"/>
      <c r="K26" s="32"/>
      <c r="L26" s="32"/>
      <c r="M26" s="32"/>
      <c r="N26" s="32"/>
      <c r="O26" s="869"/>
    </row>
    <row r="27" spans="2:15">
      <c r="B27" s="868"/>
      <c r="C27" s="32"/>
      <c r="D27" s="32"/>
      <c r="E27" s="32"/>
      <c r="F27" s="32"/>
      <c r="G27" s="32"/>
      <c r="H27" s="32"/>
      <c r="I27" s="32"/>
      <c r="J27" s="32"/>
      <c r="K27" s="32"/>
      <c r="L27" s="32"/>
      <c r="M27" s="32"/>
      <c r="N27" s="32"/>
      <c r="O27" s="869"/>
    </row>
    <row r="28" spans="2:15">
      <c r="B28" s="868"/>
      <c r="C28" s="32"/>
      <c r="D28" s="32"/>
      <c r="E28" s="32"/>
      <c r="F28" s="32"/>
      <c r="G28" s="32"/>
      <c r="H28" s="32"/>
      <c r="I28" s="32"/>
      <c r="J28" s="32"/>
      <c r="K28" s="32"/>
      <c r="L28" s="32"/>
      <c r="M28" s="32"/>
      <c r="N28" s="32"/>
      <c r="O28" s="869"/>
    </row>
    <row r="29" spans="2:15">
      <c r="B29" s="868"/>
      <c r="C29" s="32"/>
      <c r="D29" s="32"/>
      <c r="E29" s="32"/>
      <c r="F29" s="32"/>
      <c r="G29" s="32"/>
      <c r="H29" s="32"/>
      <c r="I29" s="32"/>
      <c r="J29" s="32"/>
      <c r="K29" s="32"/>
      <c r="L29" s="32"/>
      <c r="M29" s="32"/>
      <c r="N29" s="32"/>
      <c r="O29" s="869"/>
    </row>
    <row r="30" spans="2:15">
      <c r="B30" s="868"/>
      <c r="C30" s="32"/>
      <c r="D30" s="32"/>
      <c r="E30" s="32"/>
      <c r="F30" s="32"/>
      <c r="G30" s="32"/>
      <c r="H30" s="32"/>
      <c r="I30" s="32"/>
      <c r="J30" s="32"/>
      <c r="K30" s="32"/>
      <c r="L30" s="32"/>
      <c r="M30" s="32"/>
      <c r="N30" s="32"/>
      <c r="O30" s="869"/>
    </row>
    <row r="31" spans="2:15">
      <c r="B31" s="868"/>
      <c r="C31" s="32"/>
      <c r="D31" s="32"/>
      <c r="E31" s="32"/>
      <c r="F31" s="32"/>
      <c r="G31" s="32"/>
      <c r="H31" s="32"/>
      <c r="I31" s="32"/>
      <c r="J31" s="32"/>
      <c r="K31" s="32"/>
      <c r="L31" s="32"/>
      <c r="M31" s="32"/>
      <c r="N31" s="32"/>
      <c r="O31" s="869"/>
    </row>
    <row r="32" spans="2:15">
      <c r="B32" s="868"/>
      <c r="C32" s="32"/>
      <c r="D32" s="32"/>
      <c r="E32" s="32"/>
      <c r="F32" s="32"/>
      <c r="G32" s="32"/>
      <c r="H32" s="32"/>
      <c r="I32" s="32"/>
      <c r="J32" s="32"/>
      <c r="K32" s="32"/>
      <c r="L32" s="32"/>
      <c r="M32" s="32"/>
      <c r="N32" s="32"/>
      <c r="O32" s="869"/>
    </row>
    <row r="33" spans="2:15">
      <c r="B33" s="868"/>
      <c r="C33" s="32"/>
      <c r="D33" s="32"/>
      <c r="E33" s="32"/>
      <c r="F33" s="32"/>
      <c r="G33" s="32"/>
      <c r="H33" s="32"/>
      <c r="I33" s="32"/>
      <c r="J33" s="32"/>
      <c r="K33" s="32"/>
      <c r="L33" s="32"/>
      <c r="M33" s="32"/>
      <c r="N33" s="32"/>
      <c r="O33" s="869"/>
    </row>
    <row r="34" spans="2:15">
      <c r="B34" s="868"/>
      <c r="C34" s="32"/>
      <c r="D34" s="32"/>
      <c r="E34" s="32"/>
      <c r="F34" s="32"/>
      <c r="G34" s="32"/>
      <c r="H34" s="32"/>
      <c r="I34" s="32"/>
      <c r="J34" s="32"/>
      <c r="K34" s="32"/>
      <c r="L34" s="32"/>
      <c r="M34" s="32"/>
      <c r="N34" s="32"/>
      <c r="O34" s="869"/>
    </row>
    <row r="35" spans="2:15">
      <c r="B35" s="868"/>
      <c r="C35" s="32"/>
      <c r="D35" s="32"/>
      <c r="E35" s="32"/>
      <c r="F35" s="32"/>
      <c r="G35" s="32"/>
      <c r="H35" s="32"/>
      <c r="I35" s="32"/>
      <c r="J35" s="32"/>
      <c r="K35" s="32"/>
      <c r="L35" s="32"/>
      <c r="M35" s="32"/>
      <c r="N35" s="32"/>
      <c r="O35" s="869"/>
    </row>
    <row r="36" spans="2:15">
      <c r="B36" s="868"/>
      <c r="C36" s="32"/>
      <c r="D36" s="32"/>
      <c r="E36" s="32"/>
      <c r="F36" s="32"/>
      <c r="G36" s="32"/>
      <c r="H36" s="32"/>
      <c r="I36" s="32"/>
      <c r="J36" s="32"/>
      <c r="K36" s="32"/>
      <c r="L36" s="32"/>
      <c r="M36" s="32"/>
      <c r="N36" s="32"/>
      <c r="O36" s="869"/>
    </row>
    <row r="37" spans="2:15">
      <c r="B37" s="868"/>
      <c r="C37" s="32"/>
      <c r="D37" s="32"/>
      <c r="E37" s="32"/>
      <c r="F37" s="32"/>
      <c r="G37" s="32"/>
      <c r="H37" s="32"/>
      <c r="I37" s="32"/>
      <c r="J37" s="32"/>
      <c r="K37" s="32"/>
      <c r="L37" s="32"/>
      <c r="M37" s="32"/>
      <c r="N37" s="32"/>
      <c r="O37" s="869"/>
    </row>
    <row r="38" spans="2:15">
      <c r="B38" s="868"/>
      <c r="C38" s="32"/>
      <c r="D38" s="32"/>
      <c r="E38" s="32"/>
      <c r="F38" s="32"/>
      <c r="G38" s="32"/>
      <c r="H38" s="32"/>
      <c r="I38" s="32"/>
      <c r="J38" s="32"/>
      <c r="K38" s="32"/>
      <c r="L38" s="32"/>
      <c r="M38" s="32"/>
      <c r="N38" s="32"/>
      <c r="O38" s="869"/>
    </row>
    <row r="39" spans="2:15">
      <c r="B39" s="868"/>
      <c r="C39" s="32"/>
      <c r="D39" s="32"/>
      <c r="E39" s="32"/>
      <c r="F39" s="32"/>
      <c r="G39" s="32"/>
      <c r="H39" s="32"/>
      <c r="I39" s="32"/>
      <c r="J39" s="32"/>
      <c r="K39" s="32"/>
      <c r="L39" s="32"/>
      <c r="M39" s="32"/>
      <c r="N39" s="32"/>
      <c r="O39" s="869"/>
    </row>
    <row r="40" spans="2:15">
      <c r="B40" s="868"/>
      <c r="C40" s="32"/>
      <c r="D40" s="32"/>
      <c r="E40" s="32"/>
      <c r="F40" s="32"/>
      <c r="G40" s="32"/>
      <c r="H40" s="32"/>
      <c r="I40" s="32"/>
      <c r="J40" s="32"/>
      <c r="K40" s="32"/>
      <c r="L40" s="32"/>
      <c r="M40" s="32"/>
      <c r="N40" s="32"/>
      <c r="O40" s="869"/>
    </row>
    <row r="41" spans="2:15">
      <c r="B41" s="868"/>
      <c r="C41" s="32"/>
      <c r="D41" s="32"/>
      <c r="E41" s="32"/>
      <c r="F41" s="32"/>
      <c r="G41" s="32"/>
      <c r="H41" s="32"/>
      <c r="I41" s="32"/>
      <c r="J41" s="32"/>
      <c r="K41" s="32"/>
      <c r="L41" s="32"/>
      <c r="M41" s="32"/>
      <c r="N41" s="32"/>
      <c r="O41" s="869"/>
    </row>
    <row r="42" spans="2:15">
      <c r="B42" s="868"/>
      <c r="C42" s="32"/>
      <c r="D42" s="32"/>
      <c r="E42" s="32"/>
      <c r="F42" s="32"/>
      <c r="G42" s="32"/>
      <c r="H42" s="32"/>
      <c r="I42" s="32"/>
      <c r="J42" s="32"/>
      <c r="K42" s="32"/>
      <c r="L42" s="32"/>
      <c r="M42" s="32"/>
      <c r="N42" s="32"/>
      <c r="O42" s="869"/>
    </row>
    <row r="43" spans="2:15">
      <c r="B43" s="868"/>
      <c r="C43" s="32"/>
      <c r="D43" s="32"/>
      <c r="E43" s="32"/>
      <c r="F43" s="32"/>
      <c r="G43" s="32"/>
      <c r="H43" s="32"/>
      <c r="I43" s="32"/>
      <c r="J43" s="32"/>
      <c r="K43" s="32"/>
      <c r="L43" s="32"/>
      <c r="M43" s="32"/>
      <c r="N43" s="32"/>
      <c r="O43" s="869"/>
    </row>
    <row r="44" spans="2:15">
      <c r="B44" s="868"/>
      <c r="C44" s="32"/>
      <c r="D44" s="32"/>
      <c r="E44" s="32"/>
      <c r="F44" s="32"/>
      <c r="G44" s="32"/>
      <c r="H44" s="32"/>
      <c r="I44" s="32"/>
      <c r="J44" s="32"/>
      <c r="K44" s="32"/>
      <c r="L44" s="32"/>
      <c r="M44" s="32"/>
      <c r="N44" s="32"/>
      <c r="O44" s="869"/>
    </row>
    <row r="45" spans="2:15">
      <c r="B45" s="868"/>
      <c r="C45" s="32"/>
      <c r="D45" s="32"/>
      <c r="E45" s="32"/>
      <c r="F45" s="32"/>
      <c r="G45" s="32"/>
      <c r="H45" s="32"/>
      <c r="I45" s="32"/>
      <c r="J45" s="32"/>
      <c r="K45" s="32"/>
      <c r="L45" s="32"/>
      <c r="M45" s="32"/>
      <c r="N45" s="32"/>
      <c r="O45" s="869"/>
    </row>
    <row r="46" spans="2:15">
      <c r="B46" s="868"/>
      <c r="C46" s="32"/>
      <c r="D46" s="32"/>
      <c r="E46" s="32"/>
      <c r="F46" s="32"/>
      <c r="G46" s="32"/>
      <c r="H46" s="32"/>
      <c r="I46" s="32"/>
      <c r="J46" s="32"/>
      <c r="K46" s="32"/>
      <c r="L46" s="32"/>
      <c r="M46" s="32"/>
      <c r="N46" s="32"/>
      <c r="O46" s="869"/>
    </row>
    <row r="47" spans="2:15">
      <c r="B47" s="868"/>
      <c r="C47" s="32"/>
      <c r="D47" s="32"/>
      <c r="E47" s="32"/>
      <c r="F47" s="32"/>
      <c r="G47" s="32"/>
      <c r="H47" s="32"/>
      <c r="I47" s="32"/>
      <c r="J47" s="32"/>
      <c r="K47" s="32"/>
      <c r="L47" s="32"/>
      <c r="M47" s="32"/>
      <c r="N47" s="32"/>
      <c r="O47" s="869"/>
    </row>
    <row r="48" spans="2:15">
      <c r="B48" s="868"/>
      <c r="C48" s="32"/>
      <c r="D48" s="32"/>
      <c r="E48" s="32"/>
      <c r="F48" s="32"/>
      <c r="G48" s="32"/>
      <c r="H48" s="32"/>
      <c r="I48" s="32"/>
      <c r="J48" s="32"/>
      <c r="K48" s="32"/>
      <c r="L48" s="32"/>
      <c r="M48" s="32"/>
      <c r="N48" s="32"/>
      <c r="O48" s="869"/>
    </row>
    <row r="49" spans="2:15">
      <c r="B49" s="868"/>
      <c r="C49" s="32"/>
      <c r="D49" s="32"/>
      <c r="E49" s="32"/>
      <c r="F49" s="32"/>
      <c r="G49" s="32"/>
      <c r="H49" s="32"/>
      <c r="I49" s="32"/>
      <c r="J49" s="32"/>
      <c r="K49" s="32"/>
      <c r="L49" s="32"/>
      <c r="M49" s="32"/>
      <c r="N49" s="32"/>
      <c r="O49" s="869"/>
    </row>
    <row r="50" spans="2:15">
      <c r="B50" s="868"/>
      <c r="C50" s="32"/>
      <c r="D50" s="32"/>
      <c r="E50" s="32"/>
      <c r="F50" s="32"/>
      <c r="G50" s="32"/>
      <c r="H50" s="32"/>
      <c r="I50" s="32"/>
      <c r="J50" s="32"/>
      <c r="K50" s="32"/>
      <c r="L50" s="32"/>
      <c r="M50" s="32"/>
      <c r="N50" s="32"/>
      <c r="O50" s="869"/>
    </row>
    <row r="51" spans="2:15">
      <c r="B51" s="868"/>
      <c r="C51" s="32"/>
      <c r="D51" s="32"/>
      <c r="E51" s="32"/>
      <c r="F51" s="32"/>
      <c r="G51" s="32"/>
      <c r="H51" s="32"/>
      <c r="I51" s="32"/>
      <c r="J51" s="32"/>
      <c r="K51" s="32"/>
      <c r="L51" s="32"/>
      <c r="M51" s="32"/>
      <c r="N51" s="32"/>
      <c r="O51" s="869"/>
    </row>
    <row r="52" spans="2:15">
      <c r="B52" s="868"/>
      <c r="C52" s="32"/>
      <c r="D52" s="32"/>
      <c r="E52" s="32"/>
      <c r="F52" s="32"/>
      <c r="G52" s="32"/>
      <c r="H52" s="32"/>
      <c r="I52" s="32"/>
      <c r="J52" s="32"/>
      <c r="K52" s="32"/>
      <c r="L52" s="32"/>
      <c r="M52" s="32"/>
      <c r="N52" s="32"/>
      <c r="O52" s="869"/>
    </row>
    <row r="53" spans="2:15">
      <c r="B53" s="868"/>
      <c r="C53" s="32"/>
      <c r="D53" s="32"/>
      <c r="E53" s="32"/>
      <c r="F53" s="32"/>
      <c r="G53" s="32"/>
      <c r="H53" s="32"/>
      <c r="I53" s="32"/>
      <c r="J53" s="32"/>
      <c r="K53" s="32"/>
      <c r="L53" s="32"/>
      <c r="M53" s="32"/>
      <c r="N53" s="32"/>
      <c r="O53" s="869"/>
    </row>
    <row r="54" spans="2:15">
      <c r="B54" s="868"/>
      <c r="C54" s="32"/>
      <c r="D54" s="32"/>
      <c r="E54" s="32"/>
      <c r="F54" s="32"/>
      <c r="G54" s="32"/>
      <c r="H54" s="32"/>
      <c r="I54" s="32"/>
      <c r="J54" s="32"/>
      <c r="K54" s="32"/>
      <c r="L54" s="32"/>
      <c r="M54" s="32"/>
      <c r="N54" s="32"/>
      <c r="O54" s="869"/>
    </row>
    <row r="55" spans="2:15">
      <c r="B55" s="868"/>
      <c r="C55" s="32"/>
      <c r="D55" s="32"/>
      <c r="E55" s="32"/>
      <c r="F55" s="32"/>
      <c r="G55" s="32"/>
      <c r="H55" s="32"/>
      <c r="I55" s="32"/>
      <c r="J55" s="32"/>
      <c r="K55" s="32"/>
      <c r="L55" s="32"/>
      <c r="M55" s="32"/>
      <c r="N55" s="32"/>
      <c r="O55" s="869"/>
    </row>
    <row r="56" spans="2:15">
      <c r="B56" s="868"/>
      <c r="C56" s="32"/>
      <c r="D56" s="32"/>
      <c r="E56" s="32"/>
      <c r="F56" s="32"/>
      <c r="G56" s="32"/>
      <c r="H56" s="32"/>
      <c r="I56" s="32"/>
      <c r="J56" s="32"/>
      <c r="K56" s="32"/>
      <c r="L56" s="32"/>
      <c r="M56" s="32"/>
      <c r="N56" s="32"/>
      <c r="O56" s="869"/>
    </row>
    <row r="57" spans="2:15">
      <c r="B57" s="870"/>
      <c r="C57" s="871"/>
      <c r="D57" s="871"/>
      <c r="E57" s="871"/>
      <c r="F57" s="871"/>
      <c r="G57" s="871"/>
      <c r="H57" s="871"/>
      <c r="I57" s="871"/>
      <c r="J57" s="871"/>
      <c r="K57" s="871"/>
      <c r="L57" s="871"/>
      <c r="M57" s="871"/>
      <c r="N57" s="871"/>
      <c r="O57" s="872"/>
    </row>
  </sheetData>
  <sheetProtection formatCells="0" formatColumns="0" formatRows="0" insertColumns="0" insertRows="0" deleteRows="0" selectLockedCells="1" autoFilter="0" pivotTables="0"/>
  <mergeCells count="1">
    <mergeCell ref="E4:O4"/>
  </mergeCells>
  <phoneticPr fontId="18"/>
  <conditionalFormatting sqref="E4:O4 C4">
    <cfRule type="containsBlanks" dxfId="381" priority="3">
      <formula>LEN(TRIM(C4))=0</formula>
    </cfRule>
  </conditionalFormatting>
  <conditionalFormatting sqref="A1:XFD1 A3:XFD1048576 B2:XFD2">
    <cfRule type="containsText" dxfId="380" priority="2" operator="containsText" text="(例)">
      <formula>NOT(ISERROR(SEARCH("(例)",A1)))</formula>
    </cfRule>
  </conditionalFormatting>
  <conditionalFormatting sqref="A2">
    <cfRule type="containsText" dxfId="379" priority="1" operator="containsText" text="(例)">
      <formula>NOT(ISERROR(SEARCH("(例)",A2)))</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&amp;R&amp;K00-047R5超高層ZEH-M_ver.1</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M512"/>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5.75"/>
  <cols>
    <col min="1" max="1" width="1.625" style="72" customWidth="1"/>
    <col min="2" max="2" width="5.625" style="34" bestFit="1" customWidth="1"/>
    <col min="3" max="3" width="5.625" style="79" bestFit="1" customWidth="1"/>
    <col min="4" max="4" width="5.625" style="21" bestFit="1" customWidth="1"/>
    <col min="5" max="5" width="6.875" style="74" bestFit="1" customWidth="1"/>
    <col min="6" max="6" width="8.625" style="74" customWidth="1"/>
    <col min="7" max="7" width="9.25" style="74" bestFit="1" customWidth="1"/>
    <col min="8" max="9" width="7.5" style="20" bestFit="1" customWidth="1"/>
    <col min="10" max="10" width="11.125" style="20" bestFit="1" customWidth="1"/>
    <col min="11" max="11" width="7.5" style="20" bestFit="1" customWidth="1"/>
    <col min="12" max="12" width="8.5" style="20" bestFit="1" customWidth="1"/>
    <col min="13" max="13" width="7.375" style="20" bestFit="1" customWidth="1"/>
    <col min="14" max="14" width="13.375" style="40" bestFit="1" customWidth="1"/>
    <col min="15" max="15" width="4.625" style="69" customWidth="1"/>
    <col min="16" max="16" width="9.625" style="20" customWidth="1"/>
    <col min="17" max="17" width="5.625" style="20" bestFit="1" customWidth="1"/>
    <col min="18" max="18" width="4.625" style="69" customWidth="1"/>
    <col min="19" max="19" width="9.625" style="20" customWidth="1"/>
    <col min="20" max="20" width="5.625" style="20" bestFit="1" customWidth="1"/>
    <col min="21" max="21" width="4.625" style="69" customWidth="1"/>
    <col min="22" max="22" width="9.625" style="20" customWidth="1"/>
    <col min="23" max="23" width="5.625" style="20" bestFit="1" customWidth="1"/>
    <col min="24" max="24" width="4.625" style="69" customWidth="1"/>
    <col min="25" max="25" width="9.625" style="20" customWidth="1"/>
    <col min="26" max="26" width="5.625" style="20" bestFit="1" customWidth="1"/>
    <col min="27" max="27" width="4.625" style="69" customWidth="1"/>
    <col min="28" max="28" width="10.375" style="20" customWidth="1"/>
    <col min="29" max="29" width="4.625" style="69" customWidth="1"/>
    <col min="30" max="30" width="18.625" style="20" customWidth="1"/>
    <col min="31" max="31" width="4.625" style="69" customWidth="1"/>
    <col min="32" max="32" width="18.625" style="20" customWidth="1"/>
    <col min="33" max="33" width="4.625" style="69" customWidth="1"/>
    <col min="34" max="34" width="15.625" style="20" customWidth="1"/>
    <col min="35" max="35" width="4.625" style="69" customWidth="1"/>
    <col min="36" max="36" width="18.625" style="20" customWidth="1"/>
    <col min="37" max="37" width="4.625" style="69" customWidth="1"/>
    <col min="38" max="38" width="13.875" style="907" customWidth="1"/>
    <col min="39" max="39" width="4.625" style="69" customWidth="1"/>
    <col min="40" max="40" width="13.875" style="907" customWidth="1"/>
    <col min="41" max="41" width="4.625" style="69" customWidth="1"/>
    <col min="42" max="42" width="13.875" style="911" customWidth="1"/>
    <col min="43" max="43" width="4.625" style="69" customWidth="1"/>
    <col min="44" max="44" width="9.625" style="20" customWidth="1"/>
    <col min="45" max="45" width="4.625" style="69" customWidth="1"/>
    <col min="46" max="46" width="15.625" style="20" customWidth="1"/>
    <col min="47" max="47" width="5.625" style="20" bestFit="1" customWidth="1"/>
    <col min="48" max="48" width="4.625" style="69" customWidth="1"/>
    <col min="49" max="49" width="5.625" style="20" customWidth="1"/>
    <col min="50" max="50" width="15.625" style="20" customWidth="1"/>
    <col min="51" max="51" width="4.625" style="69" customWidth="1"/>
    <col min="52" max="52" width="15.625" style="20" customWidth="1"/>
    <col min="53" max="53" width="5.625" style="20" bestFit="1" customWidth="1"/>
    <col min="54" max="54" width="4.625" style="69" customWidth="1"/>
    <col min="55" max="55" width="9" style="34" customWidth="1"/>
    <col min="56" max="56" width="6.875" style="34" hidden="1" customWidth="1"/>
    <col min="57" max="57" width="5.875" style="34" hidden="1" customWidth="1"/>
    <col min="58" max="58" width="1.625" style="53" hidden="1" customWidth="1"/>
    <col min="59" max="60" width="5.625" style="34" hidden="1" customWidth="1"/>
    <col min="61" max="61" width="1.625" style="53" hidden="1" customWidth="1"/>
    <col min="62" max="62" width="13.375" style="34" hidden="1" customWidth="1"/>
    <col min="63" max="63" width="9.375" style="34" hidden="1" customWidth="1"/>
    <col min="64" max="64" width="5.875" style="34" hidden="1" customWidth="1"/>
    <col min="65" max="65" width="10" style="34" hidden="1" customWidth="1"/>
    <col min="66" max="16384" width="9" style="34"/>
  </cols>
  <sheetData>
    <row r="1" spans="1:65" s="224" customFormat="1" ht="18.75">
      <c r="A1" s="221"/>
      <c r="B1" s="221"/>
      <c r="C1" s="222"/>
      <c r="D1" s="223"/>
      <c r="N1" s="225"/>
      <c r="O1" s="226"/>
      <c r="R1" s="226"/>
      <c r="U1" s="226"/>
      <c r="X1" s="226"/>
      <c r="AA1" s="226"/>
      <c r="AC1" s="226"/>
      <c r="AE1" s="226"/>
      <c r="AG1" s="226"/>
      <c r="AI1" s="226"/>
      <c r="AK1" s="226"/>
      <c r="AL1" s="226"/>
      <c r="AM1" s="226"/>
      <c r="AN1" s="226"/>
      <c r="AO1" s="226"/>
      <c r="AQ1" s="226"/>
      <c r="AS1" s="226"/>
      <c r="AV1" s="226"/>
      <c r="AY1" s="226"/>
      <c r="BB1" s="226"/>
      <c r="BF1" s="227"/>
      <c r="BI1" s="227"/>
    </row>
    <row r="2" spans="1:65" s="224" customFormat="1" ht="18.75">
      <c r="A2" s="221" t="s">
        <v>394</v>
      </c>
      <c r="C2" s="222"/>
      <c r="D2" s="223"/>
      <c r="N2" s="225"/>
      <c r="O2" s="226"/>
      <c r="R2" s="226"/>
      <c r="U2" s="226"/>
      <c r="X2" s="226"/>
      <c r="AA2" s="226"/>
      <c r="AC2" s="226"/>
      <c r="AE2" s="226"/>
      <c r="AG2" s="226"/>
      <c r="AI2" s="226"/>
      <c r="AK2" s="226"/>
      <c r="AL2" s="226"/>
      <c r="AM2" s="226"/>
      <c r="AN2" s="226"/>
      <c r="AO2" s="226"/>
      <c r="AQ2" s="226"/>
      <c r="AS2" s="226"/>
      <c r="AV2" s="226"/>
      <c r="AY2" s="226"/>
      <c r="BB2" s="226"/>
      <c r="BF2" s="227"/>
      <c r="BI2" s="227"/>
    </row>
    <row r="3" spans="1:65" s="224" customFormat="1" ht="18.75">
      <c r="A3" s="221" t="s">
        <v>395</v>
      </c>
      <c r="B3" s="221"/>
      <c r="C3" s="222"/>
      <c r="D3" s="223"/>
      <c r="N3" s="225"/>
      <c r="O3" s="226"/>
      <c r="R3" s="226"/>
      <c r="U3" s="226"/>
      <c r="X3" s="226"/>
      <c r="AA3" s="226"/>
      <c r="AC3" s="226"/>
      <c r="AE3" s="226"/>
      <c r="AG3" s="226"/>
      <c r="AI3" s="226"/>
      <c r="AK3" s="226"/>
      <c r="AL3" s="226"/>
      <c r="AM3" s="226"/>
      <c r="AN3" s="226"/>
      <c r="AO3" s="226"/>
      <c r="AQ3" s="226"/>
      <c r="AS3" s="226"/>
      <c r="AV3" s="226"/>
      <c r="AY3" s="226"/>
      <c r="BB3" s="226"/>
      <c r="BF3" s="227"/>
      <c r="BI3" s="227"/>
    </row>
    <row r="4" spans="1:65" s="60" customFormat="1" ht="13.5">
      <c r="C4" s="76" t="s">
        <v>232</v>
      </c>
      <c r="D4" s="61"/>
      <c r="H4" s="63"/>
      <c r="I4" s="63"/>
      <c r="J4" s="63"/>
      <c r="K4" s="63"/>
      <c r="L4" s="63"/>
      <c r="M4" s="63"/>
      <c r="N4" s="64"/>
      <c r="O4" s="66"/>
      <c r="P4" s="63"/>
      <c r="Q4" s="63"/>
      <c r="R4" s="66"/>
      <c r="S4" s="63"/>
      <c r="T4" s="63"/>
      <c r="U4" s="66"/>
      <c r="V4" s="63"/>
      <c r="W4" s="63"/>
      <c r="X4" s="66"/>
      <c r="Y4" s="63"/>
      <c r="Z4" s="63"/>
      <c r="AA4" s="66"/>
      <c r="AB4" s="65"/>
      <c r="AC4" s="66"/>
      <c r="AD4" s="65"/>
      <c r="AE4" s="66"/>
      <c r="AF4" s="65"/>
      <c r="AG4" s="66"/>
      <c r="AH4" s="65"/>
      <c r="AI4" s="66"/>
      <c r="AJ4" s="65"/>
      <c r="AK4" s="66"/>
      <c r="AL4" s="66"/>
      <c r="AM4" s="66"/>
      <c r="AN4" s="66"/>
      <c r="AO4" s="66"/>
      <c r="AP4" s="63"/>
      <c r="AQ4" s="66"/>
      <c r="AR4" s="63"/>
      <c r="AS4" s="66"/>
      <c r="AT4" s="65"/>
      <c r="AU4" s="65"/>
      <c r="AV4" s="66"/>
      <c r="AW4" s="65"/>
      <c r="AX4" s="65"/>
      <c r="AY4" s="66"/>
      <c r="AZ4" s="65"/>
      <c r="BA4" s="65"/>
      <c r="BB4" s="66"/>
      <c r="BF4" s="62"/>
      <c r="BI4" s="62"/>
    </row>
    <row r="5" spans="1:65" s="60" customFormat="1" ht="18.75">
      <c r="B5" s="1605" t="s">
        <v>828</v>
      </c>
      <c r="C5" s="1605"/>
      <c r="D5" s="1605"/>
      <c r="E5" s="1605"/>
      <c r="F5" s="1605"/>
      <c r="G5" s="1605"/>
      <c r="H5" s="63"/>
      <c r="I5" s="63"/>
      <c r="J5" s="63"/>
      <c r="K5" s="63"/>
      <c r="L5" s="63"/>
      <c r="M5" s="63"/>
      <c r="N5" s="64"/>
      <c r="O5" s="66"/>
      <c r="P5" s="63"/>
      <c r="Q5" s="63"/>
      <c r="R5" s="66"/>
      <c r="S5" s="63"/>
      <c r="T5" s="63"/>
      <c r="U5" s="66"/>
      <c r="V5" s="63"/>
      <c r="W5" s="63"/>
      <c r="X5" s="66"/>
      <c r="Y5" s="63"/>
      <c r="Z5" s="63"/>
      <c r="AA5" s="66"/>
      <c r="AB5" s="65"/>
      <c r="AC5" s="66"/>
      <c r="AD5" s="65"/>
      <c r="AE5" s="66"/>
      <c r="AF5" s="65"/>
      <c r="AG5" s="66"/>
      <c r="AH5" s="63"/>
      <c r="AI5" s="66"/>
      <c r="AJ5" s="65"/>
      <c r="AK5" s="66"/>
      <c r="AL5" s="66"/>
      <c r="AM5" s="66"/>
      <c r="AN5" s="66"/>
      <c r="AO5" s="66"/>
      <c r="AP5" s="63"/>
      <c r="AQ5" s="66"/>
      <c r="AR5" s="65"/>
      <c r="AS5" s="66"/>
      <c r="AT5" s="65"/>
      <c r="AU5" s="65"/>
      <c r="AV5" s="66"/>
      <c r="AW5" s="65"/>
      <c r="AX5" s="65"/>
      <c r="AY5" s="66"/>
      <c r="AZ5" s="65"/>
      <c r="BA5" s="65"/>
      <c r="BB5" s="66"/>
      <c r="BF5" s="62"/>
      <c r="BI5" s="62"/>
    </row>
    <row r="6" spans="1:65" ht="13.5">
      <c r="A6" s="34"/>
      <c r="C6" s="77" t="s">
        <v>232</v>
      </c>
      <c r="D6" s="13"/>
      <c r="E6" s="34"/>
      <c r="F6" s="34"/>
      <c r="G6" s="34"/>
      <c r="H6" s="63"/>
      <c r="I6" s="63"/>
      <c r="J6" s="63"/>
      <c r="K6" s="15"/>
      <c r="L6" s="15"/>
      <c r="M6" s="34"/>
      <c r="N6" s="36"/>
      <c r="O6" s="71"/>
      <c r="P6" s="34"/>
      <c r="Q6" s="15"/>
      <c r="R6" s="67"/>
      <c r="S6" s="15"/>
      <c r="T6" s="15"/>
      <c r="U6" s="67"/>
      <c r="V6" s="45"/>
      <c r="W6" s="15"/>
      <c r="X6" s="67"/>
      <c r="Y6" s="15"/>
      <c r="Z6" s="15"/>
      <c r="AA6" s="67"/>
      <c r="AB6" s="65"/>
      <c r="AC6" s="67"/>
      <c r="AD6" s="65"/>
      <c r="AE6" s="67"/>
      <c r="AF6" s="65"/>
      <c r="AG6" s="67"/>
      <c r="AH6" s="63"/>
      <c r="AI6" s="67"/>
      <c r="AJ6" s="16"/>
      <c r="AK6" s="67"/>
      <c r="AL6" s="67"/>
      <c r="AM6" s="67"/>
      <c r="AN6" s="67"/>
      <c r="AO6" s="67"/>
      <c r="AP6" s="15"/>
      <c r="AQ6" s="67"/>
      <c r="AR6" s="63"/>
      <c r="AS6" s="67"/>
      <c r="AT6" s="65"/>
      <c r="AU6" s="65"/>
      <c r="AV6" s="67"/>
      <c r="AW6" s="65"/>
      <c r="AX6" s="65"/>
      <c r="AY6" s="67"/>
      <c r="AZ6" s="65"/>
      <c r="BA6" s="65"/>
      <c r="BB6" s="67"/>
    </row>
    <row r="7" spans="1:65" ht="43.5" customHeight="1">
      <c r="A7" s="17"/>
      <c r="B7" s="1602" t="s">
        <v>233</v>
      </c>
      <c r="C7" s="1603"/>
      <c r="D7" s="1603"/>
      <c r="E7" s="1604"/>
      <c r="F7" s="1566" t="str">
        <f>'2.全体概要'!C7</f>
        <v/>
      </c>
      <c r="G7" s="1567"/>
      <c r="H7" s="1567"/>
      <c r="I7" s="1567"/>
      <c r="J7" s="1567"/>
      <c r="K7" s="1567"/>
      <c r="L7" s="1567"/>
      <c r="M7" s="1568" t="s">
        <v>887</v>
      </c>
      <c r="N7" s="1568"/>
      <c r="O7" s="1568"/>
      <c r="P7" s="1569"/>
      <c r="Q7" s="15"/>
      <c r="R7" s="67"/>
      <c r="S7" s="15"/>
      <c r="T7" s="15"/>
      <c r="U7" s="67"/>
      <c r="V7" s="67"/>
      <c r="W7" s="15"/>
      <c r="X7" s="67"/>
      <c r="Y7" s="15"/>
      <c r="Z7" s="15"/>
      <c r="AA7" s="67"/>
      <c r="AB7" s="63"/>
      <c r="AC7" s="67"/>
      <c r="AD7" s="63"/>
      <c r="AE7" s="67"/>
      <c r="AF7" s="63"/>
      <c r="AG7" s="67"/>
      <c r="AH7" s="63"/>
      <c r="AI7" s="67"/>
      <c r="AJ7" s="16"/>
      <c r="AK7" s="67"/>
      <c r="AL7" s="67"/>
      <c r="AM7" s="67"/>
      <c r="AN7" s="67"/>
      <c r="AO7" s="67"/>
      <c r="AP7" s="15"/>
      <c r="AQ7" s="67"/>
      <c r="AR7" s="15"/>
      <c r="AS7" s="67"/>
      <c r="AT7" s="63"/>
      <c r="AU7" s="63"/>
      <c r="AV7" s="67"/>
      <c r="AW7" s="63"/>
      <c r="AX7" s="63"/>
      <c r="AY7" s="67"/>
      <c r="AZ7" s="63"/>
      <c r="BA7" s="63"/>
      <c r="BB7" s="67"/>
    </row>
    <row r="8" spans="1:65" ht="13.5" customHeight="1" thickBot="1">
      <c r="A8" s="34"/>
      <c r="C8" s="77" t="s">
        <v>232</v>
      </c>
      <c r="D8" s="13"/>
      <c r="E8" s="34"/>
      <c r="F8" s="34"/>
      <c r="G8" s="34"/>
      <c r="H8" s="34"/>
      <c r="I8" s="34"/>
      <c r="J8" s="34"/>
      <c r="K8" s="34"/>
      <c r="L8" s="34"/>
      <c r="M8" s="34"/>
      <c r="N8" s="36"/>
      <c r="O8" s="71"/>
      <c r="P8" s="14"/>
      <c r="Q8" s="14"/>
      <c r="R8" s="68"/>
      <c r="S8" s="14"/>
      <c r="T8" s="14"/>
      <c r="U8" s="68"/>
      <c r="V8" s="14"/>
      <c r="W8" s="14"/>
      <c r="X8" s="68"/>
      <c r="Y8" s="14"/>
      <c r="Z8" s="14"/>
      <c r="AA8" s="68"/>
      <c r="AB8" s="14"/>
      <c r="AC8" s="68"/>
      <c r="AD8" s="14"/>
      <c r="AE8" s="68"/>
      <c r="AF8" s="14"/>
      <c r="AG8" s="68"/>
      <c r="AH8" s="14"/>
      <c r="AI8" s="68"/>
      <c r="AJ8" s="18"/>
      <c r="AK8" s="68"/>
      <c r="AL8" s="68"/>
      <c r="AM8" s="68"/>
      <c r="AN8" s="68"/>
      <c r="AO8" s="68"/>
      <c r="AP8" s="14"/>
      <c r="AQ8" s="68"/>
      <c r="AR8" s="14"/>
      <c r="AS8" s="68"/>
      <c r="AT8" s="435"/>
      <c r="AU8" s="435"/>
      <c r="AV8" s="436"/>
      <c r="AW8" s="435"/>
      <c r="AX8" s="435"/>
      <c r="AY8" s="436"/>
      <c r="AZ8" s="435"/>
      <c r="BA8" s="435"/>
      <c r="BB8" s="436"/>
      <c r="BD8" s="599"/>
      <c r="BE8" s="599"/>
      <c r="BF8" s="600"/>
      <c r="BG8" s="1593" t="s">
        <v>234</v>
      </c>
      <c r="BH8" s="1593"/>
      <c r="BI8" s="600"/>
      <c r="BJ8" s="1593" t="s">
        <v>180</v>
      </c>
      <c r="BK8" s="1593"/>
      <c r="BL8" s="1593"/>
      <c r="BM8" s="1593"/>
    </row>
    <row r="9" spans="1:65" ht="21" customHeight="1">
      <c r="A9" s="80"/>
      <c r="B9" s="1598" t="s">
        <v>235</v>
      </c>
      <c r="C9" s="1600" t="s">
        <v>236</v>
      </c>
      <c r="D9" s="1598" t="s">
        <v>237</v>
      </c>
      <c r="E9" s="1598" t="s">
        <v>238</v>
      </c>
      <c r="F9" s="1598" t="s">
        <v>239</v>
      </c>
      <c r="G9" s="1598" t="s">
        <v>240</v>
      </c>
      <c r="H9" s="1570" t="s">
        <v>241</v>
      </c>
      <c r="I9" s="1572"/>
      <c r="J9" s="1570" t="s">
        <v>242</v>
      </c>
      <c r="K9" s="1571"/>
      <c r="L9" s="1571"/>
      <c r="M9" s="1571"/>
      <c r="N9" s="1571"/>
      <c r="O9" s="1572"/>
      <c r="P9" s="1581" t="s">
        <v>938</v>
      </c>
      <c r="Q9" s="1582"/>
      <c r="R9" s="1582"/>
      <c r="S9" s="1582"/>
      <c r="T9" s="1582"/>
      <c r="U9" s="1583"/>
      <c r="V9" s="1581" t="s">
        <v>939</v>
      </c>
      <c r="W9" s="1582"/>
      <c r="X9" s="1582"/>
      <c r="Y9" s="1582"/>
      <c r="Z9" s="1582"/>
      <c r="AA9" s="1583"/>
      <c r="AB9" s="1557" t="s">
        <v>439</v>
      </c>
      <c r="AC9" s="1558"/>
      <c r="AD9" s="1585" t="s">
        <v>799</v>
      </c>
      <c r="AE9" s="1586"/>
      <c r="AF9" s="1589" t="s">
        <v>798</v>
      </c>
      <c r="AG9" s="1590"/>
      <c r="AH9" s="1570" t="s">
        <v>243</v>
      </c>
      <c r="AI9" s="1572"/>
      <c r="AJ9" s="1570" t="s">
        <v>244</v>
      </c>
      <c r="AK9" s="1606"/>
      <c r="AL9" s="1552" t="s">
        <v>888</v>
      </c>
      <c r="AM9" s="1552"/>
      <c r="AN9" s="1552" t="s">
        <v>889</v>
      </c>
      <c r="AO9" s="1552"/>
      <c r="AP9" s="1552" t="s">
        <v>890</v>
      </c>
      <c r="AQ9" s="1552"/>
      <c r="AR9" s="1598" t="s">
        <v>943</v>
      </c>
      <c r="AS9" s="1598"/>
      <c r="AT9" s="1577" t="s">
        <v>431</v>
      </c>
      <c r="AU9" s="1578"/>
      <c r="AV9" s="1579"/>
      <c r="AW9" s="1577" t="s">
        <v>432</v>
      </c>
      <c r="AX9" s="1578"/>
      <c r="AY9" s="1579"/>
      <c r="AZ9" s="1577" t="s">
        <v>894</v>
      </c>
      <c r="BA9" s="1578"/>
      <c r="BB9" s="1579"/>
      <c r="BD9" s="599"/>
      <c r="BE9" s="599"/>
      <c r="BF9" s="600"/>
      <c r="BG9" s="1593"/>
      <c r="BH9" s="1593"/>
      <c r="BI9" s="600"/>
      <c r="BJ9" s="1593" t="s">
        <v>245</v>
      </c>
      <c r="BK9" s="1593" t="s">
        <v>246</v>
      </c>
      <c r="BL9" s="1593"/>
      <c r="BM9" s="1593"/>
    </row>
    <row r="10" spans="1:65" ht="34.5" customHeight="1">
      <c r="A10" s="81"/>
      <c r="B10" s="1599"/>
      <c r="C10" s="1601"/>
      <c r="D10" s="1599"/>
      <c r="E10" s="1599"/>
      <c r="F10" s="1599"/>
      <c r="G10" s="1599"/>
      <c r="H10" s="1562"/>
      <c r="I10" s="1573"/>
      <c r="J10" s="1562"/>
      <c r="K10" s="1564"/>
      <c r="L10" s="1564"/>
      <c r="M10" s="1564"/>
      <c r="N10" s="1564"/>
      <c r="O10" s="1573"/>
      <c r="P10" s="1562" t="s">
        <v>433</v>
      </c>
      <c r="Q10" s="1564"/>
      <c r="R10" s="1564"/>
      <c r="S10" s="1564" t="s">
        <v>434</v>
      </c>
      <c r="T10" s="1564"/>
      <c r="U10" s="1573"/>
      <c r="V10" s="1562" t="s">
        <v>433</v>
      </c>
      <c r="W10" s="1564"/>
      <c r="X10" s="1564"/>
      <c r="Y10" s="1564" t="s">
        <v>434</v>
      </c>
      <c r="Z10" s="1564"/>
      <c r="AA10" s="1573"/>
      <c r="AB10" s="1559"/>
      <c r="AC10" s="1560"/>
      <c r="AD10" s="1587"/>
      <c r="AE10" s="1588"/>
      <c r="AF10" s="1591"/>
      <c r="AG10" s="1592"/>
      <c r="AH10" s="1562"/>
      <c r="AI10" s="1573"/>
      <c r="AJ10" s="1562"/>
      <c r="AK10" s="1607"/>
      <c r="AL10" s="1553"/>
      <c r="AM10" s="1553"/>
      <c r="AN10" s="1553"/>
      <c r="AO10" s="1553"/>
      <c r="AP10" s="1553"/>
      <c r="AQ10" s="1553"/>
      <c r="AR10" s="1599"/>
      <c r="AS10" s="1599"/>
      <c r="AT10" s="1559"/>
      <c r="AU10" s="1580"/>
      <c r="AV10" s="1560"/>
      <c r="AW10" s="1559"/>
      <c r="AX10" s="1580"/>
      <c r="AY10" s="1560"/>
      <c r="AZ10" s="1559"/>
      <c r="BA10" s="1580"/>
      <c r="BB10" s="1560"/>
      <c r="BD10" s="1593" t="s">
        <v>179</v>
      </c>
      <c r="BE10" s="1593"/>
      <c r="BF10" s="600"/>
      <c r="BG10" s="1593"/>
      <c r="BH10" s="1593"/>
      <c r="BI10" s="600"/>
      <c r="BJ10" s="1593"/>
      <c r="BK10" s="1593" t="s">
        <v>247</v>
      </c>
      <c r="BL10" s="1593" t="s">
        <v>181</v>
      </c>
      <c r="BM10" s="1593"/>
    </row>
    <row r="11" spans="1:65" ht="18.75" customHeight="1">
      <c r="A11" s="19"/>
      <c r="B11" s="1599"/>
      <c r="C11" s="1601"/>
      <c r="D11" s="1599"/>
      <c r="E11" s="1599"/>
      <c r="F11" s="1599"/>
      <c r="G11" s="1599"/>
      <c r="H11" s="1562" t="s">
        <v>248</v>
      </c>
      <c r="I11" s="1573" t="s">
        <v>249</v>
      </c>
      <c r="J11" s="1562" t="s">
        <v>333</v>
      </c>
      <c r="K11" s="1564" t="s">
        <v>250</v>
      </c>
      <c r="L11" s="1564"/>
      <c r="M11" s="1564"/>
      <c r="N11" s="1574" t="s">
        <v>251</v>
      </c>
      <c r="O11" s="1561" t="s">
        <v>252</v>
      </c>
      <c r="P11" s="1562" t="s">
        <v>253</v>
      </c>
      <c r="Q11" s="1564" t="s">
        <v>254</v>
      </c>
      <c r="R11" s="1565" t="s">
        <v>252</v>
      </c>
      <c r="S11" s="1564" t="s">
        <v>253</v>
      </c>
      <c r="T11" s="1564" t="s">
        <v>254</v>
      </c>
      <c r="U11" s="1561" t="s">
        <v>252</v>
      </c>
      <c r="V11" s="1562" t="s">
        <v>253</v>
      </c>
      <c r="W11" s="1564" t="s">
        <v>254</v>
      </c>
      <c r="X11" s="1565" t="s">
        <v>252</v>
      </c>
      <c r="Y11" s="1564" t="s">
        <v>253</v>
      </c>
      <c r="Z11" s="1564" t="s">
        <v>254</v>
      </c>
      <c r="AA11" s="1561" t="s">
        <v>252</v>
      </c>
      <c r="AB11" s="1575" t="s">
        <v>435</v>
      </c>
      <c r="AC11" s="1576" t="s">
        <v>252</v>
      </c>
      <c r="AD11" s="1562" t="s">
        <v>255</v>
      </c>
      <c r="AE11" s="1561" t="s">
        <v>252</v>
      </c>
      <c r="AF11" s="1562" t="s">
        <v>255</v>
      </c>
      <c r="AG11" s="1561" t="s">
        <v>252</v>
      </c>
      <c r="AH11" s="1562" t="s">
        <v>256</v>
      </c>
      <c r="AI11" s="1561" t="s">
        <v>252</v>
      </c>
      <c r="AJ11" s="1562" t="s">
        <v>257</v>
      </c>
      <c r="AK11" s="1608" t="s">
        <v>252</v>
      </c>
      <c r="AL11" s="1563" t="s">
        <v>891</v>
      </c>
      <c r="AM11" s="1556" t="s">
        <v>252</v>
      </c>
      <c r="AN11" s="1554" t="s">
        <v>892</v>
      </c>
      <c r="AO11" s="1556" t="s">
        <v>252</v>
      </c>
      <c r="AP11" s="1554" t="s">
        <v>893</v>
      </c>
      <c r="AQ11" s="1556" t="s">
        <v>252</v>
      </c>
      <c r="AR11" s="1584" t="s">
        <v>334</v>
      </c>
      <c r="AS11" s="1561" t="s">
        <v>252</v>
      </c>
      <c r="AT11" s="1575" t="s">
        <v>436</v>
      </c>
      <c r="AU11" s="1594" t="s">
        <v>437</v>
      </c>
      <c r="AV11" s="1576" t="s">
        <v>252</v>
      </c>
      <c r="AW11" s="1575" t="s">
        <v>499</v>
      </c>
      <c r="AX11" s="1596" t="s">
        <v>438</v>
      </c>
      <c r="AY11" s="1576" t="s">
        <v>252</v>
      </c>
      <c r="AZ11" s="1563" t="s">
        <v>895</v>
      </c>
      <c r="BA11" s="1597" t="s">
        <v>254</v>
      </c>
      <c r="BB11" s="1556" t="s">
        <v>252</v>
      </c>
      <c r="BD11" s="1593"/>
      <c r="BE11" s="1593"/>
      <c r="BF11" s="600"/>
      <c r="BG11" s="1593"/>
      <c r="BH11" s="1593"/>
      <c r="BI11" s="600"/>
      <c r="BJ11" s="1593"/>
      <c r="BK11" s="1593"/>
      <c r="BL11" s="1593" t="s">
        <v>258</v>
      </c>
      <c r="BM11" s="1593" t="s">
        <v>259</v>
      </c>
    </row>
    <row r="12" spans="1:65">
      <c r="B12" s="1599"/>
      <c r="C12" s="1601"/>
      <c r="D12" s="1599"/>
      <c r="E12" s="1599"/>
      <c r="F12" s="1599"/>
      <c r="G12" s="1599"/>
      <c r="H12" s="1562"/>
      <c r="I12" s="1573"/>
      <c r="J12" s="1562"/>
      <c r="K12" s="181" t="s">
        <v>260</v>
      </c>
      <c r="L12" s="662" t="s">
        <v>261</v>
      </c>
      <c r="M12" s="181" t="s">
        <v>262</v>
      </c>
      <c r="N12" s="1574"/>
      <c r="O12" s="1561"/>
      <c r="P12" s="1562"/>
      <c r="Q12" s="1564"/>
      <c r="R12" s="1565"/>
      <c r="S12" s="1564"/>
      <c r="T12" s="1564"/>
      <c r="U12" s="1561"/>
      <c r="V12" s="1562"/>
      <c r="W12" s="1564"/>
      <c r="X12" s="1565"/>
      <c r="Y12" s="1564"/>
      <c r="Z12" s="1564"/>
      <c r="AA12" s="1561"/>
      <c r="AB12" s="1575"/>
      <c r="AC12" s="1576"/>
      <c r="AD12" s="1562"/>
      <c r="AE12" s="1561"/>
      <c r="AF12" s="1562"/>
      <c r="AG12" s="1561"/>
      <c r="AH12" s="1562"/>
      <c r="AI12" s="1561"/>
      <c r="AJ12" s="1562"/>
      <c r="AK12" s="1608"/>
      <c r="AL12" s="1563"/>
      <c r="AM12" s="1556"/>
      <c r="AN12" s="1555"/>
      <c r="AO12" s="1556"/>
      <c r="AP12" s="1555"/>
      <c r="AQ12" s="1556"/>
      <c r="AR12" s="1584"/>
      <c r="AS12" s="1561"/>
      <c r="AT12" s="1575"/>
      <c r="AU12" s="1595"/>
      <c r="AV12" s="1576"/>
      <c r="AW12" s="1575"/>
      <c r="AX12" s="1596"/>
      <c r="AY12" s="1576"/>
      <c r="AZ12" s="1563"/>
      <c r="BA12" s="1597"/>
      <c r="BB12" s="1556"/>
      <c r="BD12" s="599" t="s">
        <v>263</v>
      </c>
      <c r="BE12" s="599" t="s">
        <v>246</v>
      </c>
      <c r="BF12" s="600"/>
      <c r="BG12" s="599" t="s">
        <v>264</v>
      </c>
      <c r="BH12" s="599" t="s">
        <v>246</v>
      </c>
      <c r="BI12" s="600"/>
      <c r="BJ12" s="1593"/>
      <c r="BK12" s="1593"/>
      <c r="BL12" s="1593"/>
      <c r="BM12" s="1593"/>
    </row>
    <row r="13" spans="1:65">
      <c r="B13" s="55">
        <v>1</v>
      </c>
      <c r="C13" s="78"/>
      <c r="D13" s="56"/>
      <c r="E13" s="73"/>
      <c r="F13" s="530"/>
      <c r="G13" s="530"/>
      <c r="H13" s="57"/>
      <c r="I13" s="58"/>
      <c r="J13" s="57"/>
      <c r="K13" s="531" t="str">
        <f t="shared" ref="K13:K76" si="0">IF($F13="","",VLOOKUP($F13,$BD$13:$BE$17,2,TRUE))</f>
        <v/>
      </c>
      <c r="L13" s="531" t="str">
        <f>IF($G13="","",IF(OR('2.全体概要'!$C$15=1,'2.全体概要'!$C$15=2),INDEX($BH$15:$BH$16,MATCH($G13,$BG$15:$BG$16,-1)),IF('2.全体概要'!$C$15=3,INDEX($BH$14:$BH$15,MATCH($G13,$BG$14:$BG$15,-1)),INDEX($BH$13:$BH$14,MATCH($G13,$BG$13:$BG$14,-1)))))</f>
        <v/>
      </c>
      <c r="M13" s="531" t="str">
        <f t="shared" ref="M13:M76" si="1">IF(OR($F13="",$H13="",$I13=""),"",VLOOKUP($H13&amp;$I13,$BJ$13:$BM$18,IF($F13&lt;50,2,IF(AND($J13="該当",$H13="角住戸"),4,3)),FALSE))</f>
        <v/>
      </c>
      <c r="N13" s="532">
        <f>IF(OR(K13="",L13="",M13=""),0,(800000*K13*L13*M13))</f>
        <v>0</v>
      </c>
      <c r="O13" s="70"/>
      <c r="P13" s="124"/>
      <c r="Q13" s="125"/>
      <c r="R13" s="194"/>
      <c r="S13" s="125"/>
      <c r="T13" s="54"/>
      <c r="U13" s="194"/>
      <c r="V13" s="124"/>
      <c r="W13" s="125"/>
      <c r="X13" s="194"/>
      <c r="Y13" s="125"/>
      <c r="Z13" s="54"/>
      <c r="AA13" s="194"/>
      <c r="AB13" s="57"/>
      <c r="AC13" s="70"/>
      <c r="AD13" s="124"/>
      <c r="AE13" s="70"/>
      <c r="AF13" s="124"/>
      <c r="AG13" s="70"/>
      <c r="AH13" s="57"/>
      <c r="AI13" s="70"/>
      <c r="AJ13" s="124"/>
      <c r="AK13" s="70"/>
      <c r="AL13" s="908"/>
      <c r="AM13" s="891"/>
      <c r="AN13" s="908"/>
      <c r="AO13" s="892"/>
      <c r="AP13" s="908"/>
      <c r="AQ13" s="70"/>
      <c r="AR13" s="59"/>
      <c r="AS13" s="70"/>
      <c r="AT13" s="57"/>
      <c r="AU13" s="262"/>
      <c r="AV13" s="70"/>
      <c r="AW13" s="57"/>
      <c r="AX13" s="533" t="str">
        <f>IF(AW13="","",IF(AW13="A",'12.パネルラジエーター設備費用算出シート'!$G$13,IF(AW13="B",'12.パネルラジエーター設備費用算出シート'!$N$13,IF(AW13="C",'12.パネルラジエーター設備費用算出シート'!$G$23,IF(AW13="D",'12.パネルラジエーター設備費用算出シート'!$N$23,IF(AW13="E",'12.パネルラジエーター設備費用算出シート'!$G$33,IF(AW13="F",'12.パネルラジエーター設備費用算出シート'!$N$33,IF(AW13="G",'12.パネルラジエーター設備費用算出シート'!$G$43,IF(AW13="H",'12.パネルラジエーター設備費用算出シート'!$N$43,IF(AW13="I",'12.パネルラジエーター設備費用算出シート'!$G$54,'12.パネルラジエーター設備費用算出シート'!$N$54))))))))))</f>
        <v/>
      </c>
      <c r="AY13" s="70"/>
      <c r="AZ13" s="57"/>
      <c r="BA13" s="262"/>
      <c r="BB13" s="70"/>
      <c r="BD13" s="601">
        <v>0</v>
      </c>
      <c r="BE13" s="601">
        <v>0.4</v>
      </c>
      <c r="BF13" s="600"/>
      <c r="BG13" s="601">
        <v>0.6</v>
      </c>
      <c r="BH13" s="601">
        <v>1</v>
      </c>
      <c r="BI13" s="600"/>
      <c r="BJ13" s="599" t="s">
        <v>182</v>
      </c>
      <c r="BK13" s="601">
        <v>1</v>
      </c>
      <c r="BL13" s="601">
        <v>1</v>
      </c>
      <c r="BM13" s="601"/>
    </row>
    <row r="14" spans="1:65">
      <c r="B14" s="55">
        <v>2</v>
      </c>
      <c r="C14" s="78"/>
      <c r="D14" s="56"/>
      <c r="E14" s="73"/>
      <c r="F14" s="530"/>
      <c r="G14" s="530"/>
      <c r="H14" s="57"/>
      <c r="I14" s="58"/>
      <c r="J14" s="57"/>
      <c r="K14" s="531" t="str">
        <f t="shared" si="0"/>
        <v/>
      </c>
      <c r="L14" s="531" t="str">
        <f>IF($G14="","",IF(OR('2.全体概要'!$C$15=1,'2.全体概要'!$C$15=2),INDEX($BH$15:$BH$16,MATCH($G14,$BG$15:$BG$16,-1)),IF('2.全体概要'!$C$15=3,INDEX($BH$14:$BH$15,MATCH($G14,$BG$14:$BG$15,-1)),INDEX($BH$13:$BH$14,MATCH($G14,$BG$13:$BG$14,-1)))))</f>
        <v/>
      </c>
      <c r="M14" s="531" t="str">
        <f t="shared" si="1"/>
        <v/>
      </c>
      <c r="N14" s="532">
        <f t="shared" ref="N14:N77" si="2">IF(OR(K14="",L14="",M14=""),0,(800000*K14*L14*M14))</f>
        <v>0</v>
      </c>
      <c r="O14" s="70"/>
      <c r="P14" s="124"/>
      <c r="Q14" s="125"/>
      <c r="R14" s="194"/>
      <c r="S14" s="125"/>
      <c r="T14" s="54"/>
      <c r="U14" s="194"/>
      <c r="V14" s="124"/>
      <c r="W14" s="54"/>
      <c r="X14" s="194"/>
      <c r="Y14" s="125"/>
      <c r="Z14" s="54"/>
      <c r="AA14" s="194"/>
      <c r="AB14" s="57"/>
      <c r="AC14" s="70"/>
      <c r="AD14" s="124"/>
      <c r="AE14" s="70"/>
      <c r="AF14" s="124"/>
      <c r="AG14" s="70"/>
      <c r="AH14" s="57"/>
      <c r="AI14" s="70"/>
      <c r="AJ14" s="124"/>
      <c r="AK14" s="70"/>
      <c r="AL14" s="908"/>
      <c r="AM14" s="891"/>
      <c r="AN14" s="908"/>
      <c r="AO14" s="892"/>
      <c r="AP14" s="908"/>
      <c r="AQ14" s="70"/>
      <c r="AR14" s="59"/>
      <c r="AS14" s="70"/>
      <c r="AT14" s="57"/>
      <c r="AU14" s="262"/>
      <c r="AV14" s="70"/>
      <c r="AW14" s="57"/>
      <c r="AX14" s="533" t="str">
        <f>IF(AW14="","",IF(AW14="A",'12.パネルラジエーター設備費用算出シート'!$G$13,IF(AW14="B",'12.パネルラジエーター設備費用算出シート'!$N$13,IF(AW14="C",'12.パネルラジエーター設備費用算出シート'!$G$23,IF(AW14="D",'12.パネルラジエーター設備費用算出シート'!$N$23,IF(AW14="E",'12.パネルラジエーター設備費用算出シート'!$G$33,IF(AW14="F",'12.パネルラジエーター設備費用算出シート'!$N$33,IF(AW14="G",'12.パネルラジエーター設備費用算出シート'!$G$43,IF(AW14="H",'12.パネルラジエーター設備費用算出シート'!$N$43,IF(AW14="I",'12.パネルラジエーター設備費用算出シート'!$G$54,'12.パネルラジエーター設備費用算出シート'!$N$54))))))))))</f>
        <v/>
      </c>
      <c r="AY14" s="70"/>
      <c r="AZ14" s="57"/>
      <c r="BA14" s="262"/>
      <c r="BB14" s="70"/>
      <c r="BD14" s="601">
        <v>35</v>
      </c>
      <c r="BE14" s="601">
        <v>0.6</v>
      </c>
      <c r="BF14" s="600"/>
      <c r="BG14" s="601">
        <v>0.5</v>
      </c>
      <c r="BH14" s="601">
        <v>1.1499999999999999</v>
      </c>
      <c r="BI14" s="600"/>
      <c r="BJ14" s="599" t="s">
        <v>183</v>
      </c>
      <c r="BK14" s="601">
        <v>1.2</v>
      </c>
      <c r="BL14" s="601">
        <v>1.1000000000000001</v>
      </c>
      <c r="BM14" s="601"/>
    </row>
    <row r="15" spans="1:65">
      <c r="B15" s="55">
        <v>3</v>
      </c>
      <c r="C15" s="78"/>
      <c r="D15" s="56"/>
      <c r="E15" s="73"/>
      <c r="F15" s="530"/>
      <c r="G15" s="530"/>
      <c r="H15" s="57"/>
      <c r="I15" s="58"/>
      <c r="J15" s="57"/>
      <c r="K15" s="531" t="str">
        <f t="shared" si="0"/>
        <v/>
      </c>
      <c r="L15" s="531" t="str">
        <f>IF($G15="","",IF(OR('2.全体概要'!$C$15=1,'2.全体概要'!$C$15=2),INDEX($BH$15:$BH$16,MATCH($G15,$BG$15:$BG$16,-1)),IF('2.全体概要'!$C$15=3,INDEX($BH$14:$BH$15,MATCH($G15,$BG$14:$BG$15,-1)),INDEX($BH$13:$BH$14,MATCH($G15,$BG$13:$BG$14,-1)))))</f>
        <v/>
      </c>
      <c r="M15" s="531" t="str">
        <f t="shared" si="1"/>
        <v/>
      </c>
      <c r="N15" s="532">
        <f t="shared" si="2"/>
        <v>0</v>
      </c>
      <c r="O15" s="70"/>
      <c r="P15" s="124"/>
      <c r="Q15" s="125"/>
      <c r="R15" s="194"/>
      <c r="S15" s="125"/>
      <c r="T15" s="54"/>
      <c r="U15" s="194"/>
      <c r="V15" s="124"/>
      <c r="W15" s="54"/>
      <c r="X15" s="194"/>
      <c r="Y15" s="125"/>
      <c r="Z15" s="54"/>
      <c r="AA15" s="194"/>
      <c r="AB15" s="57"/>
      <c r="AC15" s="70"/>
      <c r="AD15" s="124"/>
      <c r="AE15" s="70"/>
      <c r="AF15" s="124"/>
      <c r="AG15" s="70"/>
      <c r="AH15" s="57"/>
      <c r="AI15" s="70"/>
      <c r="AJ15" s="124"/>
      <c r="AK15" s="70"/>
      <c r="AL15" s="908"/>
      <c r="AM15" s="891"/>
      <c r="AN15" s="908"/>
      <c r="AO15" s="892"/>
      <c r="AP15" s="908"/>
      <c r="AQ15" s="70"/>
      <c r="AR15" s="59"/>
      <c r="AS15" s="70"/>
      <c r="AT15" s="57"/>
      <c r="AU15" s="262"/>
      <c r="AV15" s="70"/>
      <c r="AW15" s="57"/>
      <c r="AX15" s="533" t="str">
        <f>IF(AW15="","",IF(AW15="A",'12.パネルラジエーター設備費用算出シート'!$G$13,IF(AW15="B",'12.パネルラジエーター設備費用算出シート'!$N$13,IF(AW15="C",'12.パネルラジエーター設備費用算出シート'!$G$23,IF(AW15="D",'12.パネルラジエーター設備費用算出シート'!$N$23,IF(AW15="E",'12.パネルラジエーター設備費用算出シート'!$G$33,IF(AW15="F",'12.パネルラジエーター設備費用算出シート'!$N$33,IF(AW15="G",'12.パネルラジエーター設備費用算出シート'!$G$43,IF(AW15="H",'12.パネルラジエーター設備費用算出シート'!$N$43,IF(AW15="I",'12.パネルラジエーター設備費用算出シート'!$G$54,'12.パネルラジエーター設備費用算出シート'!$N$54))))))))))</f>
        <v/>
      </c>
      <c r="AY15" s="70"/>
      <c r="AZ15" s="57"/>
      <c r="BA15" s="262"/>
      <c r="BB15" s="70"/>
      <c r="BD15" s="601">
        <v>50</v>
      </c>
      <c r="BE15" s="601">
        <v>0.8</v>
      </c>
      <c r="BF15" s="600"/>
      <c r="BG15" s="601">
        <v>0.4</v>
      </c>
      <c r="BH15" s="601">
        <v>1.5</v>
      </c>
      <c r="BI15" s="600"/>
      <c r="BJ15" s="599" t="s">
        <v>184</v>
      </c>
      <c r="BK15" s="601">
        <v>1.5</v>
      </c>
      <c r="BL15" s="601">
        <v>1.4</v>
      </c>
      <c r="BM15" s="601"/>
    </row>
    <row r="16" spans="1:65">
      <c r="B16" s="55">
        <v>4</v>
      </c>
      <c r="C16" s="78"/>
      <c r="D16" s="56"/>
      <c r="E16" s="73"/>
      <c r="F16" s="530"/>
      <c r="G16" s="530"/>
      <c r="H16" s="57"/>
      <c r="I16" s="58"/>
      <c r="J16" s="57"/>
      <c r="K16" s="531" t="str">
        <f t="shared" si="0"/>
        <v/>
      </c>
      <c r="L16" s="531" t="str">
        <f>IF($G16="","",IF(OR('2.全体概要'!$C$15=1,'2.全体概要'!$C$15=2),INDEX($BH$15:$BH$16,MATCH($G16,$BG$15:$BG$16,-1)),IF('2.全体概要'!$C$15=3,INDEX($BH$14:$BH$15,MATCH($G16,$BG$14:$BG$15,-1)),INDEX($BH$13:$BH$14,MATCH($G16,$BG$13:$BG$14,-1)))))</f>
        <v/>
      </c>
      <c r="M16" s="531" t="str">
        <f t="shared" si="1"/>
        <v/>
      </c>
      <c r="N16" s="532">
        <f t="shared" si="2"/>
        <v>0</v>
      </c>
      <c r="O16" s="70"/>
      <c r="P16" s="124"/>
      <c r="Q16" s="125"/>
      <c r="R16" s="194"/>
      <c r="S16" s="125"/>
      <c r="T16" s="54"/>
      <c r="U16" s="194"/>
      <c r="V16" s="124"/>
      <c r="W16" s="54"/>
      <c r="X16" s="194"/>
      <c r="Y16" s="125"/>
      <c r="Z16" s="54"/>
      <c r="AA16" s="194"/>
      <c r="AB16" s="57"/>
      <c r="AC16" s="70"/>
      <c r="AD16" s="124"/>
      <c r="AE16" s="70"/>
      <c r="AF16" s="124"/>
      <c r="AG16" s="70"/>
      <c r="AH16" s="57"/>
      <c r="AI16" s="70"/>
      <c r="AJ16" s="124"/>
      <c r="AK16" s="70"/>
      <c r="AL16" s="908"/>
      <c r="AM16" s="891"/>
      <c r="AN16" s="908"/>
      <c r="AO16" s="892"/>
      <c r="AP16" s="908"/>
      <c r="AQ16" s="70"/>
      <c r="AR16" s="59"/>
      <c r="AS16" s="70"/>
      <c r="AT16" s="57"/>
      <c r="AU16" s="262"/>
      <c r="AV16" s="70"/>
      <c r="AW16" s="57"/>
      <c r="AX16" s="533" t="str">
        <f>IF(AW16="","",IF(AW16="A",'12.パネルラジエーター設備費用算出シート'!$G$13,IF(AW16="B",'12.パネルラジエーター設備費用算出シート'!$N$13,IF(AW16="C",'12.パネルラジエーター設備費用算出シート'!$G$23,IF(AW16="D",'12.パネルラジエーター設備費用算出シート'!$N$23,IF(AW16="E",'12.パネルラジエーター設備費用算出シート'!$G$33,IF(AW16="F",'12.パネルラジエーター設備費用算出シート'!$N$33,IF(AW16="G",'12.パネルラジエーター設備費用算出シート'!$G$43,IF(AW16="H",'12.パネルラジエーター設備費用算出シート'!$N$43,IF(AW16="I",'12.パネルラジエーター設備費用算出シート'!$G$54,'12.パネルラジエーター設備費用算出シート'!$N$54))))))))))</f>
        <v/>
      </c>
      <c r="AY16" s="70"/>
      <c r="AZ16" s="57"/>
      <c r="BA16" s="262"/>
      <c r="BB16" s="70"/>
      <c r="BD16" s="601">
        <v>65</v>
      </c>
      <c r="BE16" s="601">
        <v>1</v>
      </c>
      <c r="BF16" s="600"/>
      <c r="BG16" s="601">
        <v>0.3</v>
      </c>
      <c r="BH16" s="601">
        <v>2</v>
      </c>
      <c r="BI16" s="600"/>
      <c r="BJ16" s="599" t="s">
        <v>185</v>
      </c>
      <c r="BK16" s="601">
        <v>1.7</v>
      </c>
      <c r="BL16" s="601">
        <v>1.55</v>
      </c>
      <c r="BM16" s="601">
        <v>1.8</v>
      </c>
    </row>
    <row r="17" spans="1:65">
      <c r="B17" s="55">
        <v>5</v>
      </c>
      <c r="C17" s="78"/>
      <c r="D17" s="56"/>
      <c r="E17" s="73"/>
      <c r="F17" s="530"/>
      <c r="G17" s="530"/>
      <c r="H17" s="57"/>
      <c r="I17" s="58"/>
      <c r="J17" s="57"/>
      <c r="K17" s="531" t="str">
        <f t="shared" si="0"/>
        <v/>
      </c>
      <c r="L17" s="531" t="str">
        <f>IF($G17="","",IF(OR('2.全体概要'!$C$15=1,'2.全体概要'!$C$15=2),INDEX($BH$15:$BH$16,MATCH($G17,$BG$15:$BG$16,-1)),IF('2.全体概要'!$C$15=3,INDEX($BH$14:$BH$15,MATCH($G17,$BG$14:$BG$15,-1)),INDEX($BH$13:$BH$14,MATCH($G17,$BG$13:$BG$14,-1)))))</f>
        <v/>
      </c>
      <c r="M17" s="531" t="str">
        <f t="shared" si="1"/>
        <v/>
      </c>
      <c r="N17" s="532">
        <f t="shared" si="2"/>
        <v>0</v>
      </c>
      <c r="O17" s="70"/>
      <c r="P17" s="124"/>
      <c r="Q17" s="125"/>
      <c r="R17" s="194"/>
      <c r="S17" s="125"/>
      <c r="T17" s="54"/>
      <c r="U17" s="194"/>
      <c r="V17" s="124"/>
      <c r="W17" s="54"/>
      <c r="X17" s="194"/>
      <c r="Y17" s="125"/>
      <c r="Z17" s="54"/>
      <c r="AA17" s="194"/>
      <c r="AB17" s="57"/>
      <c r="AC17" s="70"/>
      <c r="AD17" s="124"/>
      <c r="AE17" s="70"/>
      <c r="AF17" s="124"/>
      <c r="AG17" s="70"/>
      <c r="AH17" s="57"/>
      <c r="AI17" s="70"/>
      <c r="AJ17" s="124"/>
      <c r="AK17" s="70"/>
      <c r="AL17" s="908"/>
      <c r="AM17" s="891"/>
      <c r="AN17" s="908"/>
      <c r="AO17" s="892"/>
      <c r="AP17" s="908"/>
      <c r="AQ17" s="70"/>
      <c r="AR17" s="59"/>
      <c r="AS17" s="70"/>
      <c r="AT17" s="57"/>
      <c r="AU17" s="262"/>
      <c r="AV17" s="70"/>
      <c r="AW17" s="57"/>
      <c r="AX17" s="533" t="str">
        <f>IF(AW17="","",IF(AW17="A",'12.パネルラジエーター設備費用算出シート'!$G$13,IF(AW17="B",'12.パネルラジエーター設備費用算出シート'!$N$13,IF(AW17="C",'12.パネルラジエーター設備費用算出シート'!$G$23,IF(AW17="D",'12.パネルラジエーター設備費用算出シート'!$N$23,IF(AW17="E",'12.パネルラジエーター設備費用算出シート'!$G$33,IF(AW17="F",'12.パネルラジエーター設備費用算出シート'!$N$33,IF(AW17="G",'12.パネルラジエーター設備費用算出シート'!$G$43,IF(AW17="H",'12.パネルラジエーター設備費用算出シート'!$N$43,IF(AW17="I",'12.パネルラジエーター設備費用算出シート'!$G$54,'12.パネルラジエーター設備費用算出シート'!$N$54))))))))))</f>
        <v/>
      </c>
      <c r="AY17" s="70"/>
      <c r="AZ17" s="57"/>
      <c r="BA17" s="262"/>
      <c r="BB17" s="70"/>
      <c r="BD17" s="601">
        <v>80</v>
      </c>
      <c r="BE17" s="601">
        <v>1.1499999999999999</v>
      </c>
      <c r="BF17" s="600"/>
      <c r="BG17" s="599"/>
      <c r="BH17" s="599"/>
      <c r="BI17" s="600"/>
      <c r="BJ17" s="599" t="s">
        <v>186</v>
      </c>
      <c r="BK17" s="601">
        <v>1.8</v>
      </c>
      <c r="BL17" s="601">
        <v>1.65</v>
      </c>
      <c r="BM17" s="601">
        <v>1.9</v>
      </c>
    </row>
    <row r="18" spans="1:65">
      <c r="B18" s="55">
        <v>6</v>
      </c>
      <c r="C18" s="78"/>
      <c r="D18" s="56"/>
      <c r="E18" s="73"/>
      <c r="F18" s="530"/>
      <c r="G18" s="530"/>
      <c r="H18" s="57"/>
      <c r="I18" s="58"/>
      <c r="J18" s="57"/>
      <c r="K18" s="531" t="str">
        <f t="shared" si="0"/>
        <v/>
      </c>
      <c r="L18" s="531" t="str">
        <f>IF($G18="","",IF(OR('2.全体概要'!$C$15=1,'2.全体概要'!$C$15=2),INDEX($BH$15:$BH$16,MATCH($G18,$BG$15:$BG$16,-1)),IF('2.全体概要'!$C$15=3,INDEX($BH$14:$BH$15,MATCH($G18,$BG$14:$BG$15,-1)),INDEX($BH$13:$BH$14,MATCH($G18,$BG$13:$BG$14,-1)))))</f>
        <v/>
      </c>
      <c r="M18" s="531" t="str">
        <f t="shared" si="1"/>
        <v/>
      </c>
      <c r="N18" s="532">
        <f t="shared" si="2"/>
        <v>0</v>
      </c>
      <c r="O18" s="70"/>
      <c r="P18" s="124"/>
      <c r="Q18" s="125"/>
      <c r="R18" s="194"/>
      <c r="S18" s="125"/>
      <c r="T18" s="54"/>
      <c r="U18" s="194"/>
      <c r="V18" s="124"/>
      <c r="W18" s="54"/>
      <c r="X18" s="194"/>
      <c r="Y18" s="125"/>
      <c r="Z18" s="54"/>
      <c r="AA18" s="194"/>
      <c r="AB18" s="57"/>
      <c r="AC18" s="70"/>
      <c r="AD18" s="124"/>
      <c r="AE18" s="70"/>
      <c r="AF18" s="124"/>
      <c r="AG18" s="70"/>
      <c r="AH18" s="57"/>
      <c r="AI18" s="70"/>
      <c r="AJ18" s="124"/>
      <c r="AK18" s="70"/>
      <c r="AL18" s="908"/>
      <c r="AM18" s="891"/>
      <c r="AN18" s="908"/>
      <c r="AO18" s="892"/>
      <c r="AP18" s="908"/>
      <c r="AQ18" s="70"/>
      <c r="AR18" s="59"/>
      <c r="AS18" s="70"/>
      <c r="AT18" s="57"/>
      <c r="AU18" s="262"/>
      <c r="AV18" s="70"/>
      <c r="AW18" s="57"/>
      <c r="AX18" s="533" t="str">
        <f>IF(AW18="","",IF(AW18="A",'12.パネルラジエーター設備費用算出シート'!$G$13,IF(AW18="B",'12.パネルラジエーター設備費用算出シート'!$N$13,IF(AW18="C",'12.パネルラジエーター設備費用算出シート'!$G$23,IF(AW18="D",'12.パネルラジエーター設備費用算出シート'!$N$23,IF(AW18="E",'12.パネルラジエーター設備費用算出シート'!$G$33,IF(AW18="F",'12.パネルラジエーター設備費用算出シート'!$N$33,IF(AW18="G",'12.パネルラジエーター設備費用算出シート'!$G$43,IF(AW18="H",'12.パネルラジエーター設備費用算出シート'!$N$43,IF(AW18="I",'12.パネルラジエーター設備費用算出シート'!$G$54,'12.パネルラジエーター設備費用算出シート'!$N$54))))))))))</f>
        <v/>
      </c>
      <c r="AY18" s="70"/>
      <c r="AZ18" s="57"/>
      <c r="BA18" s="262"/>
      <c r="BB18" s="70"/>
      <c r="BD18" s="599"/>
      <c r="BE18" s="599"/>
      <c r="BF18" s="600"/>
      <c r="BG18" s="599"/>
      <c r="BH18" s="599"/>
      <c r="BI18" s="600"/>
      <c r="BJ18" s="599" t="s">
        <v>187</v>
      </c>
      <c r="BK18" s="601">
        <v>2.1</v>
      </c>
      <c r="BL18" s="601">
        <v>1.95</v>
      </c>
      <c r="BM18" s="601">
        <v>2.2000000000000002</v>
      </c>
    </row>
    <row r="19" spans="1:65" s="14" customFormat="1">
      <c r="A19" s="72"/>
      <c r="B19" s="55">
        <v>7</v>
      </c>
      <c r="C19" s="78"/>
      <c r="D19" s="56"/>
      <c r="E19" s="73"/>
      <c r="F19" s="530"/>
      <c r="G19" s="530"/>
      <c r="H19" s="57"/>
      <c r="I19" s="58"/>
      <c r="J19" s="57"/>
      <c r="K19" s="531" t="str">
        <f t="shared" si="0"/>
        <v/>
      </c>
      <c r="L19" s="531" t="str">
        <f>IF($G19="","",IF(OR('2.全体概要'!$C$15=1,'2.全体概要'!$C$15=2),INDEX($BH$15:$BH$16,MATCH($G19,$BG$15:$BG$16,-1)),IF('2.全体概要'!$C$15=3,INDEX($BH$14:$BH$15,MATCH($G19,$BG$14:$BG$15,-1)),INDEX($BH$13:$BH$14,MATCH($G19,$BG$13:$BG$14,-1)))))</f>
        <v/>
      </c>
      <c r="M19" s="531" t="str">
        <f t="shared" si="1"/>
        <v/>
      </c>
      <c r="N19" s="532">
        <f t="shared" si="2"/>
        <v>0</v>
      </c>
      <c r="O19" s="70"/>
      <c r="P19" s="124"/>
      <c r="Q19" s="125"/>
      <c r="R19" s="194"/>
      <c r="S19" s="125"/>
      <c r="T19" s="54"/>
      <c r="U19" s="194"/>
      <c r="V19" s="124"/>
      <c r="W19" s="54"/>
      <c r="X19" s="194"/>
      <c r="Y19" s="125"/>
      <c r="Z19" s="54"/>
      <c r="AA19" s="194"/>
      <c r="AB19" s="57"/>
      <c r="AC19" s="70"/>
      <c r="AD19" s="124"/>
      <c r="AE19" s="70"/>
      <c r="AF19" s="124"/>
      <c r="AG19" s="70"/>
      <c r="AH19" s="57"/>
      <c r="AI19" s="70"/>
      <c r="AJ19" s="124"/>
      <c r="AK19" s="70"/>
      <c r="AL19" s="908"/>
      <c r="AM19" s="891"/>
      <c r="AN19" s="908"/>
      <c r="AO19" s="892"/>
      <c r="AP19" s="908"/>
      <c r="AQ19" s="70"/>
      <c r="AR19" s="59"/>
      <c r="AS19" s="70"/>
      <c r="AT19" s="57"/>
      <c r="AU19" s="262"/>
      <c r="AV19" s="70"/>
      <c r="AW19" s="57"/>
      <c r="AX19" s="533" t="str">
        <f>IF(AW19="","",IF(AW19="A",'12.パネルラジエーター設備費用算出シート'!$G$13,IF(AW19="B",'12.パネルラジエーター設備費用算出シート'!$N$13,IF(AW19="C",'12.パネルラジエーター設備費用算出シート'!$G$23,IF(AW19="D",'12.パネルラジエーター設備費用算出シート'!$N$23,IF(AW19="E",'12.パネルラジエーター設備費用算出シート'!$G$33,IF(AW19="F",'12.パネルラジエーター設備費用算出シート'!$N$33,IF(AW19="G",'12.パネルラジエーター設備費用算出シート'!$G$43,IF(AW19="H",'12.パネルラジエーター設備費用算出シート'!$N$43,IF(AW19="I",'12.パネルラジエーター設備費用算出シート'!$G$54,'12.パネルラジエーター設備費用算出シート'!$N$54))))))))))</f>
        <v/>
      </c>
      <c r="AY19" s="70"/>
      <c r="AZ19" s="57"/>
      <c r="BA19" s="262"/>
      <c r="BB19" s="70"/>
      <c r="BC19" s="34"/>
      <c r="BD19" s="599"/>
      <c r="BE19" s="599"/>
      <c r="BF19" s="600"/>
      <c r="BG19" s="599"/>
      <c r="BH19" s="599"/>
      <c r="BI19" s="600"/>
      <c r="BJ19" s="599"/>
      <c r="BK19" s="599"/>
      <c r="BL19" s="599"/>
      <c r="BM19" s="599"/>
    </row>
    <row r="20" spans="1:65" s="14" customFormat="1">
      <c r="A20" s="72"/>
      <c r="B20" s="55">
        <v>8</v>
      </c>
      <c r="C20" s="78"/>
      <c r="D20" s="56"/>
      <c r="E20" s="73"/>
      <c r="F20" s="530"/>
      <c r="G20" s="530"/>
      <c r="H20" s="57"/>
      <c r="I20" s="58"/>
      <c r="J20" s="57"/>
      <c r="K20" s="531" t="str">
        <f t="shared" si="0"/>
        <v/>
      </c>
      <c r="L20" s="531" t="str">
        <f>IF($G20="","",IF(OR('2.全体概要'!$C$15=1,'2.全体概要'!$C$15=2),INDEX($BH$15:$BH$16,MATCH($G20,$BG$15:$BG$16,-1)),IF('2.全体概要'!$C$15=3,INDEX($BH$14:$BH$15,MATCH($G20,$BG$14:$BG$15,-1)),INDEX($BH$13:$BH$14,MATCH($G20,$BG$13:$BG$14,-1)))))</f>
        <v/>
      </c>
      <c r="M20" s="531" t="str">
        <f t="shared" si="1"/>
        <v/>
      </c>
      <c r="N20" s="532">
        <f t="shared" si="2"/>
        <v>0</v>
      </c>
      <c r="O20" s="70"/>
      <c r="P20" s="124"/>
      <c r="Q20" s="125"/>
      <c r="R20" s="194"/>
      <c r="S20" s="125"/>
      <c r="T20" s="54"/>
      <c r="U20" s="194"/>
      <c r="V20" s="124"/>
      <c r="W20" s="54"/>
      <c r="X20" s="194"/>
      <c r="Y20" s="125"/>
      <c r="Z20" s="54"/>
      <c r="AA20" s="194"/>
      <c r="AB20" s="57"/>
      <c r="AC20" s="70"/>
      <c r="AD20" s="124"/>
      <c r="AE20" s="70"/>
      <c r="AF20" s="124"/>
      <c r="AG20" s="70"/>
      <c r="AH20" s="57"/>
      <c r="AI20" s="70"/>
      <c r="AJ20" s="124"/>
      <c r="AK20" s="70"/>
      <c r="AL20" s="908"/>
      <c r="AM20" s="891"/>
      <c r="AN20" s="908"/>
      <c r="AO20" s="892"/>
      <c r="AP20" s="908"/>
      <c r="AQ20" s="70"/>
      <c r="AR20" s="59"/>
      <c r="AS20" s="70"/>
      <c r="AT20" s="57"/>
      <c r="AU20" s="262"/>
      <c r="AV20" s="70"/>
      <c r="AW20" s="57"/>
      <c r="AX20" s="533" t="str">
        <f>IF(AW20="","",IF(AW20="A",'12.パネルラジエーター設備費用算出シート'!$G$13,IF(AW20="B",'12.パネルラジエーター設備費用算出シート'!$N$13,IF(AW20="C",'12.パネルラジエーター設備費用算出シート'!$G$23,IF(AW20="D",'12.パネルラジエーター設備費用算出シート'!$N$23,IF(AW20="E",'12.パネルラジエーター設備費用算出シート'!$G$33,IF(AW20="F",'12.パネルラジエーター設備費用算出シート'!$N$33,IF(AW20="G",'12.パネルラジエーター設備費用算出シート'!$G$43,IF(AW20="H",'12.パネルラジエーター設備費用算出シート'!$N$43,IF(AW20="I",'12.パネルラジエーター設備費用算出シート'!$G$54,'12.パネルラジエーター設備費用算出シート'!$N$54))))))))))</f>
        <v/>
      </c>
      <c r="AY20" s="70"/>
      <c r="AZ20" s="57"/>
      <c r="BA20" s="262"/>
      <c r="BB20" s="70"/>
      <c r="BC20" s="34"/>
      <c r="BD20" s="599"/>
      <c r="BE20" s="599"/>
      <c r="BF20" s="600"/>
      <c r="BG20" s="599"/>
      <c r="BH20" s="599"/>
      <c r="BI20" s="600"/>
      <c r="BJ20" s="599"/>
      <c r="BK20" s="599"/>
      <c r="BL20" s="599"/>
      <c r="BM20" s="599"/>
    </row>
    <row r="21" spans="1:65" s="14" customFormat="1">
      <c r="A21" s="72"/>
      <c r="B21" s="55">
        <v>9</v>
      </c>
      <c r="C21" s="78"/>
      <c r="D21" s="56"/>
      <c r="E21" s="73"/>
      <c r="F21" s="530"/>
      <c r="G21" s="530"/>
      <c r="H21" s="57"/>
      <c r="I21" s="58"/>
      <c r="J21" s="57"/>
      <c r="K21" s="531" t="str">
        <f t="shared" si="0"/>
        <v/>
      </c>
      <c r="L21" s="531" t="str">
        <f>IF($G21="","",IF(OR('2.全体概要'!$C$15=1,'2.全体概要'!$C$15=2),INDEX($BH$15:$BH$16,MATCH($G21,$BG$15:$BG$16,-1)),IF('2.全体概要'!$C$15=3,INDEX($BH$14:$BH$15,MATCH($G21,$BG$14:$BG$15,-1)),INDEX($BH$13:$BH$14,MATCH($G21,$BG$13:$BG$14,-1)))))</f>
        <v/>
      </c>
      <c r="M21" s="531" t="str">
        <f t="shared" si="1"/>
        <v/>
      </c>
      <c r="N21" s="532">
        <f t="shared" si="2"/>
        <v>0</v>
      </c>
      <c r="O21" s="70"/>
      <c r="P21" s="124"/>
      <c r="Q21" s="54"/>
      <c r="R21" s="194"/>
      <c r="S21" s="125"/>
      <c r="T21" s="54"/>
      <c r="U21" s="194"/>
      <c r="V21" s="124"/>
      <c r="W21" s="54"/>
      <c r="X21" s="194"/>
      <c r="Y21" s="125"/>
      <c r="Z21" s="54"/>
      <c r="AA21" s="194"/>
      <c r="AB21" s="57"/>
      <c r="AC21" s="70"/>
      <c r="AD21" s="124"/>
      <c r="AE21" s="70"/>
      <c r="AF21" s="124"/>
      <c r="AG21" s="70"/>
      <c r="AH21" s="57"/>
      <c r="AI21" s="70"/>
      <c r="AJ21" s="124"/>
      <c r="AK21" s="70"/>
      <c r="AL21" s="908"/>
      <c r="AM21" s="891"/>
      <c r="AN21" s="908"/>
      <c r="AO21" s="892"/>
      <c r="AP21" s="908"/>
      <c r="AQ21" s="70"/>
      <c r="AR21" s="59"/>
      <c r="AS21" s="70"/>
      <c r="AT21" s="57"/>
      <c r="AU21" s="262"/>
      <c r="AV21" s="70"/>
      <c r="AW21" s="57"/>
      <c r="AX21" s="533" t="str">
        <f>IF(AW21="","",IF(AW21="A",'12.パネルラジエーター設備費用算出シート'!$G$13,IF(AW21="B",'12.パネルラジエーター設備費用算出シート'!$N$13,IF(AW21="C",'12.パネルラジエーター設備費用算出シート'!$G$23,IF(AW21="D",'12.パネルラジエーター設備費用算出シート'!$N$23,IF(AW21="E",'12.パネルラジエーター設備費用算出シート'!$G$33,IF(AW21="F",'12.パネルラジエーター設備費用算出シート'!$N$33,IF(AW21="G",'12.パネルラジエーター設備費用算出シート'!$G$43,IF(AW21="H",'12.パネルラジエーター設備費用算出シート'!$N$43,IF(AW21="I",'12.パネルラジエーター設備費用算出シート'!$G$54,'12.パネルラジエーター設備費用算出シート'!$N$54))))))))))</f>
        <v/>
      </c>
      <c r="AY21" s="70"/>
      <c r="AZ21" s="57"/>
      <c r="BA21" s="262"/>
      <c r="BB21" s="70"/>
      <c r="BC21" s="34"/>
      <c r="BD21" s="599"/>
      <c r="BE21" s="599"/>
      <c r="BF21" s="600"/>
      <c r="BG21" s="599"/>
      <c r="BH21" s="599"/>
      <c r="BI21" s="600"/>
      <c r="BJ21" s="599"/>
      <c r="BK21" s="599"/>
      <c r="BL21" s="599"/>
      <c r="BM21" s="599"/>
    </row>
    <row r="22" spans="1:65" s="14" customFormat="1">
      <c r="A22" s="72"/>
      <c r="B22" s="55">
        <v>10</v>
      </c>
      <c r="C22" s="78"/>
      <c r="D22" s="56"/>
      <c r="E22" s="73"/>
      <c r="F22" s="530"/>
      <c r="G22" s="530"/>
      <c r="H22" s="57"/>
      <c r="I22" s="58"/>
      <c r="J22" s="57"/>
      <c r="K22" s="531" t="str">
        <f t="shared" si="0"/>
        <v/>
      </c>
      <c r="L22" s="531" t="str">
        <f>IF($G22="","",IF(OR('2.全体概要'!$C$15=1,'2.全体概要'!$C$15=2),INDEX($BH$15:$BH$16,MATCH($G22,$BG$15:$BG$16,-1)),IF('2.全体概要'!$C$15=3,INDEX($BH$14:$BH$15,MATCH($G22,$BG$14:$BG$15,-1)),INDEX($BH$13:$BH$14,MATCH($G22,$BG$13:$BG$14,-1)))))</f>
        <v/>
      </c>
      <c r="M22" s="531" t="str">
        <f t="shared" si="1"/>
        <v/>
      </c>
      <c r="N22" s="532">
        <f t="shared" si="2"/>
        <v>0</v>
      </c>
      <c r="O22" s="70"/>
      <c r="P22" s="124"/>
      <c r="Q22" s="54"/>
      <c r="R22" s="194"/>
      <c r="S22" s="125"/>
      <c r="T22" s="54"/>
      <c r="U22" s="194"/>
      <c r="V22" s="124"/>
      <c r="W22" s="54"/>
      <c r="X22" s="194"/>
      <c r="Y22" s="125"/>
      <c r="Z22" s="54"/>
      <c r="AA22" s="194"/>
      <c r="AB22" s="57"/>
      <c r="AC22" s="70"/>
      <c r="AD22" s="124"/>
      <c r="AE22" s="70"/>
      <c r="AF22" s="124"/>
      <c r="AG22" s="70"/>
      <c r="AH22" s="57"/>
      <c r="AI22" s="70"/>
      <c r="AJ22" s="124"/>
      <c r="AK22" s="70"/>
      <c r="AL22" s="908"/>
      <c r="AM22" s="891"/>
      <c r="AN22" s="908"/>
      <c r="AO22" s="892"/>
      <c r="AP22" s="908"/>
      <c r="AQ22" s="70"/>
      <c r="AR22" s="59"/>
      <c r="AS22" s="70"/>
      <c r="AT22" s="57"/>
      <c r="AU22" s="262"/>
      <c r="AV22" s="70"/>
      <c r="AW22" s="57"/>
      <c r="AX22" s="533" t="str">
        <f>IF(AW22="","",IF(AW22="A",'12.パネルラジエーター設備費用算出シート'!$G$13,IF(AW22="B",'12.パネルラジエーター設備費用算出シート'!$N$13,IF(AW22="C",'12.パネルラジエーター設備費用算出シート'!$G$23,IF(AW22="D",'12.パネルラジエーター設備費用算出シート'!$N$23,IF(AW22="E",'12.パネルラジエーター設備費用算出シート'!$G$33,IF(AW22="F",'12.パネルラジエーター設備費用算出シート'!$N$33,IF(AW22="G",'12.パネルラジエーター設備費用算出シート'!$G$43,IF(AW22="H",'12.パネルラジエーター設備費用算出シート'!$N$43,IF(AW22="I",'12.パネルラジエーター設備費用算出シート'!$G$54,'12.パネルラジエーター設備費用算出シート'!$N$54))))))))))</f>
        <v/>
      </c>
      <c r="AY22" s="70"/>
      <c r="AZ22" s="57"/>
      <c r="BA22" s="262"/>
      <c r="BB22" s="70"/>
      <c r="BC22" s="34"/>
      <c r="BD22" s="34"/>
      <c r="BE22" s="34"/>
      <c r="BF22" s="53"/>
      <c r="BG22" s="34"/>
      <c r="BH22" s="34"/>
      <c r="BI22" s="53"/>
      <c r="BJ22" s="34"/>
      <c r="BK22" s="34"/>
      <c r="BL22" s="34"/>
      <c r="BM22" s="34"/>
    </row>
    <row r="23" spans="1:65" s="14" customFormat="1">
      <c r="A23" s="72"/>
      <c r="B23" s="55">
        <v>11</v>
      </c>
      <c r="C23" s="78"/>
      <c r="D23" s="56"/>
      <c r="E23" s="73"/>
      <c r="F23" s="530"/>
      <c r="G23" s="530"/>
      <c r="H23" s="57"/>
      <c r="I23" s="58"/>
      <c r="J23" s="57"/>
      <c r="K23" s="531" t="str">
        <f t="shared" si="0"/>
        <v/>
      </c>
      <c r="L23" s="531" t="str">
        <f>IF($G23="","",IF(OR('2.全体概要'!$C$15=1,'2.全体概要'!$C$15=2),INDEX($BH$15:$BH$16,MATCH($G23,$BG$15:$BG$16,-1)),IF('2.全体概要'!$C$15=3,INDEX($BH$14:$BH$15,MATCH($G23,$BG$14:$BG$15,-1)),INDEX($BH$13:$BH$14,MATCH($G23,$BG$13:$BG$14,-1)))))</f>
        <v/>
      </c>
      <c r="M23" s="531" t="str">
        <f t="shared" si="1"/>
        <v/>
      </c>
      <c r="N23" s="532">
        <f t="shared" si="2"/>
        <v>0</v>
      </c>
      <c r="O23" s="70"/>
      <c r="P23" s="124"/>
      <c r="Q23" s="54"/>
      <c r="R23" s="194"/>
      <c r="S23" s="125"/>
      <c r="T23" s="54"/>
      <c r="U23" s="194"/>
      <c r="V23" s="124"/>
      <c r="W23" s="54"/>
      <c r="X23" s="194"/>
      <c r="Y23" s="125"/>
      <c r="Z23" s="54"/>
      <c r="AA23" s="194"/>
      <c r="AB23" s="57"/>
      <c r="AC23" s="70"/>
      <c r="AD23" s="124"/>
      <c r="AE23" s="70"/>
      <c r="AF23" s="124"/>
      <c r="AG23" s="70"/>
      <c r="AH23" s="57"/>
      <c r="AI23" s="70"/>
      <c r="AJ23" s="124"/>
      <c r="AK23" s="70"/>
      <c r="AL23" s="908"/>
      <c r="AM23" s="891"/>
      <c r="AN23" s="908"/>
      <c r="AO23" s="892"/>
      <c r="AP23" s="908"/>
      <c r="AQ23" s="70"/>
      <c r="AR23" s="59"/>
      <c r="AS23" s="70"/>
      <c r="AT23" s="57"/>
      <c r="AU23" s="262"/>
      <c r="AV23" s="70"/>
      <c r="AW23" s="57"/>
      <c r="AX23" s="533" t="str">
        <f>IF(AW23="","",IF(AW23="A",'12.パネルラジエーター設備費用算出シート'!$G$13,IF(AW23="B",'12.パネルラジエーター設備費用算出シート'!$N$13,IF(AW23="C",'12.パネルラジエーター設備費用算出シート'!$G$23,IF(AW23="D",'12.パネルラジエーター設備費用算出シート'!$N$23,IF(AW23="E",'12.パネルラジエーター設備費用算出シート'!$G$33,IF(AW23="F",'12.パネルラジエーター設備費用算出シート'!$N$33,IF(AW23="G",'12.パネルラジエーター設備費用算出シート'!$G$43,IF(AW23="H",'12.パネルラジエーター設備費用算出シート'!$N$43,IF(AW23="I",'12.パネルラジエーター設備費用算出シート'!$G$54,'12.パネルラジエーター設備費用算出シート'!$N$54))))))))))</f>
        <v/>
      </c>
      <c r="AY23" s="70"/>
      <c r="AZ23" s="57"/>
      <c r="BA23" s="262"/>
      <c r="BB23" s="70"/>
      <c r="BC23" s="34"/>
      <c r="BD23" s="34"/>
      <c r="BE23" s="34"/>
      <c r="BF23" s="53"/>
      <c r="BG23" s="34"/>
      <c r="BH23" s="34"/>
      <c r="BI23" s="53"/>
      <c r="BJ23" s="34"/>
      <c r="BK23" s="34"/>
      <c r="BL23" s="34"/>
      <c r="BM23" s="34"/>
    </row>
    <row r="24" spans="1:65" s="14" customFormat="1">
      <c r="A24" s="72"/>
      <c r="B24" s="55">
        <v>12</v>
      </c>
      <c r="C24" s="78"/>
      <c r="D24" s="56"/>
      <c r="E24" s="73"/>
      <c r="F24" s="530"/>
      <c r="G24" s="530"/>
      <c r="H24" s="57"/>
      <c r="I24" s="58"/>
      <c r="J24" s="57"/>
      <c r="K24" s="531" t="str">
        <f t="shared" si="0"/>
        <v/>
      </c>
      <c r="L24" s="531" t="str">
        <f>IF($G24="","",IF(OR('2.全体概要'!$C$15=1,'2.全体概要'!$C$15=2),INDEX($BH$15:$BH$16,MATCH($G24,$BG$15:$BG$16,-1)),IF('2.全体概要'!$C$15=3,INDEX($BH$14:$BH$15,MATCH($G24,$BG$14:$BG$15,-1)),INDEX($BH$13:$BH$14,MATCH($G24,$BG$13:$BG$14,-1)))))</f>
        <v/>
      </c>
      <c r="M24" s="531" t="str">
        <f t="shared" si="1"/>
        <v/>
      </c>
      <c r="N24" s="532">
        <f t="shared" si="2"/>
        <v>0</v>
      </c>
      <c r="O24" s="70"/>
      <c r="P24" s="124"/>
      <c r="Q24" s="54"/>
      <c r="R24" s="194"/>
      <c r="S24" s="125"/>
      <c r="T24" s="54"/>
      <c r="U24" s="194"/>
      <c r="V24" s="124"/>
      <c r="W24" s="54"/>
      <c r="X24" s="194"/>
      <c r="Y24" s="125"/>
      <c r="Z24" s="54"/>
      <c r="AA24" s="194"/>
      <c r="AB24" s="57"/>
      <c r="AC24" s="70"/>
      <c r="AD24" s="124"/>
      <c r="AE24" s="70"/>
      <c r="AF24" s="124"/>
      <c r="AG24" s="70"/>
      <c r="AH24" s="57"/>
      <c r="AI24" s="70"/>
      <c r="AJ24" s="124"/>
      <c r="AK24" s="70"/>
      <c r="AL24" s="908"/>
      <c r="AM24" s="891"/>
      <c r="AN24" s="908"/>
      <c r="AO24" s="892"/>
      <c r="AP24" s="908"/>
      <c r="AQ24" s="70"/>
      <c r="AR24" s="59"/>
      <c r="AS24" s="70"/>
      <c r="AT24" s="57"/>
      <c r="AU24" s="262"/>
      <c r="AV24" s="70"/>
      <c r="AW24" s="57"/>
      <c r="AX24" s="533" t="str">
        <f>IF(AW24="","",IF(AW24="A",'12.パネルラジエーター設備費用算出シート'!$G$13,IF(AW24="B",'12.パネルラジエーター設備費用算出シート'!$N$13,IF(AW24="C",'12.パネルラジエーター設備費用算出シート'!$G$23,IF(AW24="D",'12.パネルラジエーター設備費用算出シート'!$N$23,IF(AW24="E",'12.パネルラジエーター設備費用算出シート'!$G$33,IF(AW24="F",'12.パネルラジエーター設備費用算出シート'!$N$33,IF(AW24="G",'12.パネルラジエーター設備費用算出シート'!$G$43,IF(AW24="H",'12.パネルラジエーター設備費用算出シート'!$N$43,IF(AW24="I",'12.パネルラジエーター設備費用算出シート'!$G$54,'12.パネルラジエーター設備費用算出シート'!$N$54))))))))))</f>
        <v/>
      </c>
      <c r="AY24" s="70"/>
      <c r="AZ24" s="57"/>
      <c r="BA24" s="262"/>
      <c r="BB24" s="70"/>
      <c r="BC24" s="34"/>
      <c r="BD24" s="34"/>
      <c r="BE24" s="34"/>
      <c r="BF24" s="53"/>
      <c r="BG24" s="34"/>
      <c r="BH24" s="34"/>
      <c r="BI24" s="53"/>
      <c r="BJ24" s="34"/>
      <c r="BK24" s="34"/>
      <c r="BL24" s="34"/>
      <c r="BM24" s="34"/>
    </row>
    <row r="25" spans="1:65" s="14" customFormat="1">
      <c r="A25" s="72"/>
      <c r="B25" s="55">
        <v>13</v>
      </c>
      <c r="C25" s="78"/>
      <c r="D25" s="56"/>
      <c r="E25" s="73"/>
      <c r="F25" s="530"/>
      <c r="G25" s="530"/>
      <c r="H25" s="57"/>
      <c r="I25" s="58"/>
      <c r="J25" s="57"/>
      <c r="K25" s="531" t="str">
        <f t="shared" si="0"/>
        <v/>
      </c>
      <c r="L25" s="531" t="str">
        <f>IF($G25="","",IF(OR('2.全体概要'!$C$15=1,'2.全体概要'!$C$15=2),INDEX($BH$15:$BH$16,MATCH($G25,$BG$15:$BG$16,-1)),IF('2.全体概要'!$C$15=3,INDEX($BH$14:$BH$15,MATCH($G25,$BG$14:$BG$15,-1)),INDEX($BH$13:$BH$14,MATCH($G25,$BG$13:$BG$14,-1)))))</f>
        <v/>
      </c>
      <c r="M25" s="531" t="str">
        <f t="shared" si="1"/>
        <v/>
      </c>
      <c r="N25" s="532">
        <f t="shared" si="2"/>
        <v>0</v>
      </c>
      <c r="O25" s="70"/>
      <c r="P25" s="124"/>
      <c r="Q25" s="54"/>
      <c r="R25" s="194"/>
      <c r="S25" s="125"/>
      <c r="T25" s="54"/>
      <c r="U25" s="194"/>
      <c r="V25" s="124"/>
      <c r="W25" s="54"/>
      <c r="X25" s="194"/>
      <c r="Y25" s="125"/>
      <c r="Z25" s="54"/>
      <c r="AA25" s="194"/>
      <c r="AB25" s="57"/>
      <c r="AC25" s="70"/>
      <c r="AD25" s="124"/>
      <c r="AE25" s="70"/>
      <c r="AF25" s="124"/>
      <c r="AG25" s="70"/>
      <c r="AH25" s="57"/>
      <c r="AI25" s="70"/>
      <c r="AJ25" s="124"/>
      <c r="AK25" s="70"/>
      <c r="AL25" s="908"/>
      <c r="AM25" s="891"/>
      <c r="AN25" s="908"/>
      <c r="AO25" s="892"/>
      <c r="AP25" s="908"/>
      <c r="AQ25" s="70"/>
      <c r="AR25" s="59"/>
      <c r="AS25" s="70"/>
      <c r="AT25" s="57"/>
      <c r="AU25" s="262"/>
      <c r="AV25" s="70"/>
      <c r="AW25" s="57"/>
      <c r="AX25" s="533" t="str">
        <f>IF(AW25="","",IF(AW25="A",'12.パネルラジエーター設備費用算出シート'!$G$13,IF(AW25="B",'12.パネルラジエーター設備費用算出シート'!$N$13,IF(AW25="C",'12.パネルラジエーター設備費用算出シート'!$G$23,IF(AW25="D",'12.パネルラジエーター設備費用算出シート'!$N$23,IF(AW25="E",'12.パネルラジエーター設備費用算出シート'!$G$33,IF(AW25="F",'12.パネルラジエーター設備費用算出シート'!$N$33,IF(AW25="G",'12.パネルラジエーター設備費用算出シート'!$G$43,IF(AW25="H",'12.パネルラジエーター設備費用算出シート'!$N$43,IF(AW25="I",'12.パネルラジエーター設備費用算出シート'!$G$54,'12.パネルラジエーター設備費用算出シート'!$N$54))))))))))</f>
        <v/>
      </c>
      <c r="AY25" s="70"/>
      <c r="AZ25" s="57"/>
      <c r="BA25" s="262"/>
      <c r="BB25" s="70"/>
      <c r="BC25" s="34"/>
      <c r="BD25" s="34"/>
      <c r="BE25" s="34"/>
      <c r="BF25" s="53"/>
      <c r="BG25" s="34"/>
      <c r="BH25" s="34"/>
      <c r="BI25" s="53"/>
      <c r="BJ25" s="34"/>
      <c r="BK25" s="34"/>
      <c r="BL25" s="34"/>
      <c r="BM25" s="34"/>
    </row>
    <row r="26" spans="1:65" s="14" customFormat="1">
      <c r="A26" s="72"/>
      <c r="B26" s="55">
        <v>14</v>
      </c>
      <c r="C26" s="78"/>
      <c r="D26" s="56"/>
      <c r="E26" s="73"/>
      <c r="F26" s="530"/>
      <c r="G26" s="530"/>
      <c r="H26" s="57"/>
      <c r="I26" s="58"/>
      <c r="J26" s="57"/>
      <c r="K26" s="531" t="str">
        <f t="shared" si="0"/>
        <v/>
      </c>
      <c r="L26" s="531" t="str">
        <f>IF($G26="","",IF(OR('2.全体概要'!$C$15=1,'2.全体概要'!$C$15=2),INDEX($BH$15:$BH$16,MATCH($G26,$BG$15:$BG$16,-1)),IF('2.全体概要'!$C$15=3,INDEX($BH$14:$BH$15,MATCH($G26,$BG$14:$BG$15,-1)),INDEX($BH$13:$BH$14,MATCH($G26,$BG$13:$BG$14,-1)))))</f>
        <v/>
      </c>
      <c r="M26" s="531" t="str">
        <f t="shared" si="1"/>
        <v/>
      </c>
      <c r="N26" s="532">
        <f t="shared" si="2"/>
        <v>0</v>
      </c>
      <c r="O26" s="70"/>
      <c r="P26" s="124"/>
      <c r="Q26" s="54"/>
      <c r="R26" s="194"/>
      <c r="S26" s="125"/>
      <c r="T26" s="54"/>
      <c r="U26" s="194"/>
      <c r="V26" s="124"/>
      <c r="W26" s="54"/>
      <c r="X26" s="194"/>
      <c r="Y26" s="125"/>
      <c r="Z26" s="54"/>
      <c r="AA26" s="194"/>
      <c r="AB26" s="57"/>
      <c r="AC26" s="70"/>
      <c r="AD26" s="124"/>
      <c r="AE26" s="70"/>
      <c r="AF26" s="124"/>
      <c r="AG26" s="70"/>
      <c r="AH26" s="57"/>
      <c r="AI26" s="70"/>
      <c r="AJ26" s="124"/>
      <c r="AK26" s="70"/>
      <c r="AL26" s="908"/>
      <c r="AM26" s="891"/>
      <c r="AN26" s="908"/>
      <c r="AO26" s="892"/>
      <c r="AP26" s="908"/>
      <c r="AQ26" s="70"/>
      <c r="AR26" s="59"/>
      <c r="AS26" s="70"/>
      <c r="AT26" s="57"/>
      <c r="AU26" s="262"/>
      <c r="AV26" s="70"/>
      <c r="AW26" s="57"/>
      <c r="AX26" s="533" t="str">
        <f>IF(AW26="","",IF(AW26="A",'12.パネルラジエーター設備費用算出シート'!$G$13,IF(AW26="B",'12.パネルラジエーター設備費用算出シート'!$N$13,IF(AW26="C",'12.パネルラジエーター設備費用算出シート'!$G$23,IF(AW26="D",'12.パネルラジエーター設備費用算出シート'!$N$23,IF(AW26="E",'12.パネルラジエーター設備費用算出シート'!$G$33,IF(AW26="F",'12.パネルラジエーター設備費用算出シート'!$N$33,IF(AW26="G",'12.パネルラジエーター設備費用算出シート'!$G$43,IF(AW26="H",'12.パネルラジエーター設備費用算出シート'!$N$43,IF(AW26="I",'12.パネルラジエーター設備費用算出シート'!$G$54,'12.パネルラジエーター設備費用算出シート'!$N$54))))))))))</f>
        <v/>
      </c>
      <c r="AY26" s="70"/>
      <c r="AZ26" s="57"/>
      <c r="BA26" s="262"/>
      <c r="BB26" s="70"/>
      <c r="BC26" s="34"/>
      <c r="BD26" s="34"/>
      <c r="BE26" s="34"/>
      <c r="BF26" s="53"/>
      <c r="BG26" s="34"/>
      <c r="BH26" s="34"/>
      <c r="BI26" s="53"/>
      <c r="BJ26" s="34"/>
      <c r="BK26" s="34"/>
      <c r="BL26" s="34"/>
      <c r="BM26" s="34"/>
    </row>
    <row r="27" spans="1:65" s="14" customFormat="1">
      <c r="A27" s="72"/>
      <c r="B27" s="55">
        <v>15</v>
      </c>
      <c r="C27" s="78"/>
      <c r="D27" s="56"/>
      <c r="E27" s="73"/>
      <c r="F27" s="530"/>
      <c r="G27" s="530"/>
      <c r="H27" s="57"/>
      <c r="I27" s="58"/>
      <c r="J27" s="57"/>
      <c r="K27" s="531" t="str">
        <f t="shared" si="0"/>
        <v/>
      </c>
      <c r="L27" s="531" t="str">
        <f>IF($G27="","",IF(OR('2.全体概要'!$C$15=1,'2.全体概要'!$C$15=2),INDEX($BH$15:$BH$16,MATCH($G27,$BG$15:$BG$16,-1)),IF('2.全体概要'!$C$15=3,INDEX($BH$14:$BH$15,MATCH($G27,$BG$14:$BG$15,-1)),INDEX($BH$13:$BH$14,MATCH($G27,$BG$13:$BG$14,-1)))))</f>
        <v/>
      </c>
      <c r="M27" s="531" t="str">
        <f t="shared" si="1"/>
        <v/>
      </c>
      <c r="N27" s="532">
        <f t="shared" si="2"/>
        <v>0</v>
      </c>
      <c r="O27" s="70"/>
      <c r="P27" s="124"/>
      <c r="Q27" s="54"/>
      <c r="R27" s="194"/>
      <c r="S27" s="125"/>
      <c r="T27" s="54"/>
      <c r="U27" s="194"/>
      <c r="V27" s="124"/>
      <c r="W27" s="54"/>
      <c r="X27" s="194"/>
      <c r="Y27" s="125"/>
      <c r="Z27" s="54"/>
      <c r="AA27" s="194"/>
      <c r="AB27" s="57"/>
      <c r="AC27" s="70"/>
      <c r="AD27" s="124"/>
      <c r="AE27" s="70"/>
      <c r="AF27" s="124"/>
      <c r="AG27" s="70"/>
      <c r="AH27" s="57"/>
      <c r="AI27" s="70"/>
      <c r="AJ27" s="124"/>
      <c r="AK27" s="70"/>
      <c r="AL27" s="908"/>
      <c r="AM27" s="891"/>
      <c r="AN27" s="908"/>
      <c r="AO27" s="892"/>
      <c r="AP27" s="908"/>
      <c r="AQ27" s="70"/>
      <c r="AR27" s="59"/>
      <c r="AS27" s="70"/>
      <c r="AT27" s="57"/>
      <c r="AU27" s="262"/>
      <c r="AV27" s="70"/>
      <c r="AW27" s="57"/>
      <c r="AX27" s="533" t="str">
        <f>IF(AW27="","",IF(AW27="A",'12.パネルラジエーター設備費用算出シート'!$G$13,IF(AW27="B",'12.パネルラジエーター設備費用算出シート'!$N$13,IF(AW27="C",'12.パネルラジエーター設備費用算出シート'!$G$23,IF(AW27="D",'12.パネルラジエーター設備費用算出シート'!$N$23,IF(AW27="E",'12.パネルラジエーター設備費用算出シート'!$G$33,IF(AW27="F",'12.パネルラジエーター設備費用算出シート'!$N$33,IF(AW27="G",'12.パネルラジエーター設備費用算出シート'!$G$43,IF(AW27="H",'12.パネルラジエーター設備費用算出シート'!$N$43,IF(AW27="I",'12.パネルラジエーター設備費用算出シート'!$G$54,'12.パネルラジエーター設備費用算出シート'!$N$54))))))))))</f>
        <v/>
      </c>
      <c r="AY27" s="70"/>
      <c r="AZ27" s="57"/>
      <c r="BA27" s="262"/>
      <c r="BB27" s="70"/>
      <c r="BC27" s="34"/>
      <c r="BD27" s="34"/>
      <c r="BE27" s="34"/>
      <c r="BF27" s="53"/>
      <c r="BG27" s="34"/>
      <c r="BH27" s="34"/>
      <c r="BI27" s="53"/>
      <c r="BJ27" s="34"/>
      <c r="BK27" s="34"/>
      <c r="BL27" s="34"/>
      <c r="BM27" s="34"/>
    </row>
    <row r="28" spans="1:65" s="14" customFormat="1">
      <c r="A28" s="72"/>
      <c r="B28" s="55">
        <v>16</v>
      </c>
      <c r="C28" s="78"/>
      <c r="D28" s="56"/>
      <c r="E28" s="73"/>
      <c r="F28" s="530"/>
      <c r="G28" s="530"/>
      <c r="H28" s="57"/>
      <c r="I28" s="58"/>
      <c r="J28" s="57"/>
      <c r="K28" s="531" t="str">
        <f t="shared" si="0"/>
        <v/>
      </c>
      <c r="L28" s="531" t="str">
        <f>IF($G28="","",IF(OR('2.全体概要'!$C$15=1,'2.全体概要'!$C$15=2),INDEX($BH$15:$BH$16,MATCH($G28,$BG$15:$BG$16,-1)),IF('2.全体概要'!$C$15=3,INDEX($BH$14:$BH$15,MATCH($G28,$BG$14:$BG$15,-1)),INDEX($BH$13:$BH$14,MATCH($G28,$BG$13:$BG$14,-1)))))</f>
        <v/>
      </c>
      <c r="M28" s="531" t="str">
        <f t="shared" si="1"/>
        <v/>
      </c>
      <c r="N28" s="532">
        <f t="shared" si="2"/>
        <v>0</v>
      </c>
      <c r="O28" s="70"/>
      <c r="P28" s="124"/>
      <c r="Q28" s="54"/>
      <c r="R28" s="194"/>
      <c r="S28" s="125"/>
      <c r="T28" s="54"/>
      <c r="U28" s="194"/>
      <c r="V28" s="124"/>
      <c r="W28" s="54"/>
      <c r="X28" s="194"/>
      <c r="Y28" s="125"/>
      <c r="Z28" s="54"/>
      <c r="AA28" s="194"/>
      <c r="AB28" s="57"/>
      <c r="AC28" s="70"/>
      <c r="AD28" s="124"/>
      <c r="AE28" s="70"/>
      <c r="AF28" s="124"/>
      <c r="AG28" s="70"/>
      <c r="AH28" s="57"/>
      <c r="AI28" s="70"/>
      <c r="AJ28" s="124"/>
      <c r="AK28" s="70"/>
      <c r="AL28" s="908"/>
      <c r="AM28" s="891"/>
      <c r="AN28" s="908"/>
      <c r="AO28" s="892"/>
      <c r="AP28" s="908"/>
      <c r="AQ28" s="70"/>
      <c r="AR28" s="59"/>
      <c r="AS28" s="70"/>
      <c r="AT28" s="57"/>
      <c r="AU28" s="262"/>
      <c r="AV28" s="70"/>
      <c r="AW28" s="57"/>
      <c r="AX28" s="533" t="str">
        <f>IF(AW28="","",IF(AW28="A",'12.パネルラジエーター設備費用算出シート'!$G$13,IF(AW28="B",'12.パネルラジエーター設備費用算出シート'!$N$13,IF(AW28="C",'12.パネルラジエーター設備費用算出シート'!$G$23,IF(AW28="D",'12.パネルラジエーター設備費用算出シート'!$N$23,IF(AW28="E",'12.パネルラジエーター設備費用算出シート'!$G$33,IF(AW28="F",'12.パネルラジエーター設備費用算出シート'!$N$33,IF(AW28="G",'12.パネルラジエーター設備費用算出シート'!$G$43,IF(AW28="H",'12.パネルラジエーター設備費用算出シート'!$N$43,IF(AW28="I",'12.パネルラジエーター設備費用算出シート'!$G$54,'12.パネルラジエーター設備費用算出シート'!$N$54))))))))))</f>
        <v/>
      </c>
      <c r="AY28" s="70"/>
      <c r="AZ28" s="57"/>
      <c r="BA28" s="262"/>
      <c r="BB28" s="70"/>
      <c r="BC28" s="34"/>
      <c r="BD28" s="34"/>
      <c r="BE28" s="34"/>
      <c r="BF28" s="53"/>
      <c r="BG28" s="34"/>
      <c r="BH28" s="34"/>
      <c r="BI28" s="53"/>
      <c r="BJ28" s="34"/>
      <c r="BK28" s="34"/>
      <c r="BL28" s="34"/>
      <c r="BM28" s="34"/>
    </row>
    <row r="29" spans="1:65" s="14" customFormat="1">
      <c r="A29" s="72"/>
      <c r="B29" s="55">
        <v>17</v>
      </c>
      <c r="C29" s="78"/>
      <c r="D29" s="56"/>
      <c r="E29" s="73"/>
      <c r="F29" s="530"/>
      <c r="G29" s="530"/>
      <c r="H29" s="57"/>
      <c r="I29" s="58"/>
      <c r="J29" s="57"/>
      <c r="K29" s="531" t="str">
        <f t="shared" si="0"/>
        <v/>
      </c>
      <c r="L29" s="531" t="str">
        <f>IF($G29="","",IF(OR('2.全体概要'!$C$15=1,'2.全体概要'!$C$15=2),INDEX($BH$15:$BH$16,MATCH($G29,$BG$15:$BG$16,-1)),IF('2.全体概要'!$C$15=3,INDEX($BH$14:$BH$15,MATCH($G29,$BG$14:$BG$15,-1)),INDEX($BH$13:$BH$14,MATCH($G29,$BG$13:$BG$14,-1)))))</f>
        <v/>
      </c>
      <c r="M29" s="531" t="str">
        <f t="shared" si="1"/>
        <v/>
      </c>
      <c r="N29" s="532">
        <f t="shared" si="2"/>
        <v>0</v>
      </c>
      <c r="O29" s="70"/>
      <c r="P29" s="124"/>
      <c r="Q29" s="54"/>
      <c r="R29" s="194"/>
      <c r="S29" s="125"/>
      <c r="T29" s="54"/>
      <c r="U29" s="194"/>
      <c r="V29" s="124"/>
      <c r="W29" s="54"/>
      <c r="X29" s="194"/>
      <c r="Y29" s="125"/>
      <c r="Z29" s="54"/>
      <c r="AA29" s="194"/>
      <c r="AB29" s="57"/>
      <c r="AC29" s="70"/>
      <c r="AD29" s="124"/>
      <c r="AE29" s="70"/>
      <c r="AF29" s="124"/>
      <c r="AG29" s="70"/>
      <c r="AH29" s="57"/>
      <c r="AI29" s="70"/>
      <c r="AJ29" s="124"/>
      <c r="AK29" s="70"/>
      <c r="AL29" s="908"/>
      <c r="AM29" s="891"/>
      <c r="AN29" s="908"/>
      <c r="AO29" s="892"/>
      <c r="AP29" s="908"/>
      <c r="AQ29" s="70"/>
      <c r="AR29" s="59"/>
      <c r="AS29" s="70"/>
      <c r="AT29" s="57"/>
      <c r="AU29" s="262"/>
      <c r="AV29" s="70"/>
      <c r="AW29" s="57"/>
      <c r="AX29" s="533" t="str">
        <f>IF(AW29="","",IF(AW29="A",'12.パネルラジエーター設備費用算出シート'!$G$13,IF(AW29="B",'12.パネルラジエーター設備費用算出シート'!$N$13,IF(AW29="C",'12.パネルラジエーター設備費用算出シート'!$G$23,IF(AW29="D",'12.パネルラジエーター設備費用算出シート'!$N$23,IF(AW29="E",'12.パネルラジエーター設備費用算出シート'!$G$33,IF(AW29="F",'12.パネルラジエーター設備費用算出シート'!$N$33,IF(AW29="G",'12.パネルラジエーター設備費用算出シート'!$G$43,IF(AW29="H",'12.パネルラジエーター設備費用算出シート'!$N$43,IF(AW29="I",'12.パネルラジエーター設備費用算出シート'!$G$54,'12.パネルラジエーター設備費用算出シート'!$N$54))))))))))</f>
        <v/>
      </c>
      <c r="AY29" s="70"/>
      <c r="AZ29" s="57"/>
      <c r="BA29" s="262"/>
      <c r="BB29" s="70"/>
      <c r="BC29" s="34"/>
      <c r="BD29" s="34"/>
      <c r="BE29" s="34"/>
      <c r="BF29" s="53"/>
      <c r="BG29" s="34"/>
      <c r="BH29" s="34"/>
      <c r="BI29" s="53"/>
      <c r="BJ29" s="34"/>
      <c r="BK29" s="34"/>
      <c r="BL29" s="34"/>
      <c r="BM29" s="34"/>
    </row>
    <row r="30" spans="1:65" s="14" customFormat="1">
      <c r="A30" s="72"/>
      <c r="B30" s="55">
        <v>18</v>
      </c>
      <c r="C30" s="78"/>
      <c r="D30" s="56"/>
      <c r="E30" s="73"/>
      <c r="F30" s="530"/>
      <c r="G30" s="530"/>
      <c r="H30" s="57"/>
      <c r="I30" s="58"/>
      <c r="J30" s="57"/>
      <c r="K30" s="531" t="str">
        <f t="shared" si="0"/>
        <v/>
      </c>
      <c r="L30" s="531" t="str">
        <f>IF($G30="","",IF(OR('2.全体概要'!$C$15=1,'2.全体概要'!$C$15=2),INDEX($BH$15:$BH$16,MATCH($G30,$BG$15:$BG$16,-1)),IF('2.全体概要'!$C$15=3,INDEX($BH$14:$BH$15,MATCH($G30,$BG$14:$BG$15,-1)),INDEX($BH$13:$BH$14,MATCH($G30,$BG$13:$BG$14,-1)))))</f>
        <v/>
      </c>
      <c r="M30" s="531" t="str">
        <f t="shared" si="1"/>
        <v/>
      </c>
      <c r="N30" s="532">
        <f t="shared" si="2"/>
        <v>0</v>
      </c>
      <c r="O30" s="70"/>
      <c r="P30" s="124"/>
      <c r="Q30" s="54"/>
      <c r="R30" s="194"/>
      <c r="S30" s="125"/>
      <c r="T30" s="54"/>
      <c r="U30" s="194"/>
      <c r="V30" s="124"/>
      <c r="W30" s="54"/>
      <c r="X30" s="194"/>
      <c r="Y30" s="125"/>
      <c r="Z30" s="54"/>
      <c r="AA30" s="194"/>
      <c r="AB30" s="57"/>
      <c r="AC30" s="70"/>
      <c r="AD30" s="124"/>
      <c r="AE30" s="70"/>
      <c r="AF30" s="124"/>
      <c r="AG30" s="70"/>
      <c r="AH30" s="57"/>
      <c r="AI30" s="70"/>
      <c r="AJ30" s="124"/>
      <c r="AK30" s="70"/>
      <c r="AL30" s="908"/>
      <c r="AM30" s="891"/>
      <c r="AN30" s="908"/>
      <c r="AO30" s="892"/>
      <c r="AP30" s="908"/>
      <c r="AQ30" s="70"/>
      <c r="AR30" s="59"/>
      <c r="AS30" s="70"/>
      <c r="AT30" s="57"/>
      <c r="AU30" s="262"/>
      <c r="AV30" s="70"/>
      <c r="AW30" s="57"/>
      <c r="AX30" s="533" t="str">
        <f>IF(AW30="","",IF(AW30="A",'12.パネルラジエーター設備費用算出シート'!$G$13,IF(AW30="B",'12.パネルラジエーター設備費用算出シート'!$N$13,IF(AW30="C",'12.パネルラジエーター設備費用算出シート'!$G$23,IF(AW30="D",'12.パネルラジエーター設備費用算出シート'!$N$23,IF(AW30="E",'12.パネルラジエーター設備費用算出シート'!$G$33,IF(AW30="F",'12.パネルラジエーター設備費用算出シート'!$N$33,IF(AW30="G",'12.パネルラジエーター設備費用算出シート'!$G$43,IF(AW30="H",'12.パネルラジエーター設備費用算出シート'!$N$43,IF(AW30="I",'12.パネルラジエーター設備費用算出シート'!$G$54,'12.パネルラジエーター設備費用算出シート'!$N$54))))))))))</f>
        <v/>
      </c>
      <c r="AY30" s="70"/>
      <c r="AZ30" s="57"/>
      <c r="BA30" s="262"/>
      <c r="BB30" s="70"/>
      <c r="BC30" s="34"/>
      <c r="BD30" s="34"/>
      <c r="BE30" s="34"/>
      <c r="BF30" s="53"/>
      <c r="BG30" s="34"/>
      <c r="BH30" s="34"/>
      <c r="BI30" s="53"/>
      <c r="BJ30" s="34"/>
      <c r="BK30" s="34"/>
      <c r="BL30" s="34"/>
      <c r="BM30" s="34"/>
    </row>
    <row r="31" spans="1:65" s="14" customFormat="1">
      <c r="A31" s="72"/>
      <c r="B31" s="55">
        <v>19</v>
      </c>
      <c r="C31" s="78"/>
      <c r="D31" s="56"/>
      <c r="E31" s="73"/>
      <c r="F31" s="530"/>
      <c r="G31" s="530"/>
      <c r="H31" s="57"/>
      <c r="I31" s="58"/>
      <c r="J31" s="57"/>
      <c r="K31" s="531" t="str">
        <f t="shared" si="0"/>
        <v/>
      </c>
      <c r="L31" s="531" t="str">
        <f>IF($G31="","",IF(OR('2.全体概要'!$C$15=1,'2.全体概要'!$C$15=2),INDEX($BH$15:$BH$16,MATCH($G31,$BG$15:$BG$16,-1)),IF('2.全体概要'!$C$15=3,INDEX($BH$14:$BH$15,MATCH($G31,$BG$14:$BG$15,-1)),INDEX($BH$13:$BH$14,MATCH($G31,$BG$13:$BG$14,-1)))))</f>
        <v/>
      </c>
      <c r="M31" s="531" t="str">
        <f t="shared" si="1"/>
        <v/>
      </c>
      <c r="N31" s="532">
        <f t="shared" si="2"/>
        <v>0</v>
      </c>
      <c r="O31" s="70"/>
      <c r="P31" s="124"/>
      <c r="Q31" s="54"/>
      <c r="R31" s="194"/>
      <c r="S31" s="125"/>
      <c r="T31" s="54"/>
      <c r="U31" s="194"/>
      <c r="V31" s="124"/>
      <c r="W31" s="54"/>
      <c r="X31" s="194"/>
      <c r="Y31" s="125"/>
      <c r="Z31" s="54"/>
      <c r="AA31" s="194"/>
      <c r="AB31" s="57"/>
      <c r="AC31" s="70"/>
      <c r="AD31" s="124"/>
      <c r="AE31" s="70"/>
      <c r="AF31" s="124"/>
      <c r="AG31" s="70"/>
      <c r="AH31" s="57"/>
      <c r="AI31" s="70"/>
      <c r="AJ31" s="124"/>
      <c r="AK31" s="70"/>
      <c r="AL31" s="908"/>
      <c r="AM31" s="891"/>
      <c r="AN31" s="908"/>
      <c r="AO31" s="892"/>
      <c r="AP31" s="908"/>
      <c r="AQ31" s="70"/>
      <c r="AR31" s="59"/>
      <c r="AS31" s="70"/>
      <c r="AT31" s="57"/>
      <c r="AU31" s="262"/>
      <c r="AV31" s="70"/>
      <c r="AW31" s="57"/>
      <c r="AX31" s="533" t="str">
        <f>IF(AW31="","",IF(AW31="A",'12.パネルラジエーター設備費用算出シート'!$G$13,IF(AW31="B",'12.パネルラジエーター設備費用算出シート'!$N$13,IF(AW31="C",'12.パネルラジエーター設備費用算出シート'!$G$23,IF(AW31="D",'12.パネルラジエーター設備費用算出シート'!$N$23,IF(AW31="E",'12.パネルラジエーター設備費用算出シート'!$G$33,IF(AW31="F",'12.パネルラジエーター設備費用算出シート'!$N$33,IF(AW31="G",'12.パネルラジエーター設備費用算出シート'!$G$43,IF(AW31="H",'12.パネルラジエーター設備費用算出シート'!$N$43,IF(AW31="I",'12.パネルラジエーター設備費用算出シート'!$G$54,'12.パネルラジエーター設備費用算出シート'!$N$54))))))))))</f>
        <v/>
      </c>
      <c r="AY31" s="70"/>
      <c r="AZ31" s="57"/>
      <c r="BA31" s="262"/>
      <c r="BB31" s="70"/>
      <c r="BC31" s="34"/>
      <c r="BD31" s="34"/>
      <c r="BE31" s="34"/>
      <c r="BF31" s="53"/>
      <c r="BG31" s="34"/>
      <c r="BH31" s="34"/>
      <c r="BI31" s="53"/>
      <c r="BJ31" s="34"/>
      <c r="BK31" s="34"/>
      <c r="BL31" s="34"/>
      <c r="BM31" s="34"/>
    </row>
    <row r="32" spans="1:65" s="14" customFormat="1">
      <c r="A32" s="72"/>
      <c r="B32" s="55">
        <v>20</v>
      </c>
      <c r="C32" s="78"/>
      <c r="D32" s="56"/>
      <c r="E32" s="73"/>
      <c r="F32" s="530"/>
      <c r="G32" s="530"/>
      <c r="H32" s="57"/>
      <c r="I32" s="58"/>
      <c r="J32" s="57"/>
      <c r="K32" s="531" t="str">
        <f t="shared" si="0"/>
        <v/>
      </c>
      <c r="L32" s="531" t="str">
        <f>IF($G32="","",IF(OR('2.全体概要'!$C$15=1,'2.全体概要'!$C$15=2),INDEX($BH$15:$BH$16,MATCH($G32,$BG$15:$BG$16,-1)),IF('2.全体概要'!$C$15=3,INDEX($BH$14:$BH$15,MATCH($G32,$BG$14:$BG$15,-1)),INDEX($BH$13:$BH$14,MATCH($G32,$BG$13:$BG$14,-1)))))</f>
        <v/>
      </c>
      <c r="M32" s="531" t="str">
        <f t="shared" si="1"/>
        <v/>
      </c>
      <c r="N32" s="532">
        <f t="shared" si="2"/>
        <v>0</v>
      </c>
      <c r="O32" s="70"/>
      <c r="P32" s="124"/>
      <c r="Q32" s="54"/>
      <c r="R32" s="194"/>
      <c r="S32" s="125"/>
      <c r="T32" s="54"/>
      <c r="U32" s="194"/>
      <c r="V32" s="124"/>
      <c r="W32" s="54"/>
      <c r="X32" s="194"/>
      <c r="Y32" s="125"/>
      <c r="Z32" s="54"/>
      <c r="AA32" s="194"/>
      <c r="AB32" s="57"/>
      <c r="AC32" s="70"/>
      <c r="AD32" s="124"/>
      <c r="AE32" s="70"/>
      <c r="AF32" s="124"/>
      <c r="AG32" s="70"/>
      <c r="AH32" s="57"/>
      <c r="AI32" s="70"/>
      <c r="AJ32" s="124"/>
      <c r="AK32" s="70"/>
      <c r="AL32" s="908"/>
      <c r="AM32" s="891"/>
      <c r="AN32" s="908"/>
      <c r="AO32" s="892"/>
      <c r="AP32" s="908"/>
      <c r="AQ32" s="70"/>
      <c r="AR32" s="59"/>
      <c r="AS32" s="70"/>
      <c r="AT32" s="57"/>
      <c r="AU32" s="262"/>
      <c r="AV32" s="70"/>
      <c r="AW32" s="57"/>
      <c r="AX32" s="533" t="str">
        <f>IF(AW32="","",IF(AW32="A",'12.パネルラジエーター設備費用算出シート'!$G$13,IF(AW32="B",'12.パネルラジエーター設備費用算出シート'!$N$13,IF(AW32="C",'12.パネルラジエーター設備費用算出シート'!$G$23,IF(AW32="D",'12.パネルラジエーター設備費用算出シート'!$N$23,IF(AW32="E",'12.パネルラジエーター設備費用算出シート'!$G$33,IF(AW32="F",'12.パネルラジエーター設備費用算出シート'!$N$33,IF(AW32="G",'12.パネルラジエーター設備費用算出シート'!$G$43,IF(AW32="H",'12.パネルラジエーター設備費用算出シート'!$N$43,IF(AW32="I",'12.パネルラジエーター設備費用算出シート'!$G$54,'12.パネルラジエーター設備費用算出シート'!$N$54))))))))))</f>
        <v/>
      </c>
      <c r="AY32" s="70"/>
      <c r="AZ32" s="57"/>
      <c r="BA32" s="262"/>
      <c r="BB32" s="70"/>
      <c r="BC32" s="34"/>
      <c r="BD32" s="34"/>
      <c r="BE32" s="34"/>
      <c r="BF32" s="53"/>
      <c r="BG32" s="34"/>
      <c r="BH32" s="34"/>
      <c r="BI32" s="53"/>
      <c r="BJ32" s="34"/>
      <c r="BK32" s="34"/>
      <c r="BL32" s="34"/>
      <c r="BM32" s="34"/>
    </row>
    <row r="33" spans="1:65" s="14" customFormat="1">
      <c r="A33" s="72"/>
      <c r="B33" s="55">
        <v>21</v>
      </c>
      <c r="C33" s="78"/>
      <c r="D33" s="56"/>
      <c r="E33" s="73"/>
      <c r="F33" s="530"/>
      <c r="G33" s="530"/>
      <c r="H33" s="57"/>
      <c r="I33" s="58"/>
      <c r="J33" s="57"/>
      <c r="K33" s="531" t="str">
        <f t="shared" si="0"/>
        <v/>
      </c>
      <c r="L33" s="531" t="str">
        <f>IF($G33="","",IF(OR('2.全体概要'!$C$15=1,'2.全体概要'!$C$15=2),INDEX($BH$15:$BH$16,MATCH($G33,$BG$15:$BG$16,-1)),IF('2.全体概要'!$C$15=3,INDEX($BH$14:$BH$15,MATCH($G33,$BG$14:$BG$15,-1)),INDEX($BH$13:$BH$14,MATCH($G33,$BG$13:$BG$14,-1)))))</f>
        <v/>
      </c>
      <c r="M33" s="531" t="str">
        <f t="shared" si="1"/>
        <v/>
      </c>
      <c r="N33" s="532">
        <f t="shared" si="2"/>
        <v>0</v>
      </c>
      <c r="O33" s="70"/>
      <c r="P33" s="124"/>
      <c r="Q33" s="54"/>
      <c r="R33" s="194"/>
      <c r="S33" s="125"/>
      <c r="T33" s="54"/>
      <c r="U33" s="194"/>
      <c r="V33" s="124"/>
      <c r="W33" s="54"/>
      <c r="X33" s="194"/>
      <c r="Y33" s="125"/>
      <c r="Z33" s="54"/>
      <c r="AA33" s="194"/>
      <c r="AB33" s="57"/>
      <c r="AC33" s="70"/>
      <c r="AD33" s="124"/>
      <c r="AE33" s="70"/>
      <c r="AF33" s="124"/>
      <c r="AG33" s="70"/>
      <c r="AH33" s="57"/>
      <c r="AI33" s="70"/>
      <c r="AJ33" s="124"/>
      <c r="AK33" s="70"/>
      <c r="AL33" s="908"/>
      <c r="AM33" s="891"/>
      <c r="AN33" s="908"/>
      <c r="AO33" s="892"/>
      <c r="AP33" s="908"/>
      <c r="AQ33" s="70"/>
      <c r="AR33" s="59"/>
      <c r="AS33" s="70"/>
      <c r="AT33" s="57"/>
      <c r="AU33" s="262"/>
      <c r="AV33" s="70"/>
      <c r="AW33" s="57"/>
      <c r="AX33" s="533" t="str">
        <f>IF(AW33="","",IF(AW33="A",'12.パネルラジエーター設備費用算出シート'!$G$13,IF(AW33="B",'12.パネルラジエーター設備費用算出シート'!$N$13,IF(AW33="C",'12.パネルラジエーター設備費用算出シート'!$G$23,IF(AW33="D",'12.パネルラジエーター設備費用算出シート'!$N$23,IF(AW33="E",'12.パネルラジエーター設備費用算出シート'!$G$33,IF(AW33="F",'12.パネルラジエーター設備費用算出シート'!$N$33,IF(AW33="G",'12.パネルラジエーター設備費用算出シート'!$G$43,IF(AW33="H",'12.パネルラジエーター設備費用算出シート'!$N$43,IF(AW33="I",'12.パネルラジエーター設備費用算出シート'!$G$54,'12.パネルラジエーター設備費用算出シート'!$N$54))))))))))</f>
        <v/>
      </c>
      <c r="AY33" s="70"/>
      <c r="AZ33" s="57"/>
      <c r="BA33" s="262"/>
      <c r="BB33" s="70"/>
      <c r="BC33" s="34"/>
      <c r="BD33" s="34"/>
      <c r="BE33" s="34"/>
      <c r="BF33" s="53"/>
      <c r="BG33" s="34"/>
      <c r="BH33" s="34"/>
      <c r="BI33" s="53"/>
      <c r="BJ33" s="34"/>
      <c r="BK33" s="34"/>
      <c r="BL33" s="34"/>
      <c r="BM33" s="34"/>
    </row>
    <row r="34" spans="1:65" s="14" customFormat="1">
      <c r="A34" s="72"/>
      <c r="B34" s="55">
        <v>22</v>
      </c>
      <c r="C34" s="78"/>
      <c r="D34" s="56"/>
      <c r="E34" s="73"/>
      <c r="F34" s="530"/>
      <c r="G34" s="530"/>
      <c r="H34" s="57"/>
      <c r="I34" s="58"/>
      <c r="J34" s="57"/>
      <c r="K34" s="531" t="str">
        <f t="shared" si="0"/>
        <v/>
      </c>
      <c r="L34" s="531" t="str">
        <f>IF($G34="","",IF(OR('2.全体概要'!$C$15=1,'2.全体概要'!$C$15=2),INDEX($BH$15:$BH$16,MATCH($G34,$BG$15:$BG$16,-1)),IF('2.全体概要'!$C$15=3,INDEX($BH$14:$BH$15,MATCH($G34,$BG$14:$BG$15,-1)),INDEX($BH$13:$BH$14,MATCH($G34,$BG$13:$BG$14,-1)))))</f>
        <v/>
      </c>
      <c r="M34" s="531" t="str">
        <f t="shared" si="1"/>
        <v/>
      </c>
      <c r="N34" s="532">
        <f t="shared" si="2"/>
        <v>0</v>
      </c>
      <c r="O34" s="70"/>
      <c r="P34" s="124"/>
      <c r="Q34" s="54"/>
      <c r="R34" s="194"/>
      <c r="S34" s="125"/>
      <c r="T34" s="54"/>
      <c r="U34" s="194"/>
      <c r="V34" s="124"/>
      <c r="W34" s="54"/>
      <c r="X34" s="194"/>
      <c r="Y34" s="125"/>
      <c r="Z34" s="54"/>
      <c r="AA34" s="194"/>
      <c r="AB34" s="57"/>
      <c r="AC34" s="70"/>
      <c r="AD34" s="124"/>
      <c r="AE34" s="70"/>
      <c r="AF34" s="124"/>
      <c r="AG34" s="70"/>
      <c r="AH34" s="57"/>
      <c r="AI34" s="70"/>
      <c r="AJ34" s="124"/>
      <c r="AK34" s="70"/>
      <c r="AL34" s="908"/>
      <c r="AM34" s="891"/>
      <c r="AN34" s="908"/>
      <c r="AO34" s="892"/>
      <c r="AP34" s="908"/>
      <c r="AQ34" s="70"/>
      <c r="AR34" s="59"/>
      <c r="AS34" s="70"/>
      <c r="AT34" s="57"/>
      <c r="AU34" s="262"/>
      <c r="AV34" s="70"/>
      <c r="AW34" s="57"/>
      <c r="AX34" s="533" t="str">
        <f>IF(AW34="","",IF(AW34="A",'12.パネルラジエーター設備費用算出シート'!$G$13,IF(AW34="B",'12.パネルラジエーター設備費用算出シート'!$N$13,IF(AW34="C",'12.パネルラジエーター設備費用算出シート'!$G$23,IF(AW34="D",'12.パネルラジエーター設備費用算出シート'!$N$23,IF(AW34="E",'12.パネルラジエーター設備費用算出シート'!$G$33,IF(AW34="F",'12.パネルラジエーター設備費用算出シート'!$N$33,IF(AW34="G",'12.パネルラジエーター設備費用算出シート'!$G$43,IF(AW34="H",'12.パネルラジエーター設備費用算出シート'!$N$43,IF(AW34="I",'12.パネルラジエーター設備費用算出シート'!$G$54,'12.パネルラジエーター設備費用算出シート'!$N$54))))))))))</f>
        <v/>
      </c>
      <c r="AY34" s="70"/>
      <c r="AZ34" s="57"/>
      <c r="BA34" s="262"/>
      <c r="BB34" s="70"/>
      <c r="BC34" s="34"/>
      <c r="BD34" s="34"/>
      <c r="BE34" s="34"/>
      <c r="BF34" s="53"/>
      <c r="BG34" s="34"/>
      <c r="BH34" s="34"/>
      <c r="BI34" s="53"/>
      <c r="BJ34" s="34"/>
      <c r="BK34" s="34"/>
      <c r="BL34" s="34"/>
      <c r="BM34" s="34"/>
    </row>
    <row r="35" spans="1:65" s="35" customFormat="1">
      <c r="A35" s="72"/>
      <c r="B35" s="55">
        <v>23</v>
      </c>
      <c r="C35" s="78"/>
      <c r="D35" s="56"/>
      <c r="E35" s="73"/>
      <c r="F35" s="530"/>
      <c r="G35" s="530"/>
      <c r="H35" s="57"/>
      <c r="I35" s="58"/>
      <c r="J35" s="57"/>
      <c r="K35" s="531" t="str">
        <f t="shared" si="0"/>
        <v/>
      </c>
      <c r="L35" s="531" t="str">
        <f>IF($G35="","",IF(OR('2.全体概要'!$C$15=1,'2.全体概要'!$C$15=2),INDEX($BH$15:$BH$16,MATCH($G35,$BG$15:$BG$16,-1)),IF('2.全体概要'!$C$15=3,INDEX($BH$14:$BH$15,MATCH($G35,$BG$14:$BG$15,-1)),INDEX($BH$13:$BH$14,MATCH($G35,$BG$13:$BG$14,-1)))))</f>
        <v/>
      </c>
      <c r="M35" s="531" t="str">
        <f t="shared" si="1"/>
        <v/>
      </c>
      <c r="N35" s="532">
        <f t="shared" si="2"/>
        <v>0</v>
      </c>
      <c r="O35" s="70"/>
      <c r="P35" s="124"/>
      <c r="Q35" s="54"/>
      <c r="R35" s="194"/>
      <c r="S35" s="125"/>
      <c r="T35" s="54"/>
      <c r="U35" s="194"/>
      <c r="V35" s="124"/>
      <c r="W35" s="54"/>
      <c r="X35" s="194"/>
      <c r="Y35" s="125"/>
      <c r="Z35" s="54"/>
      <c r="AA35" s="194"/>
      <c r="AB35" s="57"/>
      <c r="AC35" s="70"/>
      <c r="AD35" s="124"/>
      <c r="AE35" s="70"/>
      <c r="AF35" s="124"/>
      <c r="AG35" s="70"/>
      <c r="AH35" s="57"/>
      <c r="AI35" s="70"/>
      <c r="AJ35" s="124"/>
      <c r="AK35" s="70"/>
      <c r="AL35" s="908"/>
      <c r="AM35" s="891"/>
      <c r="AN35" s="908"/>
      <c r="AO35" s="892"/>
      <c r="AP35" s="908"/>
      <c r="AQ35" s="70"/>
      <c r="AR35" s="59"/>
      <c r="AS35" s="70"/>
      <c r="AT35" s="57"/>
      <c r="AU35" s="262"/>
      <c r="AV35" s="70"/>
      <c r="AW35" s="57"/>
      <c r="AX35" s="533" t="str">
        <f>IF(AW35="","",IF(AW35="A",'12.パネルラジエーター設備費用算出シート'!$G$13,IF(AW35="B",'12.パネルラジエーター設備費用算出シート'!$N$13,IF(AW35="C",'12.パネルラジエーター設備費用算出シート'!$G$23,IF(AW35="D",'12.パネルラジエーター設備費用算出シート'!$N$23,IF(AW35="E",'12.パネルラジエーター設備費用算出シート'!$G$33,IF(AW35="F",'12.パネルラジエーター設備費用算出シート'!$N$33,IF(AW35="G",'12.パネルラジエーター設備費用算出シート'!$G$43,IF(AW35="H",'12.パネルラジエーター設備費用算出シート'!$N$43,IF(AW35="I",'12.パネルラジエーター設備費用算出シート'!$G$54,'12.パネルラジエーター設備費用算出シート'!$N$54))))))))))</f>
        <v/>
      </c>
      <c r="AY35" s="70"/>
      <c r="AZ35" s="57"/>
      <c r="BA35" s="262"/>
      <c r="BB35" s="70"/>
      <c r="BC35" s="34"/>
      <c r="BD35" s="34"/>
      <c r="BE35" s="34"/>
      <c r="BF35" s="53"/>
      <c r="BG35" s="34"/>
      <c r="BH35" s="34"/>
      <c r="BI35" s="53"/>
      <c r="BJ35" s="34"/>
      <c r="BK35" s="34"/>
      <c r="BL35" s="34"/>
      <c r="BM35" s="34"/>
    </row>
    <row r="36" spans="1:65" s="35" customFormat="1">
      <c r="A36" s="72"/>
      <c r="B36" s="55">
        <v>24</v>
      </c>
      <c r="C36" s="78"/>
      <c r="D36" s="56"/>
      <c r="E36" s="73"/>
      <c r="F36" s="530"/>
      <c r="G36" s="530"/>
      <c r="H36" s="57"/>
      <c r="I36" s="58"/>
      <c r="J36" s="57"/>
      <c r="K36" s="531" t="str">
        <f t="shared" si="0"/>
        <v/>
      </c>
      <c r="L36" s="531" t="str">
        <f>IF($G36="","",IF(OR('2.全体概要'!$C$15=1,'2.全体概要'!$C$15=2),INDEX($BH$15:$BH$16,MATCH($G36,$BG$15:$BG$16,-1)),IF('2.全体概要'!$C$15=3,INDEX($BH$14:$BH$15,MATCH($G36,$BG$14:$BG$15,-1)),INDEX($BH$13:$BH$14,MATCH($G36,$BG$13:$BG$14,-1)))))</f>
        <v/>
      </c>
      <c r="M36" s="531" t="str">
        <f t="shared" si="1"/>
        <v/>
      </c>
      <c r="N36" s="532">
        <f t="shared" si="2"/>
        <v>0</v>
      </c>
      <c r="O36" s="70"/>
      <c r="P36" s="124"/>
      <c r="Q36" s="54"/>
      <c r="R36" s="194"/>
      <c r="S36" s="125"/>
      <c r="T36" s="54"/>
      <c r="U36" s="194"/>
      <c r="V36" s="124"/>
      <c r="W36" s="54"/>
      <c r="X36" s="194"/>
      <c r="Y36" s="125"/>
      <c r="Z36" s="54"/>
      <c r="AA36" s="194"/>
      <c r="AB36" s="57"/>
      <c r="AC36" s="70"/>
      <c r="AD36" s="124"/>
      <c r="AE36" s="70"/>
      <c r="AF36" s="124"/>
      <c r="AG36" s="70"/>
      <c r="AH36" s="57"/>
      <c r="AI36" s="70"/>
      <c r="AJ36" s="124"/>
      <c r="AK36" s="70"/>
      <c r="AL36" s="908"/>
      <c r="AM36" s="891"/>
      <c r="AN36" s="908"/>
      <c r="AO36" s="892"/>
      <c r="AP36" s="908"/>
      <c r="AQ36" s="70"/>
      <c r="AR36" s="59"/>
      <c r="AS36" s="70"/>
      <c r="AT36" s="57"/>
      <c r="AU36" s="262"/>
      <c r="AV36" s="70"/>
      <c r="AW36" s="57"/>
      <c r="AX36" s="533" t="str">
        <f>IF(AW36="","",IF(AW36="A",'12.パネルラジエーター設備費用算出シート'!$G$13,IF(AW36="B",'12.パネルラジエーター設備費用算出シート'!$N$13,IF(AW36="C",'12.パネルラジエーター設備費用算出シート'!$G$23,IF(AW36="D",'12.パネルラジエーター設備費用算出シート'!$N$23,IF(AW36="E",'12.パネルラジエーター設備費用算出シート'!$G$33,IF(AW36="F",'12.パネルラジエーター設備費用算出シート'!$N$33,IF(AW36="G",'12.パネルラジエーター設備費用算出シート'!$G$43,IF(AW36="H",'12.パネルラジエーター設備費用算出シート'!$N$43,IF(AW36="I",'12.パネルラジエーター設備費用算出シート'!$G$54,'12.パネルラジエーター設備費用算出シート'!$N$54))))))))))</f>
        <v/>
      </c>
      <c r="AY36" s="70"/>
      <c r="AZ36" s="57"/>
      <c r="BA36" s="262"/>
      <c r="BB36" s="70"/>
      <c r="BC36" s="34"/>
      <c r="BD36" s="34"/>
      <c r="BE36" s="34"/>
      <c r="BF36" s="53"/>
      <c r="BG36" s="34"/>
      <c r="BH36" s="34"/>
      <c r="BI36" s="53"/>
      <c r="BJ36" s="34"/>
      <c r="BK36" s="34"/>
      <c r="BL36" s="34"/>
      <c r="BM36" s="34"/>
    </row>
    <row r="37" spans="1:65" s="35" customFormat="1">
      <c r="A37" s="72"/>
      <c r="B37" s="55">
        <v>25</v>
      </c>
      <c r="C37" s="78"/>
      <c r="D37" s="56"/>
      <c r="E37" s="73"/>
      <c r="F37" s="530"/>
      <c r="G37" s="530"/>
      <c r="H37" s="57"/>
      <c r="I37" s="58"/>
      <c r="J37" s="57"/>
      <c r="K37" s="531" t="str">
        <f t="shared" si="0"/>
        <v/>
      </c>
      <c r="L37" s="531" t="str">
        <f>IF($G37="","",IF(OR('2.全体概要'!$C$15=1,'2.全体概要'!$C$15=2),INDEX($BH$15:$BH$16,MATCH($G37,$BG$15:$BG$16,-1)),IF('2.全体概要'!$C$15=3,INDEX($BH$14:$BH$15,MATCH($G37,$BG$14:$BG$15,-1)),INDEX($BH$13:$BH$14,MATCH($G37,$BG$13:$BG$14,-1)))))</f>
        <v/>
      </c>
      <c r="M37" s="531" t="str">
        <f t="shared" si="1"/>
        <v/>
      </c>
      <c r="N37" s="532">
        <f t="shared" si="2"/>
        <v>0</v>
      </c>
      <c r="O37" s="70"/>
      <c r="P37" s="124"/>
      <c r="Q37" s="54"/>
      <c r="R37" s="194"/>
      <c r="S37" s="125"/>
      <c r="T37" s="54"/>
      <c r="U37" s="194"/>
      <c r="V37" s="124"/>
      <c r="W37" s="54"/>
      <c r="X37" s="194"/>
      <c r="Y37" s="125"/>
      <c r="Z37" s="54"/>
      <c r="AA37" s="194"/>
      <c r="AB37" s="57"/>
      <c r="AC37" s="70"/>
      <c r="AD37" s="124"/>
      <c r="AE37" s="70"/>
      <c r="AF37" s="124"/>
      <c r="AG37" s="70"/>
      <c r="AH37" s="57"/>
      <c r="AI37" s="70"/>
      <c r="AJ37" s="124"/>
      <c r="AK37" s="70"/>
      <c r="AL37" s="908"/>
      <c r="AM37" s="891"/>
      <c r="AN37" s="908"/>
      <c r="AO37" s="892"/>
      <c r="AP37" s="908"/>
      <c r="AQ37" s="70"/>
      <c r="AR37" s="59"/>
      <c r="AS37" s="70"/>
      <c r="AT37" s="57"/>
      <c r="AU37" s="262"/>
      <c r="AV37" s="70"/>
      <c r="AW37" s="57"/>
      <c r="AX37" s="533" t="str">
        <f>IF(AW37="","",IF(AW37="A",'12.パネルラジエーター設備費用算出シート'!$G$13,IF(AW37="B",'12.パネルラジエーター設備費用算出シート'!$N$13,IF(AW37="C",'12.パネルラジエーター設備費用算出シート'!$G$23,IF(AW37="D",'12.パネルラジエーター設備費用算出シート'!$N$23,IF(AW37="E",'12.パネルラジエーター設備費用算出シート'!$G$33,IF(AW37="F",'12.パネルラジエーター設備費用算出シート'!$N$33,IF(AW37="G",'12.パネルラジエーター設備費用算出シート'!$G$43,IF(AW37="H",'12.パネルラジエーター設備費用算出シート'!$N$43,IF(AW37="I",'12.パネルラジエーター設備費用算出シート'!$G$54,'12.パネルラジエーター設備費用算出シート'!$N$54))))))))))</f>
        <v/>
      </c>
      <c r="AY37" s="70"/>
      <c r="AZ37" s="57"/>
      <c r="BA37" s="262"/>
      <c r="BB37" s="70"/>
      <c r="BC37" s="34"/>
      <c r="BD37" s="34"/>
      <c r="BE37" s="34"/>
      <c r="BF37" s="53"/>
      <c r="BG37" s="34"/>
      <c r="BH37" s="34"/>
      <c r="BI37" s="53"/>
      <c r="BJ37" s="34"/>
      <c r="BK37" s="34"/>
      <c r="BL37" s="34"/>
      <c r="BM37" s="34"/>
    </row>
    <row r="38" spans="1:65" s="35" customFormat="1">
      <c r="A38" s="72"/>
      <c r="B38" s="55">
        <v>26</v>
      </c>
      <c r="C38" s="78"/>
      <c r="D38" s="56"/>
      <c r="E38" s="73"/>
      <c r="F38" s="530"/>
      <c r="G38" s="530"/>
      <c r="H38" s="57"/>
      <c r="I38" s="58"/>
      <c r="J38" s="57"/>
      <c r="K38" s="531" t="str">
        <f t="shared" si="0"/>
        <v/>
      </c>
      <c r="L38" s="531" t="str">
        <f>IF($G38="","",IF(OR('2.全体概要'!$C$15=1,'2.全体概要'!$C$15=2),INDEX($BH$15:$BH$16,MATCH($G38,$BG$15:$BG$16,-1)),IF('2.全体概要'!$C$15=3,INDEX($BH$14:$BH$15,MATCH($G38,$BG$14:$BG$15,-1)),INDEX($BH$13:$BH$14,MATCH($G38,$BG$13:$BG$14,-1)))))</f>
        <v/>
      </c>
      <c r="M38" s="531" t="str">
        <f t="shared" si="1"/>
        <v/>
      </c>
      <c r="N38" s="532">
        <f t="shared" si="2"/>
        <v>0</v>
      </c>
      <c r="O38" s="70"/>
      <c r="P38" s="124"/>
      <c r="Q38" s="54"/>
      <c r="R38" s="194"/>
      <c r="S38" s="125"/>
      <c r="T38" s="54"/>
      <c r="U38" s="194"/>
      <c r="V38" s="124"/>
      <c r="W38" s="54"/>
      <c r="X38" s="194"/>
      <c r="Y38" s="125"/>
      <c r="Z38" s="54"/>
      <c r="AA38" s="194"/>
      <c r="AB38" s="57"/>
      <c r="AC38" s="70"/>
      <c r="AD38" s="124"/>
      <c r="AE38" s="70"/>
      <c r="AF38" s="124"/>
      <c r="AG38" s="70"/>
      <c r="AH38" s="57"/>
      <c r="AI38" s="70"/>
      <c r="AJ38" s="124"/>
      <c r="AK38" s="70"/>
      <c r="AL38" s="908"/>
      <c r="AM38" s="891"/>
      <c r="AN38" s="908"/>
      <c r="AO38" s="892"/>
      <c r="AP38" s="908"/>
      <c r="AQ38" s="70"/>
      <c r="AR38" s="59"/>
      <c r="AS38" s="70"/>
      <c r="AT38" s="57"/>
      <c r="AU38" s="262"/>
      <c r="AV38" s="70"/>
      <c r="AW38" s="57"/>
      <c r="AX38" s="533" t="str">
        <f>IF(AW38="","",IF(AW38="A",'12.パネルラジエーター設備費用算出シート'!$G$13,IF(AW38="B",'12.パネルラジエーター設備費用算出シート'!$N$13,IF(AW38="C",'12.パネルラジエーター設備費用算出シート'!$G$23,IF(AW38="D",'12.パネルラジエーター設備費用算出シート'!$N$23,IF(AW38="E",'12.パネルラジエーター設備費用算出シート'!$G$33,IF(AW38="F",'12.パネルラジエーター設備費用算出シート'!$N$33,IF(AW38="G",'12.パネルラジエーター設備費用算出シート'!$G$43,IF(AW38="H",'12.パネルラジエーター設備費用算出シート'!$N$43,IF(AW38="I",'12.パネルラジエーター設備費用算出シート'!$G$54,'12.パネルラジエーター設備費用算出シート'!$N$54))))))))))</f>
        <v/>
      </c>
      <c r="AY38" s="70"/>
      <c r="AZ38" s="57"/>
      <c r="BA38" s="262"/>
      <c r="BB38" s="70"/>
      <c r="BC38" s="34"/>
      <c r="BD38" s="34"/>
      <c r="BE38" s="34"/>
      <c r="BF38" s="53"/>
      <c r="BG38" s="34"/>
      <c r="BH38" s="34"/>
      <c r="BI38" s="53"/>
      <c r="BJ38" s="34"/>
      <c r="BK38" s="34"/>
      <c r="BL38" s="34"/>
      <c r="BM38" s="34"/>
    </row>
    <row r="39" spans="1:65" s="35" customFormat="1">
      <c r="A39" s="72"/>
      <c r="B39" s="55">
        <v>27</v>
      </c>
      <c r="C39" s="78"/>
      <c r="D39" s="56"/>
      <c r="E39" s="73"/>
      <c r="F39" s="530"/>
      <c r="G39" s="530"/>
      <c r="H39" s="57"/>
      <c r="I39" s="58"/>
      <c r="J39" s="57"/>
      <c r="K39" s="531" t="str">
        <f t="shared" si="0"/>
        <v/>
      </c>
      <c r="L39" s="531" t="str">
        <f>IF($G39="","",IF(OR('2.全体概要'!$C$15=1,'2.全体概要'!$C$15=2),INDEX($BH$15:$BH$16,MATCH($G39,$BG$15:$BG$16,-1)),IF('2.全体概要'!$C$15=3,INDEX($BH$14:$BH$15,MATCH($G39,$BG$14:$BG$15,-1)),INDEX($BH$13:$BH$14,MATCH($G39,$BG$13:$BG$14,-1)))))</f>
        <v/>
      </c>
      <c r="M39" s="531" t="str">
        <f t="shared" si="1"/>
        <v/>
      </c>
      <c r="N39" s="532">
        <f t="shared" si="2"/>
        <v>0</v>
      </c>
      <c r="O39" s="70"/>
      <c r="P39" s="124"/>
      <c r="Q39" s="54"/>
      <c r="R39" s="194"/>
      <c r="S39" s="125"/>
      <c r="T39" s="54"/>
      <c r="U39" s="194"/>
      <c r="V39" s="124"/>
      <c r="W39" s="54"/>
      <c r="X39" s="194"/>
      <c r="Y39" s="125"/>
      <c r="Z39" s="54"/>
      <c r="AA39" s="194"/>
      <c r="AB39" s="57"/>
      <c r="AC39" s="70"/>
      <c r="AD39" s="124"/>
      <c r="AE39" s="70"/>
      <c r="AF39" s="124"/>
      <c r="AG39" s="70"/>
      <c r="AH39" s="57"/>
      <c r="AI39" s="70"/>
      <c r="AJ39" s="124"/>
      <c r="AK39" s="70"/>
      <c r="AL39" s="908"/>
      <c r="AM39" s="891"/>
      <c r="AN39" s="908"/>
      <c r="AO39" s="892"/>
      <c r="AP39" s="908"/>
      <c r="AQ39" s="70"/>
      <c r="AR39" s="59"/>
      <c r="AS39" s="70"/>
      <c r="AT39" s="57"/>
      <c r="AU39" s="262"/>
      <c r="AV39" s="70"/>
      <c r="AW39" s="57"/>
      <c r="AX39" s="533" t="str">
        <f>IF(AW39="","",IF(AW39="A",'12.パネルラジエーター設備費用算出シート'!$G$13,IF(AW39="B",'12.パネルラジエーター設備費用算出シート'!$N$13,IF(AW39="C",'12.パネルラジエーター設備費用算出シート'!$G$23,IF(AW39="D",'12.パネルラジエーター設備費用算出シート'!$N$23,IF(AW39="E",'12.パネルラジエーター設備費用算出シート'!$G$33,IF(AW39="F",'12.パネルラジエーター設備費用算出シート'!$N$33,IF(AW39="G",'12.パネルラジエーター設備費用算出シート'!$G$43,IF(AW39="H",'12.パネルラジエーター設備費用算出シート'!$N$43,IF(AW39="I",'12.パネルラジエーター設備費用算出シート'!$G$54,'12.パネルラジエーター設備費用算出シート'!$N$54))))))))))</f>
        <v/>
      </c>
      <c r="AY39" s="70"/>
      <c r="AZ39" s="57"/>
      <c r="BA39" s="262"/>
      <c r="BB39" s="70"/>
      <c r="BC39" s="34"/>
      <c r="BD39" s="34"/>
      <c r="BE39" s="34"/>
      <c r="BF39" s="53"/>
      <c r="BG39" s="34"/>
      <c r="BH39" s="34"/>
      <c r="BI39" s="53"/>
      <c r="BJ39" s="34"/>
      <c r="BK39" s="34"/>
      <c r="BL39" s="34"/>
      <c r="BM39" s="34"/>
    </row>
    <row r="40" spans="1:65" s="35" customFormat="1">
      <c r="A40" s="72"/>
      <c r="B40" s="55">
        <v>28</v>
      </c>
      <c r="C40" s="78"/>
      <c r="D40" s="56"/>
      <c r="E40" s="73"/>
      <c r="F40" s="530"/>
      <c r="G40" s="530"/>
      <c r="H40" s="57"/>
      <c r="I40" s="58"/>
      <c r="J40" s="57"/>
      <c r="K40" s="531" t="str">
        <f t="shared" si="0"/>
        <v/>
      </c>
      <c r="L40" s="531" t="str">
        <f>IF($G40="","",IF(OR('2.全体概要'!$C$15=1,'2.全体概要'!$C$15=2),INDEX($BH$15:$BH$16,MATCH($G40,$BG$15:$BG$16,-1)),IF('2.全体概要'!$C$15=3,INDEX($BH$14:$BH$15,MATCH($G40,$BG$14:$BG$15,-1)),INDEX($BH$13:$BH$14,MATCH($G40,$BG$13:$BG$14,-1)))))</f>
        <v/>
      </c>
      <c r="M40" s="531" t="str">
        <f t="shared" si="1"/>
        <v/>
      </c>
      <c r="N40" s="532">
        <f t="shared" si="2"/>
        <v>0</v>
      </c>
      <c r="O40" s="70"/>
      <c r="P40" s="124"/>
      <c r="Q40" s="54"/>
      <c r="R40" s="194"/>
      <c r="S40" s="125"/>
      <c r="T40" s="54"/>
      <c r="U40" s="194"/>
      <c r="V40" s="124"/>
      <c r="W40" s="54"/>
      <c r="X40" s="194"/>
      <c r="Y40" s="125"/>
      <c r="Z40" s="54"/>
      <c r="AA40" s="194"/>
      <c r="AB40" s="57"/>
      <c r="AC40" s="70"/>
      <c r="AD40" s="124"/>
      <c r="AE40" s="70"/>
      <c r="AF40" s="124"/>
      <c r="AG40" s="70"/>
      <c r="AH40" s="57"/>
      <c r="AI40" s="70"/>
      <c r="AJ40" s="124"/>
      <c r="AK40" s="70"/>
      <c r="AL40" s="908"/>
      <c r="AM40" s="891"/>
      <c r="AN40" s="908"/>
      <c r="AO40" s="892"/>
      <c r="AP40" s="908"/>
      <c r="AQ40" s="70"/>
      <c r="AR40" s="59"/>
      <c r="AS40" s="70"/>
      <c r="AT40" s="57"/>
      <c r="AU40" s="262"/>
      <c r="AV40" s="70"/>
      <c r="AW40" s="57"/>
      <c r="AX40" s="533" t="str">
        <f>IF(AW40="","",IF(AW40="A",'12.パネルラジエーター設備費用算出シート'!$G$13,IF(AW40="B",'12.パネルラジエーター設備費用算出シート'!$N$13,IF(AW40="C",'12.パネルラジエーター設備費用算出シート'!$G$23,IF(AW40="D",'12.パネルラジエーター設備費用算出シート'!$N$23,IF(AW40="E",'12.パネルラジエーター設備費用算出シート'!$G$33,IF(AW40="F",'12.パネルラジエーター設備費用算出シート'!$N$33,IF(AW40="G",'12.パネルラジエーター設備費用算出シート'!$G$43,IF(AW40="H",'12.パネルラジエーター設備費用算出シート'!$N$43,IF(AW40="I",'12.パネルラジエーター設備費用算出シート'!$G$54,'12.パネルラジエーター設備費用算出シート'!$N$54))))))))))</f>
        <v/>
      </c>
      <c r="AY40" s="70"/>
      <c r="AZ40" s="57"/>
      <c r="BA40" s="262"/>
      <c r="BB40" s="70"/>
      <c r="BC40" s="34"/>
      <c r="BD40" s="34"/>
      <c r="BE40" s="34"/>
      <c r="BF40" s="53"/>
      <c r="BG40" s="34"/>
      <c r="BH40" s="34"/>
      <c r="BI40" s="53"/>
      <c r="BJ40" s="34"/>
      <c r="BK40" s="34"/>
      <c r="BL40" s="34"/>
      <c r="BM40" s="34"/>
    </row>
    <row r="41" spans="1:65" s="35" customFormat="1">
      <c r="A41" s="72"/>
      <c r="B41" s="55">
        <v>29</v>
      </c>
      <c r="C41" s="78"/>
      <c r="D41" s="56"/>
      <c r="E41" s="73"/>
      <c r="F41" s="530"/>
      <c r="G41" s="530"/>
      <c r="H41" s="57"/>
      <c r="I41" s="58"/>
      <c r="J41" s="57"/>
      <c r="K41" s="531" t="str">
        <f t="shared" si="0"/>
        <v/>
      </c>
      <c r="L41" s="531" t="str">
        <f>IF($G41="","",IF(OR('2.全体概要'!$C$15=1,'2.全体概要'!$C$15=2),INDEX($BH$15:$BH$16,MATCH($G41,$BG$15:$BG$16,-1)),IF('2.全体概要'!$C$15=3,INDEX($BH$14:$BH$15,MATCH($G41,$BG$14:$BG$15,-1)),INDEX($BH$13:$BH$14,MATCH($G41,$BG$13:$BG$14,-1)))))</f>
        <v/>
      </c>
      <c r="M41" s="531" t="str">
        <f t="shared" si="1"/>
        <v/>
      </c>
      <c r="N41" s="532">
        <f t="shared" si="2"/>
        <v>0</v>
      </c>
      <c r="O41" s="70"/>
      <c r="P41" s="124"/>
      <c r="Q41" s="54"/>
      <c r="R41" s="194"/>
      <c r="S41" s="125"/>
      <c r="T41" s="54"/>
      <c r="U41" s="194"/>
      <c r="V41" s="124"/>
      <c r="W41" s="54"/>
      <c r="X41" s="194"/>
      <c r="Y41" s="125"/>
      <c r="Z41" s="54"/>
      <c r="AA41" s="194"/>
      <c r="AB41" s="57"/>
      <c r="AC41" s="70"/>
      <c r="AD41" s="124"/>
      <c r="AE41" s="70"/>
      <c r="AF41" s="124"/>
      <c r="AG41" s="70"/>
      <c r="AH41" s="57"/>
      <c r="AI41" s="70"/>
      <c r="AJ41" s="124"/>
      <c r="AK41" s="70"/>
      <c r="AL41" s="908"/>
      <c r="AM41" s="891"/>
      <c r="AN41" s="908"/>
      <c r="AO41" s="892"/>
      <c r="AP41" s="908"/>
      <c r="AQ41" s="70"/>
      <c r="AR41" s="59"/>
      <c r="AS41" s="70"/>
      <c r="AT41" s="57"/>
      <c r="AU41" s="262"/>
      <c r="AV41" s="70"/>
      <c r="AW41" s="57"/>
      <c r="AX41" s="533" t="str">
        <f>IF(AW41="","",IF(AW41="A",'12.パネルラジエーター設備費用算出シート'!$G$13,IF(AW41="B",'12.パネルラジエーター設備費用算出シート'!$N$13,IF(AW41="C",'12.パネルラジエーター設備費用算出シート'!$G$23,IF(AW41="D",'12.パネルラジエーター設備費用算出シート'!$N$23,IF(AW41="E",'12.パネルラジエーター設備費用算出シート'!$G$33,IF(AW41="F",'12.パネルラジエーター設備費用算出シート'!$N$33,IF(AW41="G",'12.パネルラジエーター設備費用算出シート'!$G$43,IF(AW41="H",'12.パネルラジエーター設備費用算出シート'!$N$43,IF(AW41="I",'12.パネルラジエーター設備費用算出シート'!$G$54,'12.パネルラジエーター設備費用算出シート'!$N$54))))))))))</f>
        <v/>
      </c>
      <c r="AY41" s="70"/>
      <c r="AZ41" s="57"/>
      <c r="BA41" s="262"/>
      <c r="BB41" s="70"/>
      <c r="BC41" s="34"/>
      <c r="BD41" s="34"/>
      <c r="BE41" s="34"/>
      <c r="BF41" s="53"/>
      <c r="BG41" s="34"/>
      <c r="BH41" s="34"/>
      <c r="BI41" s="53"/>
      <c r="BJ41" s="34"/>
      <c r="BK41" s="34"/>
      <c r="BL41" s="34"/>
      <c r="BM41" s="34"/>
    </row>
    <row r="42" spans="1:65" s="35" customFormat="1">
      <c r="A42" s="72"/>
      <c r="B42" s="55">
        <v>30</v>
      </c>
      <c r="C42" s="78"/>
      <c r="D42" s="56"/>
      <c r="E42" s="73"/>
      <c r="F42" s="530"/>
      <c r="G42" s="530"/>
      <c r="H42" s="57"/>
      <c r="I42" s="58"/>
      <c r="J42" s="57"/>
      <c r="K42" s="531" t="str">
        <f t="shared" si="0"/>
        <v/>
      </c>
      <c r="L42" s="531" t="str">
        <f>IF($G42="","",IF(OR('2.全体概要'!$C$15=1,'2.全体概要'!$C$15=2),INDEX($BH$15:$BH$16,MATCH($G42,$BG$15:$BG$16,-1)),IF('2.全体概要'!$C$15=3,INDEX($BH$14:$BH$15,MATCH($G42,$BG$14:$BG$15,-1)),INDEX($BH$13:$BH$14,MATCH($G42,$BG$13:$BG$14,-1)))))</f>
        <v/>
      </c>
      <c r="M42" s="531" t="str">
        <f t="shared" si="1"/>
        <v/>
      </c>
      <c r="N42" s="532">
        <f t="shared" si="2"/>
        <v>0</v>
      </c>
      <c r="O42" s="70"/>
      <c r="P42" s="124"/>
      <c r="Q42" s="54"/>
      <c r="R42" s="194"/>
      <c r="S42" s="125"/>
      <c r="T42" s="54"/>
      <c r="U42" s="194"/>
      <c r="V42" s="124"/>
      <c r="W42" s="54"/>
      <c r="X42" s="194"/>
      <c r="Y42" s="125"/>
      <c r="Z42" s="54"/>
      <c r="AA42" s="194"/>
      <c r="AB42" s="57"/>
      <c r="AC42" s="70"/>
      <c r="AD42" s="124"/>
      <c r="AE42" s="70"/>
      <c r="AF42" s="124"/>
      <c r="AG42" s="70"/>
      <c r="AH42" s="57"/>
      <c r="AI42" s="70"/>
      <c r="AJ42" s="124"/>
      <c r="AK42" s="70"/>
      <c r="AL42" s="908"/>
      <c r="AM42" s="891"/>
      <c r="AN42" s="908"/>
      <c r="AO42" s="892"/>
      <c r="AP42" s="908"/>
      <c r="AQ42" s="70"/>
      <c r="AR42" s="59"/>
      <c r="AS42" s="70"/>
      <c r="AT42" s="57"/>
      <c r="AU42" s="262"/>
      <c r="AV42" s="70"/>
      <c r="AW42" s="57"/>
      <c r="AX42" s="533" t="str">
        <f>IF(AW42="","",IF(AW42="A",'12.パネルラジエーター設備費用算出シート'!$G$13,IF(AW42="B",'12.パネルラジエーター設備費用算出シート'!$N$13,IF(AW42="C",'12.パネルラジエーター設備費用算出シート'!$G$23,IF(AW42="D",'12.パネルラジエーター設備費用算出シート'!$N$23,IF(AW42="E",'12.パネルラジエーター設備費用算出シート'!$G$33,IF(AW42="F",'12.パネルラジエーター設備費用算出シート'!$N$33,IF(AW42="G",'12.パネルラジエーター設備費用算出シート'!$G$43,IF(AW42="H",'12.パネルラジエーター設備費用算出シート'!$N$43,IF(AW42="I",'12.パネルラジエーター設備費用算出シート'!$G$54,'12.パネルラジエーター設備費用算出シート'!$N$54))))))))))</f>
        <v/>
      </c>
      <c r="AY42" s="70"/>
      <c r="AZ42" s="57"/>
      <c r="BA42" s="262"/>
      <c r="BB42" s="70"/>
      <c r="BC42" s="34"/>
      <c r="BD42" s="34"/>
      <c r="BE42" s="34"/>
      <c r="BF42" s="53"/>
      <c r="BG42" s="34"/>
      <c r="BH42" s="34"/>
      <c r="BI42" s="53"/>
      <c r="BJ42" s="34"/>
      <c r="BK42" s="34"/>
      <c r="BL42" s="34"/>
      <c r="BM42" s="34"/>
    </row>
    <row r="43" spans="1:65" s="35" customFormat="1">
      <c r="A43" s="72"/>
      <c r="B43" s="55">
        <v>31</v>
      </c>
      <c r="C43" s="78"/>
      <c r="D43" s="56"/>
      <c r="E43" s="73"/>
      <c r="F43" s="530"/>
      <c r="G43" s="530"/>
      <c r="H43" s="57"/>
      <c r="I43" s="58"/>
      <c r="J43" s="57"/>
      <c r="K43" s="531" t="str">
        <f t="shared" si="0"/>
        <v/>
      </c>
      <c r="L43" s="531" t="str">
        <f>IF($G43="","",IF(OR('2.全体概要'!$C$15=1,'2.全体概要'!$C$15=2),INDEX($BH$15:$BH$16,MATCH($G43,$BG$15:$BG$16,-1)),IF('2.全体概要'!$C$15=3,INDEX($BH$14:$BH$15,MATCH($G43,$BG$14:$BG$15,-1)),INDEX($BH$13:$BH$14,MATCH($G43,$BG$13:$BG$14,-1)))))</f>
        <v/>
      </c>
      <c r="M43" s="531" t="str">
        <f t="shared" si="1"/>
        <v/>
      </c>
      <c r="N43" s="532">
        <f t="shared" si="2"/>
        <v>0</v>
      </c>
      <c r="O43" s="70"/>
      <c r="P43" s="124"/>
      <c r="Q43" s="54"/>
      <c r="R43" s="194"/>
      <c r="S43" s="125"/>
      <c r="T43" s="54"/>
      <c r="U43" s="194"/>
      <c r="V43" s="124"/>
      <c r="W43" s="54"/>
      <c r="X43" s="194"/>
      <c r="Y43" s="125"/>
      <c r="Z43" s="54"/>
      <c r="AA43" s="194"/>
      <c r="AB43" s="57"/>
      <c r="AC43" s="70"/>
      <c r="AD43" s="124"/>
      <c r="AE43" s="70"/>
      <c r="AF43" s="124"/>
      <c r="AG43" s="70"/>
      <c r="AH43" s="57"/>
      <c r="AI43" s="70"/>
      <c r="AJ43" s="124"/>
      <c r="AK43" s="70"/>
      <c r="AL43" s="908"/>
      <c r="AM43" s="891"/>
      <c r="AN43" s="908"/>
      <c r="AO43" s="892"/>
      <c r="AP43" s="908"/>
      <c r="AQ43" s="70"/>
      <c r="AR43" s="59"/>
      <c r="AS43" s="70"/>
      <c r="AT43" s="57"/>
      <c r="AU43" s="262"/>
      <c r="AV43" s="70"/>
      <c r="AW43" s="57"/>
      <c r="AX43" s="533" t="str">
        <f>IF(AW43="","",IF(AW43="A",'12.パネルラジエーター設備費用算出シート'!$G$13,IF(AW43="B",'12.パネルラジエーター設備費用算出シート'!$N$13,IF(AW43="C",'12.パネルラジエーター設備費用算出シート'!$G$23,IF(AW43="D",'12.パネルラジエーター設備費用算出シート'!$N$23,IF(AW43="E",'12.パネルラジエーター設備費用算出シート'!$G$33,IF(AW43="F",'12.パネルラジエーター設備費用算出シート'!$N$33,IF(AW43="G",'12.パネルラジエーター設備費用算出シート'!$G$43,IF(AW43="H",'12.パネルラジエーター設備費用算出シート'!$N$43,IF(AW43="I",'12.パネルラジエーター設備費用算出シート'!$G$54,'12.パネルラジエーター設備費用算出シート'!$N$54))))))))))</f>
        <v/>
      </c>
      <c r="AY43" s="70"/>
      <c r="AZ43" s="57"/>
      <c r="BA43" s="262"/>
      <c r="BB43" s="70"/>
      <c r="BC43" s="34"/>
      <c r="BD43" s="34"/>
      <c r="BE43" s="34"/>
      <c r="BF43" s="53"/>
      <c r="BG43" s="34"/>
      <c r="BH43" s="34"/>
      <c r="BI43" s="53"/>
      <c r="BJ43" s="34"/>
      <c r="BK43" s="34"/>
      <c r="BL43" s="34"/>
      <c r="BM43" s="34"/>
    </row>
    <row r="44" spans="1:65" s="35" customFormat="1">
      <c r="A44" s="72"/>
      <c r="B44" s="55">
        <v>32</v>
      </c>
      <c r="C44" s="78"/>
      <c r="D44" s="56"/>
      <c r="E44" s="73"/>
      <c r="F44" s="530"/>
      <c r="G44" s="530"/>
      <c r="H44" s="57"/>
      <c r="I44" s="58"/>
      <c r="J44" s="57"/>
      <c r="K44" s="531" t="str">
        <f t="shared" si="0"/>
        <v/>
      </c>
      <c r="L44" s="531" t="str">
        <f>IF($G44="","",IF(OR('2.全体概要'!$C$15=1,'2.全体概要'!$C$15=2),INDEX($BH$15:$BH$16,MATCH($G44,$BG$15:$BG$16,-1)),IF('2.全体概要'!$C$15=3,INDEX($BH$14:$BH$15,MATCH($G44,$BG$14:$BG$15,-1)),INDEX($BH$13:$BH$14,MATCH($G44,$BG$13:$BG$14,-1)))))</f>
        <v/>
      </c>
      <c r="M44" s="531" t="str">
        <f t="shared" si="1"/>
        <v/>
      </c>
      <c r="N44" s="532">
        <f t="shared" si="2"/>
        <v>0</v>
      </c>
      <c r="O44" s="70"/>
      <c r="P44" s="124"/>
      <c r="Q44" s="54"/>
      <c r="R44" s="194"/>
      <c r="S44" s="125"/>
      <c r="T44" s="54"/>
      <c r="U44" s="194"/>
      <c r="V44" s="124"/>
      <c r="W44" s="54"/>
      <c r="X44" s="194"/>
      <c r="Y44" s="125"/>
      <c r="Z44" s="54"/>
      <c r="AA44" s="194"/>
      <c r="AB44" s="57"/>
      <c r="AC44" s="70"/>
      <c r="AD44" s="124"/>
      <c r="AE44" s="70"/>
      <c r="AF44" s="124"/>
      <c r="AG44" s="70"/>
      <c r="AH44" s="57"/>
      <c r="AI44" s="70"/>
      <c r="AJ44" s="124"/>
      <c r="AK44" s="70"/>
      <c r="AL44" s="908"/>
      <c r="AM44" s="891"/>
      <c r="AN44" s="908"/>
      <c r="AO44" s="892"/>
      <c r="AP44" s="908"/>
      <c r="AQ44" s="70"/>
      <c r="AR44" s="59"/>
      <c r="AS44" s="70"/>
      <c r="AT44" s="57"/>
      <c r="AU44" s="262"/>
      <c r="AV44" s="70"/>
      <c r="AW44" s="57"/>
      <c r="AX44" s="533" t="str">
        <f>IF(AW44="","",IF(AW44="A",'12.パネルラジエーター設備費用算出シート'!$G$13,IF(AW44="B",'12.パネルラジエーター設備費用算出シート'!$N$13,IF(AW44="C",'12.パネルラジエーター設備費用算出シート'!$G$23,IF(AW44="D",'12.パネルラジエーター設備費用算出シート'!$N$23,IF(AW44="E",'12.パネルラジエーター設備費用算出シート'!$G$33,IF(AW44="F",'12.パネルラジエーター設備費用算出シート'!$N$33,IF(AW44="G",'12.パネルラジエーター設備費用算出シート'!$G$43,IF(AW44="H",'12.パネルラジエーター設備費用算出シート'!$N$43,IF(AW44="I",'12.パネルラジエーター設備費用算出シート'!$G$54,'12.パネルラジエーター設備費用算出シート'!$N$54))))))))))</f>
        <v/>
      </c>
      <c r="AY44" s="70"/>
      <c r="AZ44" s="57"/>
      <c r="BA44" s="262"/>
      <c r="BB44" s="70"/>
      <c r="BC44" s="34"/>
      <c r="BD44" s="34"/>
      <c r="BE44" s="34"/>
      <c r="BF44" s="53"/>
      <c r="BG44" s="34"/>
      <c r="BH44" s="34"/>
      <c r="BI44" s="53"/>
      <c r="BJ44" s="34"/>
      <c r="BK44" s="34"/>
      <c r="BL44" s="34"/>
      <c r="BM44" s="34"/>
    </row>
    <row r="45" spans="1:65" s="35" customFormat="1">
      <c r="A45" s="72"/>
      <c r="B45" s="55">
        <v>33</v>
      </c>
      <c r="C45" s="78"/>
      <c r="D45" s="56"/>
      <c r="E45" s="73"/>
      <c r="F45" s="530"/>
      <c r="G45" s="530"/>
      <c r="H45" s="57"/>
      <c r="I45" s="58"/>
      <c r="J45" s="57"/>
      <c r="K45" s="531" t="str">
        <f t="shared" si="0"/>
        <v/>
      </c>
      <c r="L45" s="531" t="str">
        <f>IF($G45="","",IF(OR('2.全体概要'!$C$15=1,'2.全体概要'!$C$15=2),INDEX($BH$15:$BH$16,MATCH($G45,$BG$15:$BG$16,-1)),IF('2.全体概要'!$C$15=3,INDEX($BH$14:$BH$15,MATCH($G45,$BG$14:$BG$15,-1)),INDEX($BH$13:$BH$14,MATCH($G45,$BG$13:$BG$14,-1)))))</f>
        <v/>
      </c>
      <c r="M45" s="531" t="str">
        <f t="shared" si="1"/>
        <v/>
      </c>
      <c r="N45" s="532">
        <f t="shared" si="2"/>
        <v>0</v>
      </c>
      <c r="O45" s="70"/>
      <c r="P45" s="124"/>
      <c r="Q45" s="54"/>
      <c r="R45" s="194"/>
      <c r="S45" s="125"/>
      <c r="T45" s="54"/>
      <c r="U45" s="194"/>
      <c r="V45" s="124"/>
      <c r="W45" s="54"/>
      <c r="X45" s="194"/>
      <c r="Y45" s="125"/>
      <c r="Z45" s="54"/>
      <c r="AA45" s="194"/>
      <c r="AB45" s="57"/>
      <c r="AC45" s="70"/>
      <c r="AD45" s="124"/>
      <c r="AE45" s="70"/>
      <c r="AF45" s="124"/>
      <c r="AG45" s="70"/>
      <c r="AH45" s="57"/>
      <c r="AI45" s="70"/>
      <c r="AJ45" s="124"/>
      <c r="AK45" s="70"/>
      <c r="AL45" s="908"/>
      <c r="AM45" s="891"/>
      <c r="AN45" s="908"/>
      <c r="AO45" s="892"/>
      <c r="AP45" s="908"/>
      <c r="AQ45" s="70"/>
      <c r="AR45" s="59"/>
      <c r="AS45" s="70"/>
      <c r="AT45" s="57"/>
      <c r="AU45" s="262"/>
      <c r="AV45" s="70"/>
      <c r="AW45" s="57"/>
      <c r="AX45" s="533" t="str">
        <f>IF(AW45="","",IF(AW45="A",'12.パネルラジエーター設備費用算出シート'!$G$13,IF(AW45="B",'12.パネルラジエーター設備費用算出シート'!$N$13,IF(AW45="C",'12.パネルラジエーター設備費用算出シート'!$G$23,IF(AW45="D",'12.パネルラジエーター設備費用算出シート'!$N$23,IF(AW45="E",'12.パネルラジエーター設備費用算出シート'!$G$33,IF(AW45="F",'12.パネルラジエーター設備費用算出シート'!$N$33,IF(AW45="G",'12.パネルラジエーター設備費用算出シート'!$G$43,IF(AW45="H",'12.パネルラジエーター設備費用算出シート'!$N$43,IF(AW45="I",'12.パネルラジエーター設備費用算出シート'!$G$54,'12.パネルラジエーター設備費用算出シート'!$N$54))))))))))</f>
        <v/>
      </c>
      <c r="AY45" s="70"/>
      <c r="AZ45" s="57"/>
      <c r="BA45" s="262"/>
      <c r="BB45" s="70"/>
      <c r="BC45" s="34"/>
      <c r="BD45" s="34"/>
      <c r="BE45" s="34"/>
      <c r="BF45" s="53"/>
      <c r="BG45" s="34"/>
      <c r="BH45" s="34"/>
      <c r="BI45" s="53"/>
      <c r="BJ45" s="34"/>
      <c r="BK45" s="34"/>
      <c r="BL45" s="34"/>
      <c r="BM45" s="34"/>
    </row>
    <row r="46" spans="1:65" s="35" customFormat="1">
      <c r="A46" s="72"/>
      <c r="B46" s="55">
        <v>34</v>
      </c>
      <c r="C46" s="78"/>
      <c r="D46" s="56"/>
      <c r="E46" s="73"/>
      <c r="F46" s="530"/>
      <c r="G46" s="530"/>
      <c r="H46" s="57"/>
      <c r="I46" s="58"/>
      <c r="J46" s="57"/>
      <c r="K46" s="531" t="str">
        <f t="shared" si="0"/>
        <v/>
      </c>
      <c r="L46" s="531" t="str">
        <f>IF($G46="","",IF(OR('2.全体概要'!$C$15=1,'2.全体概要'!$C$15=2),INDEX($BH$15:$BH$16,MATCH($G46,$BG$15:$BG$16,-1)),IF('2.全体概要'!$C$15=3,INDEX($BH$14:$BH$15,MATCH($G46,$BG$14:$BG$15,-1)),INDEX($BH$13:$BH$14,MATCH($G46,$BG$13:$BG$14,-1)))))</f>
        <v/>
      </c>
      <c r="M46" s="531" t="str">
        <f t="shared" si="1"/>
        <v/>
      </c>
      <c r="N46" s="532">
        <f t="shared" si="2"/>
        <v>0</v>
      </c>
      <c r="O46" s="70"/>
      <c r="P46" s="124"/>
      <c r="Q46" s="54"/>
      <c r="R46" s="194"/>
      <c r="S46" s="125"/>
      <c r="T46" s="54"/>
      <c r="U46" s="194"/>
      <c r="V46" s="124"/>
      <c r="W46" s="54"/>
      <c r="X46" s="194"/>
      <c r="Y46" s="125"/>
      <c r="Z46" s="54"/>
      <c r="AA46" s="194"/>
      <c r="AB46" s="57"/>
      <c r="AC46" s="70"/>
      <c r="AD46" s="124"/>
      <c r="AE46" s="70"/>
      <c r="AF46" s="124"/>
      <c r="AG46" s="70"/>
      <c r="AH46" s="57"/>
      <c r="AI46" s="70"/>
      <c r="AJ46" s="124"/>
      <c r="AK46" s="70"/>
      <c r="AL46" s="908"/>
      <c r="AM46" s="891"/>
      <c r="AN46" s="908"/>
      <c r="AO46" s="892"/>
      <c r="AP46" s="908"/>
      <c r="AQ46" s="70"/>
      <c r="AR46" s="59"/>
      <c r="AS46" s="70"/>
      <c r="AT46" s="57"/>
      <c r="AU46" s="262"/>
      <c r="AV46" s="70"/>
      <c r="AW46" s="57"/>
      <c r="AX46" s="533" t="str">
        <f>IF(AW46="","",IF(AW46="A",'12.パネルラジエーター設備費用算出シート'!$G$13,IF(AW46="B",'12.パネルラジエーター設備費用算出シート'!$N$13,IF(AW46="C",'12.パネルラジエーター設備費用算出シート'!$G$23,IF(AW46="D",'12.パネルラジエーター設備費用算出シート'!$N$23,IF(AW46="E",'12.パネルラジエーター設備費用算出シート'!$G$33,IF(AW46="F",'12.パネルラジエーター設備費用算出シート'!$N$33,IF(AW46="G",'12.パネルラジエーター設備費用算出シート'!$G$43,IF(AW46="H",'12.パネルラジエーター設備費用算出シート'!$N$43,IF(AW46="I",'12.パネルラジエーター設備費用算出シート'!$G$54,'12.パネルラジエーター設備費用算出シート'!$N$54))))))))))</f>
        <v/>
      </c>
      <c r="AY46" s="70"/>
      <c r="AZ46" s="57"/>
      <c r="BA46" s="262"/>
      <c r="BB46" s="70"/>
      <c r="BC46" s="34"/>
      <c r="BD46" s="34"/>
      <c r="BE46" s="34"/>
      <c r="BF46" s="53"/>
      <c r="BG46" s="34"/>
      <c r="BH46" s="34"/>
      <c r="BI46" s="53"/>
      <c r="BJ46" s="34"/>
      <c r="BK46" s="34"/>
      <c r="BL46" s="34"/>
      <c r="BM46" s="34"/>
    </row>
    <row r="47" spans="1:65" s="35" customFormat="1">
      <c r="A47" s="72"/>
      <c r="B47" s="55">
        <v>35</v>
      </c>
      <c r="C47" s="78"/>
      <c r="D47" s="56"/>
      <c r="E47" s="73"/>
      <c r="F47" s="530"/>
      <c r="G47" s="530"/>
      <c r="H47" s="57"/>
      <c r="I47" s="58"/>
      <c r="J47" s="57"/>
      <c r="K47" s="531" t="str">
        <f t="shared" si="0"/>
        <v/>
      </c>
      <c r="L47" s="531" t="str">
        <f>IF($G47="","",IF(OR('2.全体概要'!$C$15=1,'2.全体概要'!$C$15=2),INDEX($BH$15:$BH$16,MATCH($G47,$BG$15:$BG$16,-1)),IF('2.全体概要'!$C$15=3,INDEX($BH$14:$BH$15,MATCH($G47,$BG$14:$BG$15,-1)),INDEX($BH$13:$BH$14,MATCH($G47,$BG$13:$BG$14,-1)))))</f>
        <v/>
      </c>
      <c r="M47" s="531" t="str">
        <f t="shared" si="1"/>
        <v/>
      </c>
      <c r="N47" s="532">
        <f t="shared" si="2"/>
        <v>0</v>
      </c>
      <c r="O47" s="70"/>
      <c r="P47" s="124"/>
      <c r="Q47" s="54"/>
      <c r="R47" s="194"/>
      <c r="S47" s="125"/>
      <c r="T47" s="54"/>
      <c r="U47" s="194"/>
      <c r="V47" s="124"/>
      <c r="W47" s="54"/>
      <c r="X47" s="194"/>
      <c r="Y47" s="125"/>
      <c r="Z47" s="54"/>
      <c r="AA47" s="194"/>
      <c r="AB47" s="57"/>
      <c r="AC47" s="70"/>
      <c r="AD47" s="124"/>
      <c r="AE47" s="70"/>
      <c r="AF47" s="124"/>
      <c r="AG47" s="70"/>
      <c r="AH47" s="57"/>
      <c r="AI47" s="70"/>
      <c r="AJ47" s="124"/>
      <c r="AK47" s="70"/>
      <c r="AL47" s="908"/>
      <c r="AM47" s="891"/>
      <c r="AN47" s="908"/>
      <c r="AO47" s="892"/>
      <c r="AP47" s="908"/>
      <c r="AQ47" s="70"/>
      <c r="AR47" s="59"/>
      <c r="AS47" s="70"/>
      <c r="AT47" s="57"/>
      <c r="AU47" s="262"/>
      <c r="AV47" s="70"/>
      <c r="AW47" s="57"/>
      <c r="AX47" s="533" t="str">
        <f>IF(AW47="","",IF(AW47="A",'12.パネルラジエーター設備費用算出シート'!$G$13,IF(AW47="B",'12.パネルラジエーター設備費用算出シート'!$N$13,IF(AW47="C",'12.パネルラジエーター設備費用算出シート'!$G$23,IF(AW47="D",'12.パネルラジエーター設備費用算出シート'!$N$23,IF(AW47="E",'12.パネルラジエーター設備費用算出シート'!$G$33,IF(AW47="F",'12.パネルラジエーター設備費用算出シート'!$N$33,IF(AW47="G",'12.パネルラジエーター設備費用算出シート'!$G$43,IF(AW47="H",'12.パネルラジエーター設備費用算出シート'!$N$43,IF(AW47="I",'12.パネルラジエーター設備費用算出シート'!$G$54,'12.パネルラジエーター設備費用算出シート'!$N$54))))))))))</f>
        <v/>
      </c>
      <c r="AY47" s="70"/>
      <c r="AZ47" s="57"/>
      <c r="BA47" s="262"/>
      <c r="BB47" s="70"/>
      <c r="BC47" s="34"/>
      <c r="BD47" s="34"/>
      <c r="BE47" s="34"/>
      <c r="BF47" s="53"/>
      <c r="BG47" s="34"/>
      <c r="BH47" s="34"/>
      <c r="BI47" s="53"/>
      <c r="BJ47" s="34"/>
      <c r="BK47" s="34"/>
      <c r="BL47" s="34"/>
      <c r="BM47" s="34"/>
    </row>
    <row r="48" spans="1:65" s="35" customFormat="1">
      <c r="A48" s="72"/>
      <c r="B48" s="55">
        <v>36</v>
      </c>
      <c r="C48" s="78"/>
      <c r="D48" s="56"/>
      <c r="E48" s="73"/>
      <c r="F48" s="530"/>
      <c r="G48" s="530"/>
      <c r="H48" s="57"/>
      <c r="I48" s="58"/>
      <c r="J48" s="57"/>
      <c r="K48" s="531" t="str">
        <f t="shared" si="0"/>
        <v/>
      </c>
      <c r="L48" s="531" t="str">
        <f>IF($G48="","",IF(OR('2.全体概要'!$C$15=1,'2.全体概要'!$C$15=2),INDEX($BH$15:$BH$16,MATCH($G48,$BG$15:$BG$16,-1)),IF('2.全体概要'!$C$15=3,INDEX($BH$14:$BH$15,MATCH($G48,$BG$14:$BG$15,-1)),INDEX($BH$13:$BH$14,MATCH($G48,$BG$13:$BG$14,-1)))))</f>
        <v/>
      </c>
      <c r="M48" s="531" t="str">
        <f t="shared" si="1"/>
        <v/>
      </c>
      <c r="N48" s="532">
        <f t="shared" si="2"/>
        <v>0</v>
      </c>
      <c r="O48" s="70"/>
      <c r="P48" s="124"/>
      <c r="Q48" s="54"/>
      <c r="R48" s="194"/>
      <c r="S48" s="125"/>
      <c r="T48" s="54"/>
      <c r="U48" s="194"/>
      <c r="V48" s="124"/>
      <c r="W48" s="54"/>
      <c r="X48" s="194"/>
      <c r="Y48" s="125"/>
      <c r="Z48" s="54"/>
      <c r="AA48" s="194"/>
      <c r="AB48" s="57"/>
      <c r="AC48" s="70"/>
      <c r="AD48" s="124"/>
      <c r="AE48" s="70"/>
      <c r="AF48" s="124"/>
      <c r="AG48" s="70"/>
      <c r="AH48" s="57"/>
      <c r="AI48" s="70"/>
      <c r="AJ48" s="124"/>
      <c r="AK48" s="70"/>
      <c r="AL48" s="908"/>
      <c r="AM48" s="891"/>
      <c r="AN48" s="908"/>
      <c r="AO48" s="892"/>
      <c r="AP48" s="908"/>
      <c r="AQ48" s="70"/>
      <c r="AR48" s="59"/>
      <c r="AS48" s="70"/>
      <c r="AT48" s="57"/>
      <c r="AU48" s="262"/>
      <c r="AV48" s="70"/>
      <c r="AW48" s="57"/>
      <c r="AX48" s="533" t="str">
        <f>IF(AW48="","",IF(AW48="A",'12.パネルラジエーター設備費用算出シート'!$G$13,IF(AW48="B",'12.パネルラジエーター設備費用算出シート'!$N$13,IF(AW48="C",'12.パネルラジエーター設備費用算出シート'!$G$23,IF(AW48="D",'12.パネルラジエーター設備費用算出シート'!$N$23,IF(AW48="E",'12.パネルラジエーター設備費用算出シート'!$G$33,IF(AW48="F",'12.パネルラジエーター設備費用算出シート'!$N$33,IF(AW48="G",'12.パネルラジエーター設備費用算出シート'!$G$43,IF(AW48="H",'12.パネルラジエーター設備費用算出シート'!$N$43,IF(AW48="I",'12.パネルラジエーター設備費用算出シート'!$G$54,'12.パネルラジエーター設備費用算出シート'!$N$54))))))))))</f>
        <v/>
      </c>
      <c r="AY48" s="70"/>
      <c r="AZ48" s="57"/>
      <c r="BA48" s="262"/>
      <c r="BB48" s="70"/>
      <c r="BC48" s="34"/>
      <c r="BD48" s="34"/>
      <c r="BE48" s="34"/>
      <c r="BF48" s="53"/>
      <c r="BG48" s="34"/>
      <c r="BH48" s="34"/>
      <c r="BI48" s="53"/>
      <c r="BJ48" s="34"/>
      <c r="BK48" s="34"/>
      <c r="BL48" s="34"/>
      <c r="BM48" s="34"/>
    </row>
    <row r="49" spans="1:65" s="35" customFormat="1">
      <c r="A49" s="72"/>
      <c r="B49" s="55">
        <v>37</v>
      </c>
      <c r="C49" s="78"/>
      <c r="D49" s="56"/>
      <c r="E49" s="73"/>
      <c r="F49" s="530"/>
      <c r="G49" s="530"/>
      <c r="H49" s="57"/>
      <c r="I49" s="58"/>
      <c r="J49" s="57"/>
      <c r="K49" s="531" t="str">
        <f t="shared" si="0"/>
        <v/>
      </c>
      <c r="L49" s="531" t="str">
        <f>IF($G49="","",IF(OR('2.全体概要'!$C$15=1,'2.全体概要'!$C$15=2),INDEX($BH$15:$BH$16,MATCH($G49,$BG$15:$BG$16,-1)),IF('2.全体概要'!$C$15=3,INDEX($BH$14:$BH$15,MATCH($G49,$BG$14:$BG$15,-1)),INDEX($BH$13:$BH$14,MATCH($G49,$BG$13:$BG$14,-1)))))</f>
        <v/>
      </c>
      <c r="M49" s="531" t="str">
        <f t="shared" si="1"/>
        <v/>
      </c>
      <c r="N49" s="532">
        <f t="shared" si="2"/>
        <v>0</v>
      </c>
      <c r="O49" s="70"/>
      <c r="P49" s="124"/>
      <c r="Q49" s="54"/>
      <c r="R49" s="194"/>
      <c r="S49" s="125"/>
      <c r="T49" s="54"/>
      <c r="U49" s="194"/>
      <c r="V49" s="124"/>
      <c r="W49" s="54"/>
      <c r="X49" s="194"/>
      <c r="Y49" s="125"/>
      <c r="Z49" s="54"/>
      <c r="AA49" s="194"/>
      <c r="AB49" s="57"/>
      <c r="AC49" s="70"/>
      <c r="AD49" s="124"/>
      <c r="AE49" s="70"/>
      <c r="AF49" s="124"/>
      <c r="AG49" s="70"/>
      <c r="AH49" s="57"/>
      <c r="AI49" s="70"/>
      <c r="AJ49" s="124"/>
      <c r="AK49" s="70"/>
      <c r="AL49" s="908"/>
      <c r="AM49" s="891"/>
      <c r="AN49" s="908"/>
      <c r="AO49" s="892"/>
      <c r="AP49" s="908"/>
      <c r="AQ49" s="70"/>
      <c r="AR49" s="59"/>
      <c r="AS49" s="70"/>
      <c r="AT49" s="57"/>
      <c r="AU49" s="262"/>
      <c r="AV49" s="70"/>
      <c r="AW49" s="57"/>
      <c r="AX49" s="533" t="str">
        <f>IF(AW49="","",IF(AW49="A",'12.パネルラジエーター設備費用算出シート'!$G$13,IF(AW49="B",'12.パネルラジエーター設備費用算出シート'!$N$13,IF(AW49="C",'12.パネルラジエーター設備費用算出シート'!$G$23,IF(AW49="D",'12.パネルラジエーター設備費用算出シート'!$N$23,IF(AW49="E",'12.パネルラジエーター設備費用算出シート'!$G$33,IF(AW49="F",'12.パネルラジエーター設備費用算出シート'!$N$33,IF(AW49="G",'12.パネルラジエーター設備費用算出シート'!$G$43,IF(AW49="H",'12.パネルラジエーター設備費用算出シート'!$N$43,IF(AW49="I",'12.パネルラジエーター設備費用算出シート'!$G$54,'12.パネルラジエーター設備費用算出シート'!$N$54))))))))))</f>
        <v/>
      </c>
      <c r="AY49" s="70"/>
      <c r="AZ49" s="57"/>
      <c r="BA49" s="262"/>
      <c r="BB49" s="70"/>
      <c r="BC49" s="34"/>
      <c r="BD49" s="34"/>
      <c r="BE49" s="34"/>
      <c r="BF49" s="53"/>
      <c r="BG49" s="34"/>
      <c r="BH49" s="34"/>
      <c r="BI49" s="53"/>
      <c r="BJ49" s="34"/>
      <c r="BK49" s="34"/>
      <c r="BL49" s="34"/>
      <c r="BM49" s="34"/>
    </row>
    <row r="50" spans="1:65" s="35" customFormat="1">
      <c r="A50" s="72"/>
      <c r="B50" s="55">
        <v>38</v>
      </c>
      <c r="C50" s="78"/>
      <c r="D50" s="56"/>
      <c r="E50" s="73"/>
      <c r="F50" s="530"/>
      <c r="G50" s="530"/>
      <c r="H50" s="57"/>
      <c r="I50" s="58"/>
      <c r="J50" s="57"/>
      <c r="K50" s="531" t="str">
        <f t="shared" si="0"/>
        <v/>
      </c>
      <c r="L50" s="531" t="str">
        <f>IF($G50="","",IF(OR('2.全体概要'!$C$15=1,'2.全体概要'!$C$15=2),INDEX($BH$15:$BH$16,MATCH($G50,$BG$15:$BG$16,-1)),IF('2.全体概要'!$C$15=3,INDEX($BH$14:$BH$15,MATCH($G50,$BG$14:$BG$15,-1)),INDEX($BH$13:$BH$14,MATCH($G50,$BG$13:$BG$14,-1)))))</f>
        <v/>
      </c>
      <c r="M50" s="531" t="str">
        <f t="shared" si="1"/>
        <v/>
      </c>
      <c r="N50" s="532">
        <f t="shared" si="2"/>
        <v>0</v>
      </c>
      <c r="O50" s="70"/>
      <c r="P50" s="124"/>
      <c r="Q50" s="54"/>
      <c r="R50" s="194"/>
      <c r="S50" s="125"/>
      <c r="T50" s="54"/>
      <c r="U50" s="194"/>
      <c r="V50" s="124"/>
      <c r="W50" s="54"/>
      <c r="X50" s="194"/>
      <c r="Y50" s="125"/>
      <c r="Z50" s="54"/>
      <c r="AA50" s="194"/>
      <c r="AB50" s="57"/>
      <c r="AC50" s="70"/>
      <c r="AD50" s="124"/>
      <c r="AE50" s="70"/>
      <c r="AF50" s="124"/>
      <c r="AG50" s="70"/>
      <c r="AH50" s="57"/>
      <c r="AI50" s="70"/>
      <c r="AJ50" s="124"/>
      <c r="AK50" s="70"/>
      <c r="AL50" s="908"/>
      <c r="AM50" s="891"/>
      <c r="AN50" s="908"/>
      <c r="AO50" s="892"/>
      <c r="AP50" s="908"/>
      <c r="AQ50" s="70"/>
      <c r="AR50" s="59"/>
      <c r="AS50" s="70"/>
      <c r="AT50" s="57"/>
      <c r="AU50" s="262"/>
      <c r="AV50" s="70"/>
      <c r="AW50" s="57"/>
      <c r="AX50" s="533" t="str">
        <f>IF(AW50="","",IF(AW50="A",'12.パネルラジエーター設備費用算出シート'!$G$13,IF(AW50="B",'12.パネルラジエーター設備費用算出シート'!$N$13,IF(AW50="C",'12.パネルラジエーター設備費用算出シート'!$G$23,IF(AW50="D",'12.パネルラジエーター設備費用算出シート'!$N$23,IF(AW50="E",'12.パネルラジエーター設備費用算出シート'!$G$33,IF(AW50="F",'12.パネルラジエーター設備費用算出シート'!$N$33,IF(AW50="G",'12.パネルラジエーター設備費用算出シート'!$G$43,IF(AW50="H",'12.パネルラジエーター設備費用算出シート'!$N$43,IF(AW50="I",'12.パネルラジエーター設備費用算出シート'!$G$54,'12.パネルラジエーター設備費用算出シート'!$N$54))))))))))</f>
        <v/>
      </c>
      <c r="AY50" s="70"/>
      <c r="AZ50" s="57"/>
      <c r="BA50" s="262"/>
      <c r="BB50" s="70"/>
      <c r="BC50" s="34"/>
      <c r="BD50" s="34"/>
      <c r="BE50" s="34"/>
      <c r="BF50" s="53"/>
      <c r="BG50" s="34"/>
      <c r="BH50" s="34"/>
      <c r="BI50" s="53"/>
      <c r="BJ50" s="34"/>
      <c r="BK50" s="34"/>
      <c r="BL50" s="34"/>
      <c r="BM50" s="34"/>
    </row>
    <row r="51" spans="1:65" s="35" customFormat="1">
      <c r="A51" s="72"/>
      <c r="B51" s="55">
        <v>39</v>
      </c>
      <c r="C51" s="78"/>
      <c r="D51" s="56"/>
      <c r="E51" s="73"/>
      <c r="F51" s="530"/>
      <c r="G51" s="530"/>
      <c r="H51" s="57"/>
      <c r="I51" s="58"/>
      <c r="J51" s="57"/>
      <c r="K51" s="531" t="str">
        <f t="shared" si="0"/>
        <v/>
      </c>
      <c r="L51" s="531" t="str">
        <f>IF($G51="","",IF(OR('2.全体概要'!$C$15=1,'2.全体概要'!$C$15=2),INDEX($BH$15:$BH$16,MATCH($G51,$BG$15:$BG$16,-1)),IF('2.全体概要'!$C$15=3,INDEX($BH$14:$BH$15,MATCH($G51,$BG$14:$BG$15,-1)),INDEX($BH$13:$BH$14,MATCH($G51,$BG$13:$BG$14,-1)))))</f>
        <v/>
      </c>
      <c r="M51" s="531" t="str">
        <f t="shared" si="1"/>
        <v/>
      </c>
      <c r="N51" s="532">
        <f t="shared" si="2"/>
        <v>0</v>
      </c>
      <c r="O51" s="70"/>
      <c r="P51" s="124"/>
      <c r="Q51" s="54"/>
      <c r="R51" s="194"/>
      <c r="S51" s="125"/>
      <c r="T51" s="54"/>
      <c r="U51" s="194"/>
      <c r="V51" s="124"/>
      <c r="W51" s="54"/>
      <c r="X51" s="194"/>
      <c r="Y51" s="125"/>
      <c r="Z51" s="54"/>
      <c r="AA51" s="194"/>
      <c r="AB51" s="57"/>
      <c r="AC51" s="70"/>
      <c r="AD51" s="124"/>
      <c r="AE51" s="70"/>
      <c r="AF51" s="124"/>
      <c r="AG51" s="70"/>
      <c r="AH51" s="57"/>
      <c r="AI51" s="70"/>
      <c r="AJ51" s="124"/>
      <c r="AK51" s="70"/>
      <c r="AL51" s="908"/>
      <c r="AM51" s="891"/>
      <c r="AN51" s="908"/>
      <c r="AO51" s="892"/>
      <c r="AP51" s="908"/>
      <c r="AQ51" s="70"/>
      <c r="AR51" s="59"/>
      <c r="AS51" s="70"/>
      <c r="AT51" s="57"/>
      <c r="AU51" s="262"/>
      <c r="AV51" s="70"/>
      <c r="AW51" s="57"/>
      <c r="AX51" s="533" t="str">
        <f>IF(AW51="","",IF(AW51="A",'12.パネルラジエーター設備費用算出シート'!$G$13,IF(AW51="B",'12.パネルラジエーター設備費用算出シート'!$N$13,IF(AW51="C",'12.パネルラジエーター設備費用算出シート'!$G$23,IF(AW51="D",'12.パネルラジエーター設備費用算出シート'!$N$23,IF(AW51="E",'12.パネルラジエーター設備費用算出シート'!$G$33,IF(AW51="F",'12.パネルラジエーター設備費用算出シート'!$N$33,IF(AW51="G",'12.パネルラジエーター設備費用算出シート'!$G$43,IF(AW51="H",'12.パネルラジエーター設備費用算出シート'!$N$43,IF(AW51="I",'12.パネルラジエーター設備費用算出シート'!$G$54,'12.パネルラジエーター設備費用算出シート'!$N$54))))))))))</f>
        <v/>
      </c>
      <c r="AY51" s="70"/>
      <c r="AZ51" s="57"/>
      <c r="BA51" s="262"/>
      <c r="BB51" s="70"/>
      <c r="BC51" s="34"/>
      <c r="BD51" s="34"/>
      <c r="BE51" s="34"/>
      <c r="BF51" s="53"/>
      <c r="BG51" s="34"/>
      <c r="BH51" s="34"/>
      <c r="BI51" s="53"/>
      <c r="BJ51" s="34"/>
      <c r="BK51" s="34"/>
      <c r="BL51" s="34"/>
      <c r="BM51" s="34"/>
    </row>
    <row r="52" spans="1:65" s="35" customFormat="1">
      <c r="A52" s="72"/>
      <c r="B52" s="55">
        <v>40</v>
      </c>
      <c r="C52" s="78"/>
      <c r="D52" s="56"/>
      <c r="E52" s="73"/>
      <c r="F52" s="530"/>
      <c r="G52" s="530"/>
      <c r="H52" s="57"/>
      <c r="I52" s="58"/>
      <c r="J52" s="57"/>
      <c r="K52" s="531" t="str">
        <f t="shared" si="0"/>
        <v/>
      </c>
      <c r="L52" s="531" t="str">
        <f>IF($G52="","",IF(OR('2.全体概要'!$C$15=1,'2.全体概要'!$C$15=2),INDEX($BH$15:$BH$16,MATCH($G52,$BG$15:$BG$16,-1)),IF('2.全体概要'!$C$15=3,INDEX($BH$14:$BH$15,MATCH($G52,$BG$14:$BG$15,-1)),INDEX($BH$13:$BH$14,MATCH($G52,$BG$13:$BG$14,-1)))))</f>
        <v/>
      </c>
      <c r="M52" s="531" t="str">
        <f t="shared" si="1"/>
        <v/>
      </c>
      <c r="N52" s="532">
        <f t="shared" si="2"/>
        <v>0</v>
      </c>
      <c r="O52" s="70"/>
      <c r="P52" s="124"/>
      <c r="Q52" s="54"/>
      <c r="R52" s="194"/>
      <c r="S52" s="125"/>
      <c r="T52" s="54"/>
      <c r="U52" s="194"/>
      <c r="V52" s="124"/>
      <c r="W52" s="54"/>
      <c r="X52" s="194"/>
      <c r="Y52" s="125"/>
      <c r="Z52" s="54"/>
      <c r="AA52" s="194"/>
      <c r="AB52" s="57"/>
      <c r="AC52" s="70"/>
      <c r="AD52" s="124"/>
      <c r="AE52" s="70"/>
      <c r="AF52" s="124"/>
      <c r="AG52" s="70"/>
      <c r="AH52" s="57"/>
      <c r="AI52" s="70"/>
      <c r="AJ52" s="124"/>
      <c r="AK52" s="70"/>
      <c r="AL52" s="908"/>
      <c r="AM52" s="891"/>
      <c r="AN52" s="908"/>
      <c r="AO52" s="892"/>
      <c r="AP52" s="908"/>
      <c r="AQ52" s="70"/>
      <c r="AR52" s="59"/>
      <c r="AS52" s="70"/>
      <c r="AT52" s="57"/>
      <c r="AU52" s="262"/>
      <c r="AV52" s="70"/>
      <c r="AW52" s="57"/>
      <c r="AX52" s="533" t="str">
        <f>IF(AW52="","",IF(AW52="A",'12.パネルラジエーター設備費用算出シート'!$G$13,IF(AW52="B",'12.パネルラジエーター設備費用算出シート'!$N$13,IF(AW52="C",'12.パネルラジエーター設備費用算出シート'!$G$23,IF(AW52="D",'12.パネルラジエーター設備費用算出シート'!$N$23,IF(AW52="E",'12.パネルラジエーター設備費用算出シート'!$G$33,IF(AW52="F",'12.パネルラジエーター設備費用算出シート'!$N$33,IF(AW52="G",'12.パネルラジエーター設備費用算出シート'!$G$43,IF(AW52="H",'12.パネルラジエーター設備費用算出シート'!$N$43,IF(AW52="I",'12.パネルラジエーター設備費用算出シート'!$G$54,'12.パネルラジエーター設備費用算出シート'!$N$54))))))))))</f>
        <v/>
      </c>
      <c r="AY52" s="70"/>
      <c r="AZ52" s="57"/>
      <c r="BA52" s="262"/>
      <c r="BB52" s="70"/>
      <c r="BC52" s="34"/>
      <c r="BD52" s="34"/>
      <c r="BE52" s="34"/>
      <c r="BF52" s="53"/>
      <c r="BG52" s="34"/>
      <c r="BH52" s="34"/>
      <c r="BI52" s="53"/>
      <c r="BJ52" s="34"/>
      <c r="BK52" s="34"/>
      <c r="BL52" s="34"/>
      <c r="BM52" s="34"/>
    </row>
    <row r="53" spans="1:65" s="35" customFormat="1">
      <c r="A53" s="72"/>
      <c r="B53" s="55">
        <v>41</v>
      </c>
      <c r="C53" s="78"/>
      <c r="D53" s="56"/>
      <c r="E53" s="73"/>
      <c r="F53" s="530"/>
      <c r="G53" s="530"/>
      <c r="H53" s="57"/>
      <c r="I53" s="58"/>
      <c r="J53" s="57"/>
      <c r="K53" s="531" t="str">
        <f t="shared" si="0"/>
        <v/>
      </c>
      <c r="L53" s="531" t="str">
        <f>IF($G53="","",IF(OR('2.全体概要'!$C$15=1,'2.全体概要'!$C$15=2),INDEX($BH$15:$BH$16,MATCH($G53,$BG$15:$BG$16,-1)),IF('2.全体概要'!$C$15=3,INDEX($BH$14:$BH$15,MATCH($G53,$BG$14:$BG$15,-1)),INDEX($BH$13:$BH$14,MATCH($G53,$BG$13:$BG$14,-1)))))</f>
        <v/>
      </c>
      <c r="M53" s="531" t="str">
        <f t="shared" si="1"/>
        <v/>
      </c>
      <c r="N53" s="532">
        <f t="shared" si="2"/>
        <v>0</v>
      </c>
      <c r="O53" s="70"/>
      <c r="P53" s="124"/>
      <c r="Q53" s="54"/>
      <c r="R53" s="194"/>
      <c r="S53" s="125"/>
      <c r="T53" s="54"/>
      <c r="U53" s="194"/>
      <c r="V53" s="124"/>
      <c r="W53" s="54"/>
      <c r="X53" s="194"/>
      <c r="Y53" s="125"/>
      <c r="Z53" s="54"/>
      <c r="AA53" s="194"/>
      <c r="AB53" s="57"/>
      <c r="AC53" s="70"/>
      <c r="AD53" s="124"/>
      <c r="AE53" s="70"/>
      <c r="AF53" s="124"/>
      <c r="AG53" s="70"/>
      <c r="AH53" s="57"/>
      <c r="AI53" s="70"/>
      <c r="AJ53" s="124"/>
      <c r="AK53" s="70"/>
      <c r="AL53" s="908"/>
      <c r="AM53" s="891"/>
      <c r="AN53" s="908"/>
      <c r="AO53" s="892"/>
      <c r="AP53" s="908"/>
      <c r="AQ53" s="70"/>
      <c r="AR53" s="59"/>
      <c r="AS53" s="70"/>
      <c r="AT53" s="57"/>
      <c r="AU53" s="262"/>
      <c r="AV53" s="70"/>
      <c r="AW53" s="57"/>
      <c r="AX53" s="533" t="str">
        <f>IF(AW53="","",IF(AW53="A",'12.パネルラジエーター設備費用算出シート'!$G$13,IF(AW53="B",'12.パネルラジエーター設備費用算出シート'!$N$13,IF(AW53="C",'12.パネルラジエーター設備費用算出シート'!$G$23,IF(AW53="D",'12.パネルラジエーター設備費用算出シート'!$N$23,IF(AW53="E",'12.パネルラジエーター設備費用算出シート'!$G$33,IF(AW53="F",'12.パネルラジエーター設備費用算出シート'!$N$33,IF(AW53="G",'12.パネルラジエーター設備費用算出シート'!$G$43,IF(AW53="H",'12.パネルラジエーター設備費用算出シート'!$N$43,IF(AW53="I",'12.パネルラジエーター設備費用算出シート'!$G$54,'12.パネルラジエーター設備費用算出シート'!$N$54))))))))))</f>
        <v/>
      </c>
      <c r="AY53" s="70"/>
      <c r="AZ53" s="57"/>
      <c r="BA53" s="262"/>
      <c r="BB53" s="70"/>
      <c r="BC53" s="34"/>
      <c r="BD53" s="34"/>
      <c r="BE53" s="34"/>
      <c r="BF53" s="53"/>
      <c r="BG53" s="34"/>
      <c r="BH53" s="34"/>
      <c r="BI53" s="53"/>
      <c r="BJ53" s="34"/>
      <c r="BK53" s="34"/>
      <c r="BL53" s="34"/>
      <c r="BM53" s="34"/>
    </row>
    <row r="54" spans="1:65" s="35" customFormat="1">
      <c r="A54" s="72"/>
      <c r="B54" s="55">
        <v>42</v>
      </c>
      <c r="C54" s="78"/>
      <c r="D54" s="56"/>
      <c r="E54" s="73"/>
      <c r="F54" s="530"/>
      <c r="G54" s="530"/>
      <c r="H54" s="57"/>
      <c r="I54" s="58"/>
      <c r="J54" s="57"/>
      <c r="K54" s="531" t="str">
        <f t="shared" si="0"/>
        <v/>
      </c>
      <c r="L54" s="531" t="str">
        <f>IF($G54="","",IF(OR('2.全体概要'!$C$15=1,'2.全体概要'!$C$15=2),INDEX($BH$15:$BH$16,MATCH($G54,$BG$15:$BG$16,-1)),IF('2.全体概要'!$C$15=3,INDEX($BH$14:$BH$15,MATCH($G54,$BG$14:$BG$15,-1)),INDEX($BH$13:$BH$14,MATCH($G54,$BG$13:$BG$14,-1)))))</f>
        <v/>
      </c>
      <c r="M54" s="531" t="str">
        <f t="shared" si="1"/>
        <v/>
      </c>
      <c r="N54" s="532">
        <f t="shared" si="2"/>
        <v>0</v>
      </c>
      <c r="O54" s="70"/>
      <c r="P54" s="124"/>
      <c r="Q54" s="54"/>
      <c r="R54" s="194"/>
      <c r="S54" s="125"/>
      <c r="T54" s="54"/>
      <c r="U54" s="194"/>
      <c r="V54" s="124"/>
      <c r="W54" s="54"/>
      <c r="X54" s="194"/>
      <c r="Y54" s="125"/>
      <c r="Z54" s="54"/>
      <c r="AA54" s="194"/>
      <c r="AB54" s="57"/>
      <c r="AC54" s="70"/>
      <c r="AD54" s="124"/>
      <c r="AE54" s="70"/>
      <c r="AF54" s="124"/>
      <c r="AG54" s="70"/>
      <c r="AH54" s="57"/>
      <c r="AI54" s="70"/>
      <c r="AJ54" s="124"/>
      <c r="AK54" s="70"/>
      <c r="AL54" s="908"/>
      <c r="AM54" s="891"/>
      <c r="AN54" s="908"/>
      <c r="AO54" s="892"/>
      <c r="AP54" s="908"/>
      <c r="AQ54" s="70"/>
      <c r="AR54" s="59"/>
      <c r="AS54" s="70"/>
      <c r="AT54" s="57"/>
      <c r="AU54" s="262"/>
      <c r="AV54" s="70"/>
      <c r="AW54" s="57"/>
      <c r="AX54" s="533" t="str">
        <f>IF(AW54="","",IF(AW54="A",'12.パネルラジエーター設備費用算出シート'!$G$13,IF(AW54="B",'12.パネルラジエーター設備費用算出シート'!$N$13,IF(AW54="C",'12.パネルラジエーター設備費用算出シート'!$G$23,IF(AW54="D",'12.パネルラジエーター設備費用算出シート'!$N$23,IF(AW54="E",'12.パネルラジエーター設備費用算出シート'!$G$33,IF(AW54="F",'12.パネルラジエーター設備費用算出シート'!$N$33,IF(AW54="G",'12.パネルラジエーター設備費用算出シート'!$G$43,IF(AW54="H",'12.パネルラジエーター設備費用算出シート'!$N$43,IF(AW54="I",'12.パネルラジエーター設備費用算出シート'!$G$54,'12.パネルラジエーター設備費用算出シート'!$N$54))))))))))</f>
        <v/>
      </c>
      <c r="AY54" s="70"/>
      <c r="AZ54" s="57"/>
      <c r="BA54" s="262"/>
      <c r="BB54" s="70"/>
      <c r="BC54" s="34"/>
      <c r="BD54" s="34"/>
      <c r="BE54" s="34"/>
      <c r="BF54" s="53"/>
      <c r="BG54" s="34"/>
      <c r="BH54" s="34"/>
      <c r="BI54" s="53"/>
      <c r="BJ54" s="34"/>
      <c r="BK54" s="34"/>
      <c r="BL54" s="34"/>
      <c r="BM54" s="34"/>
    </row>
    <row r="55" spans="1:65" s="35" customFormat="1">
      <c r="A55" s="72"/>
      <c r="B55" s="55">
        <v>43</v>
      </c>
      <c r="C55" s="78"/>
      <c r="D55" s="56"/>
      <c r="E55" s="73"/>
      <c r="F55" s="530"/>
      <c r="G55" s="530"/>
      <c r="H55" s="57"/>
      <c r="I55" s="58"/>
      <c r="J55" s="57"/>
      <c r="K55" s="531" t="str">
        <f t="shared" si="0"/>
        <v/>
      </c>
      <c r="L55" s="531" t="str">
        <f>IF($G55="","",IF(OR('2.全体概要'!$C$15=1,'2.全体概要'!$C$15=2),INDEX($BH$15:$BH$16,MATCH($G55,$BG$15:$BG$16,-1)),IF('2.全体概要'!$C$15=3,INDEX($BH$14:$BH$15,MATCH($G55,$BG$14:$BG$15,-1)),INDEX($BH$13:$BH$14,MATCH($G55,$BG$13:$BG$14,-1)))))</f>
        <v/>
      </c>
      <c r="M55" s="531" t="str">
        <f t="shared" si="1"/>
        <v/>
      </c>
      <c r="N55" s="532">
        <f t="shared" si="2"/>
        <v>0</v>
      </c>
      <c r="O55" s="70"/>
      <c r="P55" s="124"/>
      <c r="Q55" s="54"/>
      <c r="R55" s="194"/>
      <c r="S55" s="125"/>
      <c r="T55" s="54"/>
      <c r="U55" s="194"/>
      <c r="V55" s="124"/>
      <c r="W55" s="54"/>
      <c r="X55" s="194"/>
      <c r="Y55" s="125"/>
      <c r="Z55" s="54"/>
      <c r="AA55" s="194"/>
      <c r="AB55" s="57"/>
      <c r="AC55" s="70"/>
      <c r="AD55" s="124"/>
      <c r="AE55" s="70"/>
      <c r="AF55" s="124"/>
      <c r="AG55" s="70"/>
      <c r="AH55" s="57"/>
      <c r="AI55" s="70"/>
      <c r="AJ55" s="124"/>
      <c r="AK55" s="70"/>
      <c r="AL55" s="908"/>
      <c r="AM55" s="891"/>
      <c r="AN55" s="908"/>
      <c r="AO55" s="892"/>
      <c r="AP55" s="908"/>
      <c r="AQ55" s="70"/>
      <c r="AR55" s="59"/>
      <c r="AS55" s="70"/>
      <c r="AT55" s="57"/>
      <c r="AU55" s="262"/>
      <c r="AV55" s="70"/>
      <c r="AW55" s="57"/>
      <c r="AX55" s="533" t="str">
        <f>IF(AW55="","",IF(AW55="A",'12.パネルラジエーター設備費用算出シート'!$G$13,IF(AW55="B",'12.パネルラジエーター設備費用算出シート'!$N$13,IF(AW55="C",'12.パネルラジエーター設備費用算出シート'!$G$23,IF(AW55="D",'12.パネルラジエーター設備費用算出シート'!$N$23,IF(AW55="E",'12.パネルラジエーター設備費用算出シート'!$G$33,IF(AW55="F",'12.パネルラジエーター設備費用算出シート'!$N$33,IF(AW55="G",'12.パネルラジエーター設備費用算出シート'!$G$43,IF(AW55="H",'12.パネルラジエーター設備費用算出シート'!$N$43,IF(AW55="I",'12.パネルラジエーター設備費用算出シート'!$G$54,'12.パネルラジエーター設備費用算出シート'!$N$54))))))))))</f>
        <v/>
      </c>
      <c r="AY55" s="70"/>
      <c r="AZ55" s="57"/>
      <c r="BA55" s="262"/>
      <c r="BB55" s="70"/>
      <c r="BC55" s="34"/>
      <c r="BD55" s="34"/>
      <c r="BE55" s="34"/>
      <c r="BF55" s="53"/>
      <c r="BG55" s="34"/>
      <c r="BH55" s="34"/>
      <c r="BI55" s="53"/>
      <c r="BJ55" s="34"/>
      <c r="BK55" s="34"/>
      <c r="BL55" s="34"/>
      <c r="BM55" s="34"/>
    </row>
    <row r="56" spans="1:65" s="35" customFormat="1">
      <c r="A56" s="72"/>
      <c r="B56" s="55">
        <v>44</v>
      </c>
      <c r="C56" s="78"/>
      <c r="D56" s="56"/>
      <c r="E56" s="73"/>
      <c r="F56" s="530"/>
      <c r="G56" s="530"/>
      <c r="H56" s="57"/>
      <c r="I56" s="58"/>
      <c r="J56" s="57"/>
      <c r="K56" s="531" t="str">
        <f t="shared" si="0"/>
        <v/>
      </c>
      <c r="L56" s="531" t="str">
        <f>IF($G56="","",IF(OR('2.全体概要'!$C$15=1,'2.全体概要'!$C$15=2),INDEX($BH$15:$BH$16,MATCH($G56,$BG$15:$BG$16,-1)),IF('2.全体概要'!$C$15=3,INDEX($BH$14:$BH$15,MATCH($G56,$BG$14:$BG$15,-1)),INDEX($BH$13:$BH$14,MATCH($G56,$BG$13:$BG$14,-1)))))</f>
        <v/>
      </c>
      <c r="M56" s="531" t="str">
        <f t="shared" si="1"/>
        <v/>
      </c>
      <c r="N56" s="532">
        <f t="shared" si="2"/>
        <v>0</v>
      </c>
      <c r="O56" s="70"/>
      <c r="P56" s="124"/>
      <c r="Q56" s="54"/>
      <c r="R56" s="194"/>
      <c r="S56" s="125"/>
      <c r="T56" s="54"/>
      <c r="U56" s="194"/>
      <c r="V56" s="124"/>
      <c r="W56" s="54"/>
      <c r="X56" s="194"/>
      <c r="Y56" s="125"/>
      <c r="Z56" s="54"/>
      <c r="AA56" s="194"/>
      <c r="AB56" s="57"/>
      <c r="AC56" s="70"/>
      <c r="AD56" s="124"/>
      <c r="AE56" s="70"/>
      <c r="AF56" s="124"/>
      <c r="AG56" s="70"/>
      <c r="AH56" s="57"/>
      <c r="AI56" s="70"/>
      <c r="AJ56" s="124"/>
      <c r="AK56" s="70"/>
      <c r="AL56" s="908"/>
      <c r="AM56" s="891"/>
      <c r="AN56" s="908"/>
      <c r="AO56" s="892"/>
      <c r="AP56" s="908"/>
      <c r="AQ56" s="70"/>
      <c r="AR56" s="59"/>
      <c r="AS56" s="70"/>
      <c r="AT56" s="57"/>
      <c r="AU56" s="262"/>
      <c r="AV56" s="70"/>
      <c r="AW56" s="57"/>
      <c r="AX56" s="533" t="str">
        <f>IF(AW56="","",IF(AW56="A",'12.パネルラジエーター設備費用算出シート'!$G$13,IF(AW56="B",'12.パネルラジエーター設備費用算出シート'!$N$13,IF(AW56="C",'12.パネルラジエーター設備費用算出シート'!$G$23,IF(AW56="D",'12.パネルラジエーター設備費用算出シート'!$N$23,IF(AW56="E",'12.パネルラジエーター設備費用算出シート'!$G$33,IF(AW56="F",'12.パネルラジエーター設備費用算出シート'!$N$33,IF(AW56="G",'12.パネルラジエーター設備費用算出シート'!$G$43,IF(AW56="H",'12.パネルラジエーター設備費用算出シート'!$N$43,IF(AW56="I",'12.パネルラジエーター設備費用算出シート'!$G$54,'12.パネルラジエーター設備費用算出シート'!$N$54))))))))))</f>
        <v/>
      </c>
      <c r="AY56" s="70"/>
      <c r="AZ56" s="57"/>
      <c r="BA56" s="262"/>
      <c r="BB56" s="70"/>
      <c r="BC56" s="34"/>
      <c r="BD56" s="34"/>
      <c r="BE56" s="34"/>
      <c r="BF56" s="53"/>
      <c r="BG56" s="34"/>
      <c r="BH56" s="34"/>
      <c r="BI56" s="53"/>
      <c r="BJ56" s="34"/>
      <c r="BK56" s="34"/>
      <c r="BL56" s="34"/>
      <c r="BM56" s="34"/>
    </row>
    <row r="57" spans="1:65" s="35" customFormat="1">
      <c r="A57" s="72"/>
      <c r="B57" s="55">
        <v>45</v>
      </c>
      <c r="C57" s="78"/>
      <c r="D57" s="56"/>
      <c r="E57" s="73"/>
      <c r="F57" s="530"/>
      <c r="G57" s="530"/>
      <c r="H57" s="57"/>
      <c r="I57" s="58"/>
      <c r="J57" s="57"/>
      <c r="K57" s="531" t="str">
        <f t="shared" si="0"/>
        <v/>
      </c>
      <c r="L57" s="531" t="str">
        <f>IF($G57="","",IF(OR('2.全体概要'!$C$15=1,'2.全体概要'!$C$15=2),INDEX($BH$15:$BH$16,MATCH($G57,$BG$15:$BG$16,-1)),IF('2.全体概要'!$C$15=3,INDEX($BH$14:$BH$15,MATCH($G57,$BG$14:$BG$15,-1)),INDEX($BH$13:$BH$14,MATCH($G57,$BG$13:$BG$14,-1)))))</f>
        <v/>
      </c>
      <c r="M57" s="531" t="str">
        <f t="shared" si="1"/>
        <v/>
      </c>
      <c r="N57" s="532">
        <f t="shared" si="2"/>
        <v>0</v>
      </c>
      <c r="O57" s="70"/>
      <c r="P57" s="124"/>
      <c r="Q57" s="54"/>
      <c r="R57" s="194"/>
      <c r="S57" s="125"/>
      <c r="T57" s="54"/>
      <c r="U57" s="194"/>
      <c r="V57" s="124"/>
      <c r="W57" s="54"/>
      <c r="X57" s="194"/>
      <c r="Y57" s="125"/>
      <c r="Z57" s="54"/>
      <c r="AA57" s="194"/>
      <c r="AB57" s="57"/>
      <c r="AC57" s="70"/>
      <c r="AD57" s="124"/>
      <c r="AE57" s="70"/>
      <c r="AF57" s="124"/>
      <c r="AG57" s="70"/>
      <c r="AH57" s="57"/>
      <c r="AI57" s="70"/>
      <c r="AJ57" s="124"/>
      <c r="AK57" s="70"/>
      <c r="AL57" s="908"/>
      <c r="AM57" s="891"/>
      <c r="AN57" s="908"/>
      <c r="AO57" s="892"/>
      <c r="AP57" s="908"/>
      <c r="AQ57" s="70"/>
      <c r="AR57" s="59"/>
      <c r="AS57" s="70"/>
      <c r="AT57" s="57"/>
      <c r="AU57" s="262"/>
      <c r="AV57" s="70"/>
      <c r="AW57" s="57"/>
      <c r="AX57" s="533" t="str">
        <f>IF(AW57="","",IF(AW57="A",'12.パネルラジエーター設備費用算出シート'!$G$13,IF(AW57="B",'12.パネルラジエーター設備費用算出シート'!$N$13,IF(AW57="C",'12.パネルラジエーター設備費用算出シート'!$G$23,IF(AW57="D",'12.パネルラジエーター設備費用算出シート'!$N$23,IF(AW57="E",'12.パネルラジエーター設備費用算出シート'!$G$33,IF(AW57="F",'12.パネルラジエーター設備費用算出シート'!$N$33,IF(AW57="G",'12.パネルラジエーター設備費用算出シート'!$G$43,IF(AW57="H",'12.パネルラジエーター設備費用算出シート'!$N$43,IF(AW57="I",'12.パネルラジエーター設備費用算出シート'!$G$54,'12.パネルラジエーター設備費用算出シート'!$N$54))))))))))</f>
        <v/>
      </c>
      <c r="AY57" s="70"/>
      <c r="AZ57" s="57"/>
      <c r="BA57" s="262"/>
      <c r="BB57" s="70"/>
      <c r="BC57" s="34"/>
      <c r="BD57" s="34"/>
      <c r="BE57" s="34"/>
      <c r="BF57" s="53"/>
      <c r="BG57" s="34"/>
      <c r="BH57" s="34"/>
      <c r="BI57" s="53"/>
      <c r="BJ57" s="34"/>
      <c r="BK57" s="34"/>
      <c r="BL57" s="34"/>
      <c r="BM57" s="34"/>
    </row>
    <row r="58" spans="1:65" s="35" customFormat="1">
      <c r="A58" s="72"/>
      <c r="B58" s="55">
        <v>46</v>
      </c>
      <c r="C58" s="78"/>
      <c r="D58" s="56"/>
      <c r="E58" s="73"/>
      <c r="F58" s="530"/>
      <c r="G58" s="530"/>
      <c r="H58" s="57"/>
      <c r="I58" s="58"/>
      <c r="J58" s="57"/>
      <c r="K58" s="531" t="str">
        <f t="shared" si="0"/>
        <v/>
      </c>
      <c r="L58" s="531" t="str">
        <f>IF($G58="","",IF(OR('2.全体概要'!$C$15=1,'2.全体概要'!$C$15=2),INDEX($BH$15:$BH$16,MATCH($G58,$BG$15:$BG$16,-1)),IF('2.全体概要'!$C$15=3,INDEX($BH$14:$BH$15,MATCH($G58,$BG$14:$BG$15,-1)),INDEX($BH$13:$BH$14,MATCH($G58,$BG$13:$BG$14,-1)))))</f>
        <v/>
      </c>
      <c r="M58" s="531" t="str">
        <f t="shared" si="1"/>
        <v/>
      </c>
      <c r="N58" s="532">
        <f t="shared" si="2"/>
        <v>0</v>
      </c>
      <c r="O58" s="70"/>
      <c r="P58" s="124"/>
      <c r="Q58" s="54"/>
      <c r="R58" s="194"/>
      <c r="S58" s="125"/>
      <c r="T58" s="54"/>
      <c r="U58" s="194"/>
      <c r="V58" s="124"/>
      <c r="W58" s="54"/>
      <c r="X58" s="194"/>
      <c r="Y58" s="125"/>
      <c r="Z58" s="54"/>
      <c r="AA58" s="194"/>
      <c r="AB58" s="57"/>
      <c r="AC58" s="70"/>
      <c r="AD58" s="124"/>
      <c r="AE58" s="70"/>
      <c r="AF58" s="124"/>
      <c r="AG58" s="70"/>
      <c r="AH58" s="57"/>
      <c r="AI58" s="70"/>
      <c r="AJ58" s="124"/>
      <c r="AK58" s="70"/>
      <c r="AL58" s="908"/>
      <c r="AM58" s="891"/>
      <c r="AN58" s="908"/>
      <c r="AO58" s="892"/>
      <c r="AP58" s="908"/>
      <c r="AQ58" s="70"/>
      <c r="AR58" s="59"/>
      <c r="AS58" s="70"/>
      <c r="AT58" s="57"/>
      <c r="AU58" s="262"/>
      <c r="AV58" s="70"/>
      <c r="AW58" s="57"/>
      <c r="AX58" s="533" t="str">
        <f>IF(AW58="","",IF(AW58="A",'12.パネルラジエーター設備費用算出シート'!$G$13,IF(AW58="B",'12.パネルラジエーター設備費用算出シート'!$N$13,IF(AW58="C",'12.パネルラジエーター設備費用算出シート'!$G$23,IF(AW58="D",'12.パネルラジエーター設備費用算出シート'!$N$23,IF(AW58="E",'12.パネルラジエーター設備費用算出シート'!$G$33,IF(AW58="F",'12.パネルラジエーター設備費用算出シート'!$N$33,IF(AW58="G",'12.パネルラジエーター設備費用算出シート'!$G$43,IF(AW58="H",'12.パネルラジエーター設備費用算出シート'!$N$43,IF(AW58="I",'12.パネルラジエーター設備費用算出シート'!$G$54,'12.パネルラジエーター設備費用算出シート'!$N$54))))))))))</f>
        <v/>
      </c>
      <c r="AY58" s="70"/>
      <c r="AZ58" s="57"/>
      <c r="BA58" s="262"/>
      <c r="BB58" s="70"/>
      <c r="BC58" s="34"/>
      <c r="BD58" s="34"/>
      <c r="BE58" s="34"/>
      <c r="BF58" s="53"/>
      <c r="BG58" s="34"/>
      <c r="BH58" s="34"/>
      <c r="BI58" s="53"/>
      <c r="BJ58" s="34"/>
      <c r="BK58" s="34"/>
      <c r="BL58" s="34"/>
      <c r="BM58" s="34"/>
    </row>
    <row r="59" spans="1:65" s="35" customFormat="1">
      <c r="A59" s="72"/>
      <c r="B59" s="55">
        <v>47</v>
      </c>
      <c r="C59" s="78"/>
      <c r="D59" s="56"/>
      <c r="E59" s="73"/>
      <c r="F59" s="530"/>
      <c r="G59" s="530"/>
      <c r="H59" s="57"/>
      <c r="I59" s="58"/>
      <c r="J59" s="57"/>
      <c r="K59" s="531" t="str">
        <f t="shared" si="0"/>
        <v/>
      </c>
      <c r="L59" s="531" t="str">
        <f>IF($G59="","",IF(OR('2.全体概要'!$C$15=1,'2.全体概要'!$C$15=2),INDEX($BH$15:$BH$16,MATCH($G59,$BG$15:$BG$16,-1)),IF('2.全体概要'!$C$15=3,INDEX($BH$14:$BH$15,MATCH($G59,$BG$14:$BG$15,-1)),INDEX($BH$13:$BH$14,MATCH($G59,$BG$13:$BG$14,-1)))))</f>
        <v/>
      </c>
      <c r="M59" s="531" t="str">
        <f t="shared" si="1"/>
        <v/>
      </c>
      <c r="N59" s="532">
        <f t="shared" si="2"/>
        <v>0</v>
      </c>
      <c r="O59" s="70"/>
      <c r="P59" s="124"/>
      <c r="Q59" s="54"/>
      <c r="R59" s="194"/>
      <c r="S59" s="125"/>
      <c r="T59" s="54"/>
      <c r="U59" s="194"/>
      <c r="V59" s="124"/>
      <c r="W59" s="54"/>
      <c r="X59" s="194"/>
      <c r="Y59" s="125"/>
      <c r="Z59" s="54"/>
      <c r="AA59" s="194"/>
      <c r="AB59" s="57"/>
      <c r="AC59" s="70"/>
      <c r="AD59" s="124"/>
      <c r="AE59" s="70"/>
      <c r="AF59" s="124"/>
      <c r="AG59" s="70"/>
      <c r="AH59" s="57"/>
      <c r="AI59" s="70"/>
      <c r="AJ59" s="124"/>
      <c r="AK59" s="70"/>
      <c r="AL59" s="908"/>
      <c r="AM59" s="891"/>
      <c r="AN59" s="908"/>
      <c r="AO59" s="892"/>
      <c r="AP59" s="908"/>
      <c r="AQ59" s="70"/>
      <c r="AR59" s="59"/>
      <c r="AS59" s="70"/>
      <c r="AT59" s="57"/>
      <c r="AU59" s="262"/>
      <c r="AV59" s="70"/>
      <c r="AW59" s="57"/>
      <c r="AX59" s="533" t="str">
        <f>IF(AW59="","",IF(AW59="A",'12.パネルラジエーター設備費用算出シート'!$G$13,IF(AW59="B",'12.パネルラジエーター設備費用算出シート'!$N$13,IF(AW59="C",'12.パネルラジエーター設備費用算出シート'!$G$23,IF(AW59="D",'12.パネルラジエーター設備費用算出シート'!$N$23,IF(AW59="E",'12.パネルラジエーター設備費用算出シート'!$G$33,IF(AW59="F",'12.パネルラジエーター設備費用算出シート'!$N$33,IF(AW59="G",'12.パネルラジエーター設備費用算出シート'!$G$43,IF(AW59="H",'12.パネルラジエーター設備費用算出シート'!$N$43,IF(AW59="I",'12.パネルラジエーター設備費用算出シート'!$G$54,'12.パネルラジエーター設備費用算出シート'!$N$54))))))))))</f>
        <v/>
      </c>
      <c r="AY59" s="70"/>
      <c r="AZ59" s="57"/>
      <c r="BA59" s="262"/>
      <c r="BB59" s="70"/>
      <c r="BC59" s="34"/>
      <c r="BD59" s="34"/>
      <c r="BE59" s="34"/>
      <c r="BF59" s="53"/>
      <c r="BG59" s="34"/>
      <c r="BH59" s="34"/>
      <c r="BI59" s="53"/>
      <c r="BJ59" s="34"/>
      <c r="BK59" s="34"/>
      <c r="BL59" s="34"/>
      <c r="BM59" s="34"/>
    </row>
    <row r="60" spans="1:65" s="35" customFormat="1">
      <c r="A60" s="72"/>
      <c r="B60" s="55">
        <v>48</v>
      </c>
      <c r="C60" s="78"/>
      <c r="D60" s="56"/>
      <c r="E60" s="73"/>
      <c r="F60" s="530"/>
      <c r="G60" s="530"/>
      <c r="H60" s="57"/>
      <c r="I60" s="58"/>
      <c r="J60" s="57"/>
      <c r="K60" s="531" t="str">
        <f t="shared" si="0"/>
        <v/>
      </c>
      <c r="L60" s="531" t="str">
        <f>IF($G60="","",IF(OR('2.全体概要'!$C$15=1,'2.全体概要'!$C$15=2),INDEX($BH$15:$BH$16,MATCH($G60,$BG$15:$BG$16,-1)),IF('2.全体概要'!$C$15=3,INDEX($BH$14:$BH$15,MATCH($G60,$BG$14:$BG$15,-1)),INDEX($BH$13:$BH$14,MATCH($G60,$BG$13:$BG$14,-1)))))</f>
        <v/>
      </c>
      <c r="M60" s="531" t="str">
        <f t="shared" si="1"/>
        <v/>
      </c>
      <c r="N60" s="532">
        <f t="shared" si="2"/>
        <v>0</v>
      </c>
      <c r="O60" s="70"/>
      <c r="P60" s="124"/>
      <c r="Q60" s="54"/>
      <c r="R60" s="194"/>
      <c r="S60" s="125"/>
      <c r="T60" s="54"/>
      <c r="U60" s="194"/>
      <c r="V60" s="124"/>
      <c r="W60" s="54"/>
      <c r="X60" s="194"/>
      <c r="Y60" s="125"/>
      <c r="Z60" s="54"/>
      <c r="AA60" s="194"/>
      <c r="AB60" s="57"/>
      <c r="AC60" s="70"/>
      <c r="AD60" s="124"/>
      <c r="AE60" s="70"/>
      <c r="AF60" s="124"/>
      <c r="AG60" s="70"/>
      <c r="AH60" s="57"/>
      <c r="AI60" s="70"/>
      <c r="AJ60" s="124"/>
      <c r="AK60" s="70"/>
      <c r="AL60" s="908"/>
      <c r="AM60" s="891"/>
      <c r="AN60" s="908"/>
      <c r="AO60" s="892"/>
      <c r="AP60" s="908"/>
      <c r="AQ60" s="70"/>
      <c r="AR60" s="59"/>
      <c r="AS60" s="70"/>
      <c r="AT60" s="57"/>
      <c r="AU60" s="262"/>
      <c r="AV60" s="70"/>
      <c r="AW60" s="57"/>
      <c r="AX60" s="533" t="str">
        <f>IF(AW60="","",IF(AW60="A",'12.パネルラジエーター設備費用算出シート'!$G$13,IF(AW60="B",'12.パネルラジエーター設備費用算出シート'!$N$13,IF(AW60="C",'12.パネルラジエーター設備費用算出シート'!$G$23,IF(AW60="D",'12.パネルラジエーター設備費用算出シート'!$N$23,IF(AW60="E",'12.パネルラジエーター設備費用算出シート'!$G$33,IF(AW60="F",'12.パネルラジエーター設備費用算出シート'!$N$33,IF(AW60="G",'12.パネルラジエーター設備費用算出シート'!$G$43,IF(AW60="H",'12.パネルラジエーター設備費用算出シート'!$N$43,IF(AW60="I",'12.パネルラジエーター設備費用算出シート'!$G$54,'12.パネルラジエーター設備費用算出シート'!$N$54))))))))))</f>
        <v/>
      </c>
      <c r="AY60" s="70"/>
      <c r="AZ60" s="57"/>
      <c r="BA60" s="262"/>
      <c r="BB60" s="70"/>
      <c r="BC60" s="34"/>
      <c r="BD60" s="34"/>
      <c r="BE60" s="34"/>
      <c r="BF60" s="53"/>
      <c r="BG60" s="34"/>
      <c r="BH60" s="34"/>
      <c r="BI60" s="53"/>
      <c r="BJ60" s="34"/>
      <c r="BK60" s="34"/>
      <c r="BL60" s="34"/>
      <c r="BM60" s="34"/>
    </row>
    <row r="61" spans="1:65" s="35" customFormat="1">
      <c r="A61" s="72"/>
      <c r="B61" s="55">
        <v>49</v>
      </c>
      <c r="C61" s="78"/>
      <c r="D61" s="56"/>
      <c r="E61" s="73"/>
      <c r="F61" s="530"/>
      <c r="G61" s="530"/>
      <c r="H61" s="57"/>
      <c r="I61" s="58"/>
      <c r="J61" s="57"/>
      <c r="K61" s="531" t="str">
        <f t="shared" si="0"/>
        <v/>
      </c>
      <c r="L61" s="531" t="str">
        <f>IF($G61="","",IF(OR('2.全体概要'!$C$15=1,'2.全体概要'!$C$15=2),INDEX($BH$15:$BH$16,MATCH($G61,$BG$15:$BG$16,-1)),IF('2.全体概要'!$C$15=3,INDEX($BH$14:$BH$15,MATCH($G61,$BG$14:$BG$15,-1)),INDEX($BH$13:$BH$14,MATCH($G61,$BG$13:$BG$14,-1)))))</f>
        <v/>
      </c>
      <c r="M61" s="531" t="str">
        <f t="shared" si="1"/>
        <v/>
      </c>
      <c r="N61" s="532">
        <f t="shared" si="2"/>
        <v>0</v>
      </c>
      <c r="O61" s="70"/>
      <c r="P61" s="124"/>
      <c r="Q61" s="54"/>
      <c r="R61" s="194"/>
      <c r="S61" s="125"/>
      <c r="T61" s="54"/>
      <c r="U61" s="194"/>
      <c r="V61" s="124"/>
      <c r="W61" s="54"/>
      <c r="X61" s="194"/>
      <c r="Y61" s="125"/>
      <c r="Z61" s="54"/>
      <c r="AA61" s="194"/>
      <c r="AB61" s="57"/>
      <c r="AC61" s="70"/>
      <c r="AD61" s="124"/>
      <c r="AE61" s="70"/>
      <c r="AF61" s="124"/>
      <c r="AG61" s="70"/>
      <c r="AH61" s="57"/>
      <c r="AI61" s="70"/>
      <c r="AJ61" s="124"/>
      <c r="AK61" s="70"/>
      <c r="AL61" s="908"/>
      <c r="AM61" s="891"/>
      <c r="AN61" s="908"/>
      <c r="AO61" s="892"/>
      <c r="AP61" s="908"/>
      <c r="AQ61" s="70"/>
      <c r="AR61" s="59"/>
      <c r="AS61" s="70"/>
      <c r="AT61" s="57"/>
      <c r="AU61" s="262"/>
      <c r="AV61" s="70"/>
      <c r="AW61" s="57"/>
      <c r="AX61" s="533" t="str">
        <f>IF(AW61="","",IF(AW61="A",'12.パネルラジエーター設備費用算出シート'!$G$13,IF(AW61="B",'12.パネルラジエーター設備費用算出シート'!$N$13,IF(AW61="C",'12.パネルラジエーター設備費用算出シート'!$G$23,IF(AW61="D",'12.パネルラジエーター設備費用算出シート'!$N$23,IF(AW61="E",'12.パネルラジエーター設備費用算出シート'!$G$33,IF(AW61="F",'12.パネルラジエーター設備費用算出シート'!$N$33,IF(AW61="G",'12.パネルラジエーター設備費用算出シート'!$G$43,IF(AW61="H",'12.パネルラジエーター設備費用算出シート'!$N$43,IF(AW61="I",'12.パネルラジエーター設備費用算出シート'!$G$54,'12.パネルラジエーター設備費用算出シート'!$N$54))))))))))</f>
        <v/>
      </c>
      <c r="AY61" s="70"/>
      <c r="AZ61" s="57"/>
      <c r="BA61" s="262"/>
      <c r="BB61" s="70"/>
      <c r="BC61" s="34"/>
      <c r="BD61" s="34"/>
      <c r="BE61" s="34"/>
      <c r="BF61" s="53"/>
      <c r="BG61" s="34"/>
      <c r="BH61" s="34"/>
      <c r="BI61" s="53"/>
      <c r="BJ61" s="34"/>
      <c r="BK61" s="34"/>
      <c r="BL61" s="34"/>
      <c r="BM61" s="34"/>
    </row>
    <row r="62" spans="1:65" s="35" customFormat="1">
      <c r="A62" s="72"/>
      <c r="B62" s="55">
        <v>50</v>
      </c>
      <c r="C62" s="78"/>
      <c r="D62" s="56"/>
      <c r="E62" s="73"/>
      <c r="F62" s="530"/>
      <c r="G62" s="530"/>
      <c r="H62" s="57"/>
      <c r="I62" s="58"/>
      <c r="J62" s="57"/>
      <c r="K62" s="531" t="str">
        <f t="shared" si="0"/>
        <v/>
      </c>
      <c r="L62" s="531" t="str">
        <f>IF($G62="","",IF(OR('2.全体概要'!$C$15=1,'2.全体概要'!$C$15=2),INDEX($BH$15:$BH$16,MATCH($G62,$BG$15:$BG$16,-1)),IF('2.全体概要'!$C$15=3,INDEX($BH$14:$BH$15,MATCH($G62,$BG$14:$BG$15,-1)),INDEX($BH$13:$BH$14,MATCH($G62,$BG$13:$BG$14,-1)))))</f>
        <v/>
      </c>
      <c r="M62" s="531" t="str">
        <f t="shared" si="1"/>
        <v/>
      </c>
      <c r="N62" s="532">
        <f t="shared" si="2"/>
        <v>0</v>
      </c>
      <c r="O62" s="70"/>
      <c r="P62" s="124"/>
      <c r="Q62" s="54"/>
      <c r="R62" s="194"/>
      <c r="S62" s="125"/>
      <c r="T62" s="54"/>
      <c r="U62" s="194"/>
      <c r="V62" s="124"/>
      <c r="W62" s="54"/>
      <c r="X62" s="194"/>
      <c r="Y62" s="125"/>
      <c r="Z62" s="54"/>
      <c r="AA62" s="194"/>
      <c r="AB62" s="57"/>
      <c r="AC62" s="70"/>
      <c r="AD62" s="124"/>
      <c r="AE62" s="70"/>
      <c r="AF62" s="124"/>
      <c r="AG62" s="70"/>
      <c r="AH62" s="57"/>
      <c r="AI62" s="70"/>
      <c r="AJ62" s="124"/>
      <c r="AK62" s="70"/>
      <c r="AL62" s="908"/>
      <c r="AM62" s="891"/>
      <c r="AN62" s="908"/>
      <c r="AO62" s="892"/>
      <c r="AP62" s="908"/>
      <c r="AQ62" s="70"/>
      <c r="AR62" s="59"/>
      <c r="AS62" s="70"/>
      <c r="AT62" s="57"/>
      <c r="AU62" s="262"/>
      <c r="AV62" s="70"/>
      <c r="AW62" s="57"/>
      <c r="AX62" s="533" t="str">
        <f>IF(AW62="","",IF(AW62="A",'12.パネルラジエーター設備費用算出シート'!$G$13,IF(AW62="B",'12.パネルラジエーター設備費用算出シート'!$N$13,IF(AW62="C",'12.パネルラジエーター設備費用算出シート'!$G$23,IF(AW62="D",'12.パネルラジエーター設備費用算出シート'!$N$23,IF(AW62="E",'12.パネルラジエーター設備費用算出シート'!$G$33,IF(AW62="F",'12.パネルラジエーター設備費用算出シート'!$N$33,IF(AW62="G",'12.パネルラジエーター設備費用算出シート'!$G$43,IF(AW62="H",'12.パネルラジエーター設備費用算出シート'!$N$43,IF(AW62="I",'12.パネルラジエーター設備費用算出シート'!$G$54,'12.パネルラジエーター設備費用算出シート'!$N$54))))))))))</f>
        <v/>
      </c>
      <c r="AY62" s="70"/>
      <c r="AZ62" s="57"/>
      <c r="BA62" s="262"/>
      <c r="BB62" s="70"/>
      <c r="BC62" s="34"/>
      <c r="BD62" s="34"/>
      <c r="BE62" s="34"/>
      <c r="BF62" s="53"/>
      <c r="BG62" s="34"/>
      <c r="BH62" s="34"/>
      <c r="BI62" s="53"/>
      <c r="BJ62" s="34"/>
      <c r="BK62" s="34"/>
      <c r="BL62" s="34"/>
      <c r="BM62" s="34"/>
    </row>
    <row r="63" spans="1:65" s="35" customFormat="1">
      <c r="A63" s="72"/>
      <c r="B63" s="55">
        <v>51</v>
      </c>
      <c r="C63" s="78"/>
      <c r="D63" s="56"/>
      <c r="E63" s="73"/>
      <c r="F63" s="530"/>
      <c r="G63" s="530"/>
      <c r="H63" s="57"/>
      <c r="I63" s="58"/>
      <c r="J63" s="57"/>
      <c r="K63" s="531" t="str">
        <f t="shared" si="0"/>
        <v/>
      </c>
      <c r="L63" s="531" t="str">
        <f>IF($G63="","",IF(OR('2.全体概要'!$C$15=1,'2.全体概要'!$C$15=2),INDEX($BH$15:$BH$16,MATCH($G63,$BG$15:$BG$16,-1)),IF('2.全体概要'!$C$15=3,INDEX($BH$14:$BH$15,MATCH($G63,$BG$14:$BG$15,-1)),INDEX($BH$13:$BH$14,MATCH($G63,$BG$13:$BG$14,-1)))))</f>
        <v/>
      </c>
      <c r="M63" s="531" t="str">
        <f t="shared" si="1"/>
        <v/>
      </c>
      <c r="N63" s="532">
        <f t="shared" si="2"/>
        <v>0</v>
      </c>
      <c r="O63" s="70"/>
      <c r="P63" s="124"/>
      <c r="Q63" s="54"/>
      <c r="R63" s="194"/>
      <c r="S63" s="125"/>
      <c r="T63" s="54"/>
      <c r="U63" s="194"/>
      <c r="V63" s="124"/>
      <c r="W63" s="54"/>
      <c r="X63" s="194"/>
      <c r="Y63" s="125"/>
      <c r="Z63" s="54"/>
      <c r="AA63" s="194"/>
      <c r="AB63" s="57"/>
      <c r="AC63" s="70"/>
      <c r="AD63" s="124"/>
      <c r="AE63" s="70"/>
      <c r="AF63" s="124"/>
      <c r="AG63" s="70"/>
      <c r="AH63" s="57"/>
      <c r="AI63" s="70"/>
      <c r="AJ63" s="124"/>
      <c r="AK63" s="70"/>
      <c r="AL63" s="908"/>
      <c r="AM63" s="891"/>
      <c r="AN63" s="908"/>
      <c r="AO63" s="892"/>
      <c r="AP63" s="908"/>
      <c r="AQ63" s="70"/>
      <c r="AR63" s="59"/>
      <c r="AS63" s="70"/>
      <c r="AT63" s="57"/>
      <c r="AU63" s="262"/>
      <c r="AV63" s="70"/>
      <c r="AW63" s="57"/>
      <c r="AX63" s="533" t="str">
        <f>IF(AW63="","",IF(AW63="A",'12.パネルラジエーター設備費用算出シート'!$G$13,IF(AW63="B",'12.パネルラジエーター設備費用算出シート'!$N$13,IF(AW63="C",'12.パネルラジエーター設備費用算出シート'!$G$23,IF(AW63="D",'12.パネルラジエーター設備費用算出シート'!$N$23,IF(AW63="E",'12.パネルラジエーター設備費用算出シート'!$G$33,IF(AW63="F",'12.パネルラジエーター設備費用算出シート'!$N$33,IF(AW63="G",'12.パネルラジエーター設備費用算出シート'!$G$43,IF(AW63="H",'12.パネルラジエーター設備費用算出シート'!$N$43,IF(AW63="I",'12.パネルラジエーター設備費用算出シート'!$G$54,'12.パネルラジエーター設備費用算出シート'!$N$54))))))))))</f>
        <v/>
      </c>
      <c r="AY63" s="70"/>
      <c r="AZ63" s="57"/>
      <c r="BA63" s="262"/>
      <c r="BB63" s="70"/>
      <c r="BC63" s="34"/>
      <c r="BD63" s="34"/>
      <c r="BE63" s="34"/>
      <c r="BF63" s="53"/>
      <c r="BG63" s="34"/>
      <c r="BH63" s="34"/>
      <c r="BI63" s="53"/>
      <c r="BJ63" s="34"/>
      <c r="BK63" s="34"/>
      <c r="BL63" s="34"/>
      <c r="BM63" s="34"/>
    </row>
    <row r="64" spans="1:65" s="35" customFormat="1">
      <c r="A64" s="72"/>
      <c r="B64" s="55">
        <v>52</v>
      </c>
      <c r="C64" s="78"/>
      <c r="D64" s="56"/>
      <c r="E64" s="73"/>
      <c r="F64" s="530"/>
      <c r="G64" s="530"/>
      <c r="H64" s="57"/>
      <c r="I64" s="58"/>
      <c r="J64" s="57"/>
      <c r="K64" s="531" t="str">
        <f t="shared" si="0"/>
        <v/>
      </c>
      <c r="L64" s="531" t="str">
        <f>IF($G64="","",IF(OR('2.全体概要'!$C$15=1,'2.全体概要'!$C$15=2),INDEX($BH$15:$BH$16,MATCH($G64,$BG$15:$BG$16,-1)),IF('2.全体概要'!$C$15=3,INDEX($BH$14:$BH$15,MATCH($G64,$BG$14:$BG$15,-1)),INDEX($BH$13:$BH$14,MATCH($G64,$BG$13:$BG$14,-1)))))</f>
        <v/>
      </c>
      <c r="M64" s="531" t="str">
        <f t="shared" si="1"/>
        <v/>
      </c>
      <c r="N64" s="532">
        <f t="shared" si="2"/>
        <v>0</v>
      </c>
      <c r="O64" s="70"/>
      <c r="P64" s="124"/>
      <c r="Q64" s="54"/>
      <c r="R64" s="194"/>
      <c r="S64" s="125"/>
      <c r="T64" s="54"/>
      <c r="U64" s="194"/>
      <c r="V64" s="124"/>
      <c r="W64" s="54"/>
      <c r="X64" s="194"/>
      <c r="Y64" s="125"/>
      <c r="Z64" s="54"/>
      <c r="AA64" s="194"/>
      <c r="AB64" s="57"/>
      <c r="AC64" s="70"/>
      <c r="AD64" s="124"/>
      <c r="AE64" s="70"/>
      <c r="AF64" s="124"/>
      <c r="AG64" s="70"/>
      <c r="AH64" s="57"/>
      <c r="AI64" s="70"/>
      <c r="AJ64" s="124"/>
      <c r="AK64" s="70"/>
      <c r="AL64" s="908"/>
      <c r="AM64" s="891"/>
      <c r="AN64" s="908"/>
      <c r="AO64" s="892"/>
      <c r="AP64" s="908"/>
      <c r="AQ64" s="70"/>
      <c r="AR64" s="59"/>
      <c r="AS64" s="70"/>
      <c r="AT64" s="57"/>
      <c r="AU64" s="262"/>
      <c r="AV64" s="70"/>
      <c r="AW64" s="57"/>
      <c r="AX64" s="533" t="str">
        <f>IF(AW64="","",IF(AW64="A",'12.パネルラジエーター設備費用算出シート'!$G$13,IF(AW64="B",'12.パネルラジエーター設備費用算出シート'!$N$13,IF(AW64="C",'12.パネルラジエーター設備費用算出シート'!$G$23,IF(AW64="D",'12.パネルラジエーター設備費用算出シート'!$N$23,IF(AW64="E",'12.パネルラジエーター設備費用算出シート'!$G$33,IF(AW64="F",'12.パネルラジエーター設備費用算出シート'!$N$33,IF(AW64="G",'12.パネルラジエーター設備費用算出シート'!$G$43,IF(AW64="H",'12.パネルラジエーター設備費用算出シート'!$N$43,IF(AW64="I",'12.パネルラジエーター設備費用算出シート'!$G$54,'12.パネルラジエーター設備費用算出シート'!$N$54))))))))))</f>
        <v/>
      </c>
      <c r="AY64" s="70"/>
      <c r="AZ64" s="57"/>
      <c r="BA64" s="262"/>
      <c r="BB64" s="70"/>
      <c r="BC64" s="34"/>
      <c r="BD64" s="34"/>
      <c r="BE64" s="34"/>
      <c r="BF64" s="53"/>
      <c r="BG64" s="34"/>
      <c r="BH64" s="34"/>
      <c r="BI64" s="53"/>
      <c r="BJ64" s="34"/>
      <c r="BK64" s="34"/>
      <c r="BL64" s="34"/>
      <c r="BM64" s="34"/>
    </row>
    <row r="65" spans="1:65" s="35" customFormat="1">
      <c r="A65" s="72"/>
      <c r="B65" s="55">
        <v>53</v>
      </c>
      <c r="C65" s="78"/>
      <c r="D65" s="56"/>
      <c r="E65" s="73"/>
      <c r="F65" s="530"/>
      <c r="G65" s="530"/>
      <c r="H65" s="57"/>
      <c r="I65" s="58"/>
      <c r="J65" s="57"/>
      <c r="K65" s="531" t="str">
        <f t="shared" si="0"/>
        <v/>
      </c>
      <c r="L65" s="531" t="str">
        <f>IF($G65="","",IF(OR('2.全体概要'!$C$15=1,'2.全体概要'!$C$15=2),INDEX($BH$15:$BH$16,MATCH($G65,$BG$15:$BG$16,-1)),IF('2.全体概要'!$C$15=3,INDEX($BH$14:$BH$15,MATCH($G65,$BG$14:$BG$15,-1)),INDEX($BH$13:$BH$14,MATCH($G65,$BG$13:$BG$14,-1)))))</f>
        <v/>
      </c>
      <c r="M65" s="531" t="str">
        <f t="shared" si="1"/>
        <v/>
      </c>
      <c r="N65" s="532">
        <f t="shared" si="2"/>
        <v>0</v>
      </c>
      <c r="O65" s="70"/>
      <c r="P65" s="124"/>
      <c r="Q65" s="54"/>
      <c r="R65" s="194"/>
      <c r="S65" s="125"/>
      <c r="T65" s="54"/>
      <c r="U65" s="194"/>
      <c r="V65" s="124"/>
      <c r="W65" s="54"/>
      <c r="X65" s="194"/>
      <c r="Y65" s="125"/>
      <c r="Z65" s="54"/>
      <c r="AA65" s="194"/>
      <c r="AB65" s="57"/>
      <c r="AC65" s="70"/>
      <c r="AD65" s="124"/>
      <c r="AE65" s="70"/>
      <c r="AF65" s="124"/>
      <c r="AG65" s="70"/>
      <c r="AH65" s="57"/>
      <c r="AI65" s="70"/>
      <c r="AJ65" s="124"/>
      <c r="AK65" s="70"/>
      <c r="AL65" s="908"/>
      <c r="AM65" s="891"/>
      <c r="AN65" s="908"/>
      <c r="AO65" s="892"/>
      <c r="AP65" s="908"/>
      <c r="AQ65" s="70"/>
      <c r="AR65" s="59"/>
      <c r="AS65" s="70"/>
      <c r="AT65" s="57"/>
      <c r="AU65" s="262"/>
      <c r="AV65" s="70"/>
      <c r="AW65" s="57"/>
      <c r="AX65" s="533" t="str">
        <f>IF(AW65="","",IF(AW65="A",'12.パネルラジエーター設備費用算出シート'!$G$13,IF(AW65="B",'12.パネルラジエーター設備費用算出シート'!$N$13,IF(AW65="C",'12.パネルラジエーター設備費用算出シート'!$G$23,IF(AW65="D",'12.パネルラジエーター設備費用算出シート'!$N$23,IF(AW65="E",'12.パネルラジエーター設備費用算出シート'!$G$33,IF(AW65="F",'12.パネルラジエーター設備費用算出シート'!$N$33,IF(AW65="G",'12.パネルラジエーター設備費用算出シート'!$G$43,IF(AW65="H",'12.パネルラジエーター設備費用算出シート'!$N$43,IF(AW65="I",'12.パネルラジエーター設備費用算出シート'!$G$54,'12.パネルラジエーター設備費用算出シート'!$N$54))))))))))</f>
        <v/>
      </c>
      <c r="AY65" s="70"/>
      <c r="AZ65" s="57"/>
      <c r="BA65" s="262"/>
      <c r="BB65" s="70"/>
      <c r="BC65" s="34"/>
      <c r="BD65" s="34"/>
      <c r="BE65" s="34"/>
      <c r="BF65" s="53"/>
      <c r="BG65" s="34"/>
      <c r="BH65" s="34"/>
      <c r="BI65" s="53"/>
      <c r="BJ65" s="34"/>
      <c r="BK65" s="34"/>
      <c r="BL65" s="34"/>
      <c r="BM65" s="34"/>
    </row>
    <row r="66" spans="1:65" s="35" customFormat="1">
      <c r="A66" s="72"/>
      <c r="B66" s="55">
        <v>54</v>
      </c>
      <c r="C66" s="78"/>
      <c r="D66" s="56"/>
      <c r="E66" s="73"/>
      <c r="F66" s="530"/>
      <c r="G66" s="530"/>
      <c r="H66" s="57"/>
      <c r="I66" s="58"/>
      <c r="J66" s="57"/>
      <c r="K66" s="531" t="str">
        <f t="shared" si="0"/>
        <v/>
      </c>
      <c r="L66" s="531" t="str">
        <f>IF($G66="","",IF(OR('2.全体概要'!$C$15=1,'2.全体概要'!$C$15=2),INDEX($BH$15:$BH$16,MATCH($G66,$BG$15:$BG$16,-1)),IF('2.全体概要'!$C$15=3,INDEX($BH$14:$BH$15,MATCH($G66,$BG$14:$BG$15,-1)),INDEX($BH$13:$BH$14,MATCH($G66,$BG$13:$BG$14,-1)))))</f>
        <v/>
      </c>
      <c r="M66" s="531" t="str">
        <f t="shared" si="1"/>
        <v/>
      </c>
      <c r="N66" s="532">
        <f t="shared" si="2"/>
        <v>0</v>
      </c>
      <c r="O66" s="70"/>
      <c r="P66" s="124"/>
      <c r="Q66" s="54"/>
      <c r="R66" s="194"/>
      <c r="S66" s="125"/>
      <c r="T66" s="54"/>
      <c r="U66" s="194"/>
      <c r="V66" s="124"/>
      <c r="W66" s="54"/>
      <c r="X66" s="194"/>
      <c r="Y66" s="125"/>
      <c r="Z66" s="54"/>
      <c r="AA66" s="194"/>
      <c r="AB66" s="57"/>
      <c r="AC66" s="70"/>
      <c r="AD66" s="124"/>
      <c r="AE66" s="70"/>
      <c r="AF66" s="124"/>
      <c r="AG66" s="70"/>
      <c r="AH66" s="57"/>
      <c r="AI66" s="70"/>
      <c r="AJ66" s="124"/>
      <c r="AK66" s="70"/>
      <c r="AL66" s="908"/>
      <c r="AM66" s="891"/>
      <c r="AN66" s="908"/>
      <c r="AO66" s="892"/>
      <c r="AP66" s="908"/>
      <c r="AQ66" s="70"/>
      <c r="AR66" s="59"/>
      <c r="AS66" s="70"/>
      <c r="AT66" s="57"/>
      <c r="AU66" s="262"/>
      <c r="AV66" s="70"/>
      <c r="AW66" s="57"/>
      <c r="AX66" s="533" t="str">
        <f>IF(AW66="","",IF(AW66="A",'12.パネルラジエーター設備費用算出シート'!$G$13,IF(AW66="B",'12.パネルラジエーター設備費用算出シート'!$N$13,IF(AW66="C",'12.パネルラジエーター設備費用算出シート'!$G$23,IF(AW66="D",'12.パネルラジエーター設備費用算出シート'!$N$23,IF(AW66="E",'12.パネルラジエーター設備費用算出シート'!$G$33,IF(AW66="F",'12.パネルラジエーター設備費用算出シート'!$N$33,IF(AW66="G",'12.パネルラジエーター設備費用算出シート'!$G$43,IF(AW66="H",'12.パネルラジエーター設備費用算出シート'!$N$43,IF(AW66="I",'12.パネルラジエーター設備費用算出シート'!$G$54,'12.パネルラジエーター設備費用算出シート'!$N$54))))))))))</f>
        <v/>
      </c>
      <c r="AY66" s="70"/>
      <c r="AZ66" s="57"/>
      <c r="BA66" s="262"/>
      <c r="BB66" s="70"/>
      <c r="BC66" s="34"/>
      <c r="BD66" s="34"/>
      <c r="BE66" s="34"/>
      <c r="BF66" s="53"/>
      <c r="BG66" s="34"/>
      <c r="BH66" s="34"/>
      <c r="BI66" s="53"/>
      <c r="BJ66" s="34"/>
      <c r="BK66" s="34"/>
      <c r="BL66" s="34"/>
      <c r="BM66" s="34"/>
    </row>
    <row r="67" spans="1:65" s="35" customFormat="1">
      <c r="A67" s="72"/>
      <c r="B67" s="55">
        <v>55</v>
      </c>
      <c r="C67" s="78"/>
      <c r="D67" s="56"/>
      <c r="E67" s="73"/>
      <c r="F67" s="530"/>
      <c r="G67" s="530"/>
      <c r="H67" s="57"/>
      <c r="I67" s="58"/>
      <c r="J67" s="57"/>
      <c r="K67" s="531" t="str">
        <f t="shared" si="0"/>
        <v/>
      </c>
      <c r="L67" s="531" t="str">
        <f>IF($G67="","",IF(OR('2.全体概要'!$C$15=1,'2.全体概要'!$C$15=2),INDEX($BH$15:$BH$16,MATCH($G67,$BG$15:$BG$16,-1)),IF('2.全体概要'!$C$15=3,INDEX($BH$14:$BH$15,MATCH($G67,$BG$14:$BG$15,-1)),INDEX($BH$13:$BH$14,MATCH($G67,$BG$13:$BG$14,-1)))))</f>
        <v/>
      </c>
      <c r="M67" s="531" t="str">
        <f t="shared" si="1"/>
        <v/>
      </c>
      <c r="N67" s="532">
        <f t="shared" si="2"/>
        <v>0</v>
      </c>
      <c r="O67" s="70"/>
      <c r="P67" s="124"/>
      <c r="Q67" s="54"/>
      <c r="R67" s="194"/>
      <c r="S67" s="125"/>
      <c r="T67" s="54"/>
      <c r="U67" s="194"/>
      <c r="V67" s="124"/>
      <c r="W67" s="54"/>
      <c r="X67" s="194"/>
      <c r="Y67" s="125"/>
      <c r="Z67" s="54"/>
      <c r="AA67" s="194"/>
      <c r="AB67" s="57"/>
      <c r="AC67" s="70"/>
      <c r="AD67" s="124"/>
      <c r="AE67" s="70"/>
      <c r="AF67" s="124"/>
      <c r="AG67" s="70"/>
      <c r="AH67" s="57"/>
      <c r="AI67" s="70"/>
      <c r="AJ67" s="124"/>
      <c r="AK67" s="70"/>
      <c r="AL67" s="908"/>
      <c r="AM67" s="891"/>
      <c r="AN67" s="908"/>
      <c r="AO67" s="892"/>
      <c r="AP67" s="908"/>
      <c r="AQ67" s="70"/>
      <c r="AR67" s="59"/>
      <c r="AS67" s="70"/>
      <c r="AT67" s="57"/>
      <c r="AU67" s="262"/>
      <c r="AV67" s="70"/>
      <c r="AW67" s="57"/>
      <c r="AX67" s="533" t="str">
        <f>IF(AW67="","",IF(AW67="A",'12.パネルラジエーター設備費用算出シート'!$G$13,IF(AW67="B",'12.パネルラジエーター設備費用算出シート'!$N$13,IF(AW67="C",'12.パネルラジエーター設備費用算出シート'!$G$23,IF(AW67="D",'12.パネルラジエーター設備費用算出シート'!$N$23,IF(AW67="E",'12.パネルラジエーター設備費用算出シート'!$G$33,IF(AW67="F",'12.パネルラジエーター設備費用算出シート'!$N$33,IF(AW67="G",'12.パネルラジエーター設備費用算出シート'!$G$43,IF(AW67="H",'12.パネルラジエーター設備費用算出シート'!$N$43,IF(AW67="I",'12.パネルラジエーター設備費用算出シート'!$G$54,'12.パネルラジエーター設備費用算出シート'!$N$54))))))))))</f>
        <v/>
      </c>
      <c r="AY67" s="70"/>
      <c r="AZ67" s="57"/>
      <c r="BA67" s="262"/>
      <c r="BB67" s="70"/>
      <c r="BC67" s="34"/>
      <c r="BD67" s="34"/>
      <c r="BE67" s="34"/>
      <c r="BF67" s="53"/>
      <c r="BG67" s="34"/>
      <c r="BH67" s="34"/>
      <c r="BI67" s="53"/>
      <c r="BJ67" s="34"/>
      <c r="BK67" s="34"/>
      <c r="BL67" s="34"/>
      <c r="BM67" s="34"/>
    </row>
    <row r="68" spans="1:65" s="35" customFormat="1">
      <c r="A68" s="72"/>
      <c r="B68" s="55">
        <v>56</v>
      </c>
      <c r="C68" s="78"/>
      <c r="D68" s="56"/>
      <c r="E68" s="73"/>
      <c r="F68" s="530"/>
      <c r="G68" s="530"/>
      <c r="H68" s="57"/>
      <c r="I68" s="58"/>
      <c r="J68" s="57"/>
      <c r="K68" s="531" t="str">
        <f t="shared" si="0"/>
        <v/>
      </c>
      <c r="L68" s="531" t="str">
        <f>IF($G68="","",IF(OR('2.全体概要'!$C$15=1,'2.全体概要'!$C$15=2),INDEX($BH$15:$BH$16,MATCH($G68,$BG$15:$BG$16,-1)),IF('2.全体概要'!$C$15=3,INDEX($BH$14:$BH$15,MATCH($G68,$BG$14:$BG$15,-1)),INDEX($BH$13:$BH$14,MATCH($G68,$BG$13:$BG$14,-1)))))</f>
        <v/>
      </c>
      <c r="M68" s="531" t="str">
        <f t="shared" si="1"/>
        <v/>
      </c>
      <c r="N68" s="532">
        <f t="shared" si="2"/>
        <v>0</v>
      </c>
      <c r="O68" s="70"/>
      <c r="P68" s="124"/>
      <c r="Q68" s="54"/>
      <c r="R68" s="194"/>
      <c r="S68" s="125"/>
      <c r="T68" s="54"/>
      <c r="U68" s="194"/>
      <c r="V68" s="124"/>
      <c r="W68" s="54"/>
      <c r="X68" s="194"/>
      <c r="Y68" s="125"/>
      <c r="Z68" s="54"/>
      <c r="AA68" s="194"/>
      <c r="AB68" s="57"/>
      <c r="AC68" s="70"/>
      <c r="AD68" s="124"/>
      <c r="AE68" s="70"/>
      <c r="AF68" s="124"/>
      <c r="AG68" s="70"/>
      <c r="AH68" s="57"/>
      <c r="AI68" s="70"/>
      <c r="AJ68" s="124"/>
      <c r="AK68" s="70"/>
      <c r="AL68" s="908"/>
      <c r="AM68" s="891"/>
      <c r="AN68" s="908"/>
      <c r="AO68" s="892"/>
      <c r="AP68" s="908"/>
      <c r="AQ68" s="70"/>
      <c r="AR68" s="59"/>
      <c r="AS68" s="70"/>
      <c r="AT68" s="57"/>
      <c r="AU68" s="262"/>
      <c r="AV68" s="70"/>
      <c r="AW68" s="57"/>
      <c r="AX68" s="533" t="str">
        <f>IF(AW68="","",IF(AW68="A",'12.パネルラジエーター設備費用算出シート'!$G$13,IF(AW68="B",'12.パネルラジエーター設備費用算出シート'!$N$13,IF(AW68="C",'12.パネルラジエーター設備費用算出シート'!$G$23,IF(AW68="D",'12.パネルラジエーター設備費用算出シート'!$N$23,IF(AW68="E",'12.パネルラジエーター設備費用算出シート'!$G$33,IF(AW68="F",'12.パネルラジエーター設備費用算出シート'!$N$33,IF(AW68="G",'12.パネルラジエーター設備費用算出シート'!$G$43,IF(AW68="H",'12.パネルラジエーター設備費用算出シート'!$N$43,IF(AW68="I",'12.パネルラジエーター設備費用算出シート'!$G$54,'12.パネルラジエーター設備費用算出シート'!$N$54))))))))))</f>
        <v/>
      </c>
      <c r="AY68" s="70"/>
      <c r="AZ68" s="57"/>
      <c r="BA68" s="262"/>
      <c r="BB68" s="70"/>
      <c r="BC68" s="34"/>
      <c r="BD68" s="34"/>
      <c r="BE68" s="34"/>
      <c r="BF68" s="53"/>
      <c r="BG68" s="34"/>
      <c r="BH68" s="34"/>
      <c r="BI68" s="53"/>
      <c r="BJ68" s="34"/>
      <c r="BK68" s="34"/>
      <c r="BL68" s="34"/>
      <c r="BM68" s="34"/>
    </row>
    <row r="69" spans="1:65" s="35" customFormat="1">
      <c r="A69" s="72"/>
      <c r="B69" s="55">
        <v>57</v>
      </c>
      <c r="C69" s="78"/>
      <c r="D69" s="56"/>
      <c r="E69" s="73"/>
      <c r="F69" s="530"/>
      <c r="G69" s="530"/>
      <c r="H69" s="57"/>
      <c r="I69" s="58"/>
      <c r="J69" s="57"/>
      <c r="K69" s="531" t="str">
        <f t="shared" si="0"/>
        <v/>
      </c>
      <c r="L69" s="531" t="str">
        <f>IF($G69="","",IF(OR('2.全体概要'!$C$15=1,'2.全体概要'!$C$15=2),INDEX($BH$15:$BH$16,MATCH($G69,$BG$15:$BG$16,-1)),IF('2.全体概要'!$C$15=3,INDEX($BH$14:$BH$15,MATCH($G69,$BG$14:$BG$15,-1)),INDEX($BH$13:$BH$14,MATCH($G69,$BG$13:$BG$14,-1)))))</f>
        <v/>
      </c>
      <c r="M69" s="531" t="str">
        <f t="shared" si="1"/>
        <v/>
      </c>
      <c r="N69" s="532">
        <f t="shared" si="2"/>
        <v>0</v>
      </c>
      <c r="O69" s="70"/>
      <c r="P69" s="124"/>
      <c r="Q69" s="54"/>
      <c r="R69" s="194"/>
      <c r="S69" s="125"/>
      <c r="T69" s="54"/>
      <c r="U69" s="194"/>
      <c r="V69" s="124"/>
      <c r="W69" s="54"/>
      <c r="X69" s="194"/>
      <c r="Y69" s="125"/>
      <c r="Z69" s="54"/>
      <c r="AA69" s="194"/>
      <c r="AB69" s="57"/>
      <c r="AC69" s="70"/>
      <c r="AD69" s="124"/>
      <c r="AE69" s="70"/>
      <c r="AF69" s="124"/>
      <c r="AG69" s="70"/>
      <c r="AH69" s="57"/>
      <c r="AI69" s="70"/>
      <c r="AJ69" s="124"/>
      <c r="AK69" s="70"/>
      <c r="AL69" s="908"/>
      <c r="AM69" s="891"/>
      <c r="AN69" s="908"/>
      <c r="AO69" s="892"/>
      <c r="AP69" s="908"/>
      <c r="AQ69" s="70"/>
      <c r="AR69" s="59"/>
      <c r="AS69" s="70"/>
      <c r="AT69" s="57"/>
      <c r="AU69" s="262"/>
      <c r="AV69" s="70"/>
      <c r="AW69" s="57"/>
      <c r="AX69" s="533" t="str">
        <f>IF(AW69="","",IF(AW69="A",'12.パネルラジエーター設備費用算出シート'!$G$13,IF(AW69="B",'12.パネルラジエーター設備費用算出シート'!$N$13,IF(AW69="C",'12.パネルラジエーター設備費用算出シート'!$G$23,IF(AW69="D",'12.パネルラジエーター設備費用算出シート'!$N$23,IF(AW69="E",'12.パネルラジエーター設備費用算出シート'!$G$33,IF(AW69="F",'12.パネルラジエーター設備費用算出シート'!$N$33,IF(AW69="G",'12.パネルラジエーター設備費用算出シート'!$G$43,IF(AW69="H",'12.パネルラジエーター設備費用算出シート'!$N$43,IF(AW69="I",'12.パネルラジエーター設備費用算出シート'!$G$54,'12.パネルラジエーター設備費用算出シート'!$N$54))))))))))</f>
        <v/>
      </c>
      <c r="AY69" s="70"/>
      <c r="AZ69" s="57"/>
      <c r="BA69" s="262"/>
      <c r="BB69" s="70"/>
      <c r="BC69" s="34"/>
      <c r="BD69" s="34"/>
      <c r="BE69" s="34"/>
      <c r="BF69" s="53"/>
      <c r="BG69" s="34"/>
      <c r="BH69" s="34"/>
      <c r="BI69" s="53"/>
      <c r="BJ69" s="34"/>
      <c r="BK69" s="34"/>
      <c r="BL69" s="34"/>
      <c r="BM69" s="34"/>
    </row>
    <row r="70" spans="1:65" s="35" customFormat="1">
      <c r="A70" s="72"/>
      <c r="B70" s="55">
        <v>58</v>
      </c>
      <c r="C70" s="78"/>
      <c r="D70" s="56"/>
      <c r="E70" s="73"/>
      <c r="F70" s="530"/>
      <c r="G70" s="530"/>
      <c r="H70" s="57"/>
      <c r="I70" s="58"/>
      <c r="J70" s="57"/>
      <c r="K70" s="531" t="str">
        <f t="shared" si="0"/>
        <v/>
      </c>
      <c r="L70" s="531" t="str">
        <f>IF($G70="","",IF(OR('2.全体概要'!$C$15=1,'2.全体概要'!$C$15=2),INDEX($BH$15:$BH$16,MATCH($G70,$BG$15:$BG$16,-1)),IF('2.全体概要'!$C$15=3,INDEX($BH$14:$BH$15,MATCH($G70,$BG$14:$BG$15,-1)),INDEX($BH$13:$BH$14,MATCH($G70,$BG$13:$BG$14,-1)))))</f>
        <v/>
      </c>
      <c r="M70" s="531" t="str">
        <f t="shared" si="1"/>
        <v/>
      </c>
      <c r="N70" s="532">
        <f t="shared" si="2"/>
        <v>0</v>
      </c>
      <c r="O70" s="70"/>
      <c r="P70" s="124"/>
      <c r="Q70" s="54"/>
      <c r="R70" s="194"/>
      <c r="S70" s="125"/>
      <c r="T70" s="54"/>
      <c r="U70" s="194"/>
      <c r="V70" s="124"/>
      <c r="W70" s="54"/>
      <c r="X70" s="194"/>
      <c r="Y70" s="125"/>
      <c r="Z70" s="54"/>
      <c r="AA70" s="194"/>
      <c r="AB70" s="57"/>
      <c r="AC70" s="70"/>
      <c r="AD70" s="124"/>
      <c r="AE70" s="70"/>
      <c r="AF70" s="124"/>
      <c r="AG70" s="70"/>
      <c r="AH70" s="57"/>
      <c r="AI70" s="70"/>
      <c r="AJ70" s="124"/>
      <c r="AK70" s="70"/>
      <c r="AL70" s="908"/>
      <c r="AM70" s="891"/>
      <c r="AN70" s="908"/>
      <c r="AO70" s="892"/>
      <c r="AP70" s="908"/>
      <c r="AQ70" s="70"/>
      <c r="AR70" s="59"/>
      <c r="AS70" s="70"/>
      <c r="AT70" s="57"/>
      <c r="AU70" s="262"/>
      <c r="AV70" s="70"/>
      <c r="AW70" s="57"/>
      <c r="AX70" s="533" t="str">
        <f>IF(AW70="","",IF(AW70="A",'12.パネルラジエーター設備費用算出シート'!$G$13,IF(AW70="B",'12.パネルラジエーター設備費用算出シート'!$N$13,IF(AW70="C",'12.パネルラジエーター設備費用算出シート'!$G$23,IF(AW70="D",'12.パネルラジエーター設備費用算出シート'!$N$23,IF(AW70="E",'12.パネルラジエーター設備費用算出シート'!$G$33,IF(AW70="F",'12.パネルラジエーター設備費用算出シート'!$N$33,IF(AW70="G",'12.パネルラジエーター設備費用算出シート'!$G$43,IF(AW70="H",'12.パネルラジエーター設備費用算出シート'!$N$43,IF(AW70="I",'12.パネルラジエーター設備費用算出シート'!$G$54,'12.パネルラジエーター設備費用算出シート'!$N$54))))))))))</f>
        <v/>
      </c>
      <c r="AY70" s="70"/>
      <c r="AZ70" s="57"/>
      <c r="BA70" s="262"/>
      <c r="BB70" s="70"/>
      <c r="BC70" s="34"/>
      <c r="BD70" s="34"/>
      <c r="BE70" s="34"/>
      <c r="BF70" s="53"/>
      <c r="BG70" s="34"/>
      <c r="BH70" s="34"/>
      <c r="BI70" s="53"/>
      <c r="BJ70" s="34"/>
      <c r="BK70" s="34"/>
      <c r="BL70" s="34"/>
      <c r="BM70" s="34"/>
    </row>
    <row r="71" spans="1:65" s="35" customFormat="1">
      <c r="A71" s="72"/>
      <c r="B71" s="55">
        <v>59</v>
      </c>
      <c r="C71" s="78"/>
      <c r="D71" s="56"/>
      <c r="E71" s="73"/>
      <c r="F71" s="530"/>
      <c r="G71" s="530"/>
      <c r="H71" s="57"/>
      <c r="I71" s="58"/>
      <c r="J71" s="57"/>
      <c r="K71" s="531" t="str">
        <f t="shared" si="0"/>
        <v/>
      </c>
      <c r="L71" s="531" t="str">
        <f>IF($G71="","",IF(OR('2.全体概要'!$C$15=1,'2.全体概要'!$C$15=2),INDEX($BH$15:$BH$16,MATCH($G71,$BG$15:$BG$16,-1)),IF('2.全体概要'!$C$15=3,INDEX($BH$14:$BH$15,MATCH($G71,$BG$14:$BG$15,-1)),INDEX($BH$13:$BH$14,MATCH($G71,$BG$13:$BG$14,-1)))))</f>
        <v/>
      </c>
      <c r="M71" s="531" t="str">
        <f t="shared" si="1"/>
        <v/>
      </c>
      <c r="N71" s="532">
        <f t="shared" si="2"/>
        <v>0</v>
      </c>
      <c r="O71" s="70"/>
      <c r="P71" s="124"/>
      <c r="Q71" s="54"/>
      <c r="R71" s="194"/>
      <c r="S71" s="125"/>
      <c r="T71" s="54"/>
      <c r="U71" s="194"/>
      <c r="V71" s="124"/>
      <c r="W71" s="54"/>
      <c r="X71" s="194"/>
      <c r="Y71" s="125"/>
      <c r="Z71" s="54"/>
      <c r="AA71" s="194"/>
      <c r="AB71" s="57"/>
      <c r="AC71" s="70"/>
      <c r="AD71" s="124"/>
      <c r="AE71" s="70"/>
      <c r="AF71" s="124"/>
      <c r="AG71" s="70"/>
      <c r="AH71" s="57"/>
      <c r="AI71" s="70"/>
      <c r="AJ71" s="124"/>
      <c r="AK71" s="70"/>
      <c r="AL71" s="908"/>
      <c r="AM71" s="891"/>
      <c r="AN71" s="908"/>
      <c r="AO71" s="892"/>
      <c r="AP71" s="908"/>
      <c r="AQ71" s="70"/>
      <c r="AR71" s="59"/>
      <c r="AS71" s="70"/>
      <c r="AT71" s="57"/>
      <c r="AU71" s="262"/>
      <c r="AV71" s="70"/>
      <c r="AW71" s="57"/>
      <c r="AX71" s="533" t="str">
        <f>IF(AW71="","",IF(AW71="A",'12.パネルラジエーター設備費用算出シート'!$G$13,IF(AW71="B",'12.パネルラジエーター設備費用算出シート'!$N$13,IF(AW71="C",'12.パネルラジエーター設備費用算出シート'!$G$23,IF(AW71="D",'12.パネルラジエーター設備費用算出シート'!$N$23,IF(AW71="E",'12.パネルラジエーター設備費用算出シート'!$G$33,IF(AW71="F",'12.パネルラジエーター設備費用算出シート'!$N$33,IF(AW71="G",'12.パネルラジエーター設備費用算出シート'!$G$43,IF(AW71="H",'12.パネルラジエーター設備費用算出シート'!$N$43,IF(AW71="I",'12.パネルラジエーター設備費用算出シート'!$G$54,'12.パネルラジエーター設備費用算出シート'!$N$54))))))))))</f>
        <v/>
      </c>
      <c r="AY71" s="70"/>
      <c r="AZ71" s="57"/>
      <c r="BA71" s="262"/>
      <c r="BB71" s="70"/>
      <c r="BC71" s="34"/>
      <c r="BD71" s="34"/>
      <c r="BE71" s="34"/>
      <c r="BF71" s="53"/>
      <c r="BG71" s="34"/>
      <c r="BH71" s="34"/>
      <c r="BI71" s="53"/>
      <c r="BJ71" s="34"/>
      <c r="BK71" s="34"/>
      <c r="BL71" s="34"/>
      <c r="BM71" s="34"/>
    </row>
    <row r="72" spans="1:65" s="35" customFormat="1">
      <c r="A72" s="72"/>
      <c r="B72" s="55">
        <v>60</v>
      </c>
      <c r="C72" s="78"/>
      <c r="D72" s="56"/>
      <c r="E72" s="73"/>
      <c r="F72" s="530"/>
      <c r="G72" s="530"/>
      <c r="H72" s="57"/>
      <c r="I72" s="58"/>
      <c r="J72" s="57"/>
      <c r="K72" s="531" t="str">
        <f t="shared" si="0"/>
        <v/>
      </c>
      <c r="L72" s="531" t="str">
        <f>IF($G72="","",IF(OR('2.全体概要'!$C$15=1,'2.全体概要'!$C$15=2),INDEX($BH$15:$BH$16,MATCH($G72,$BG$15:$BG$16,-1)),IF('2.全体概要'!$C$15=3,INDEX($BH$14:$BH$15,MATCH($G72,$BG$14:$BG$15,-1)),INDEX($BH$13:$BH$14,MATCH($G72,$BG$13:$BG$14,-1)))))</f>
        <v/>
      </c>
      <c r="M72" s="531" t="str">
        <f t="shared" si="1"/>
        <v/>
      </c>
      <c r="N72" s="532">
        <f t="shared" si="2"/>
        <v>0</v>
      </c>
      <c r="O72" s="70"/>
      <c r="P72" s="124"/>
      <c r="Q72" s="54"/>
      <c r="R72" s="194"/>
      <c r="S72" s="125"/>
      <c r="T72" s="54"/>
      <c r="U72" s="194"/>
      <c r="V72" s="124"/>
      <c r="W72" s="54"/>
      <c r="X72" s="194"/>
      <c r="Y72" s="125"/>
      <c r="Z72" s="54"/>
      <c r="AA72" s="194"/>
      <c r="AB72" s="57"/>
      <c r="AC72" s="70"/>
      <c r="AD72" s="124"/>
      <c r="AE72" s="70"/>
      <c r="AF72" s="124"/>
      <c r="AG72" s="70"/>
      <c r="AH72" s="57"/>
      <c r="AI72" s="70"/>
      <c r="AJ72" s="124"/>
      <c r="AK72" s="70"/>
      <c r="AL72" s="908"/>
      <c r="AM72" s="891"/>
      <c r="AN72" s="908"/>
      <c r="AO72" s="892"/>
      <c r="AP72" s="908"/>
      <c r="AQ72" s="70"/>
      <c r="AR72" s="59"/>
      <c r="AS72" s="70"/>
      <c r="AT72" s="57"/>
      <c r="AU72" s="262"/>
      <c r="AV72" s="70"/>
      <c r="AW72" s="57"/>
      <c r="AX72" s="533" t="str">
        <f>IF(AW72="","",IF(AW72="A",'12.パネルラジエーター設備費用算出シート'!$G$13,IF(AW72="B",'12.パネルラジエーター設備費用算出シート'!$N$13,IF(AW72="C",'12.パネルラジエーター設備費用算出シート'!$G$23,IF(AW72="D",'12.パネルラジエーター設備費用算出シート'!$N$23,IF(AW72="E",'12.パネルラジエーター設備費用算出シート'!$G$33,IF(AW72="F",'12.パネルラジエーター設備費用算出シート'!$N$33,IF(AW72="G",'12.パネルラジエーター設備費用算出シート'!$G$43,IF(AW72="H",'12.パネルラジエーター設備費用算出シート'!$N$43,IF(AW72="I",'12.パネルラジエーター設備費用算出シート'!$G$54,'12.パネルラジエーター設備費用算出シート'!$N$54))))))))))</f>
        <v/>
      </c>
      <c r="AY72" s="70"/>
      <c r="AZ72" s="57"/>
      <c r="BA72" s="262"/>
      <c r="BB72" s="70"/>
      <c r="BC72" s="34"/>
      <c r="BD72" s="34"/>
      <c r="BE72" s="34"/>
      <c r="BF72" s="53"/>
      <c r="BG72" s="34"/>
      <c r="BH72" s="34"/>
      <c r="BI72" s="53"/>
      <c r="BJ72" s="34"/>
      <c r="BK72" s="34"/>
      <c r="BL72" s="34"/>
      <c r="BM72" s="34"/>
    </row>
    <row r="73" spans="1:65" s="35" customFormat="1">
      <c r="A73" s="72"/>
      <c r="B73" s="55">
        <v>61</v>
      </c>
      <c r="C73" s="78"/>
      <c r="D73" s="56"/>
      <c r="E73" s="73"/>
      <c r="F73" s="530"/>
      <c r="G73" s="530"/>
      <c r="H73" s="57"/>
      <c r="I73" s="58"/>
      <c r="J73" s="57"/>
      <c r="K73" s="531" t="str">
        <f t="shared" si="0"/>
        <v/>
      </c>
      <c r="L73" s="531" t="str">
        <f>IF($G73="","",IF(OR('2.全体概要'!$C$15=1,'2.全体概要'!$C$15=2),INDEX($BH$15:$BH$16,MATCH($G73,$BG$15:$BG$16,-1)),IF('2.全体概要'!$C$15=3,INDEX($BH$14:$BH$15,MATCH($G73,$BG$14:$BG$15,-1)),INDEX($BH$13:$BH$14,MATCH($G73,$BG$13:$BG$14,-1)))))</f>
        <v/>
      </c>
      <c r="M73" s="531" t="str">
        <f t="shared" si="1"/>
        <v/>
      </c>
      <c r="N73" s="532">
        <f t="shared" si="2"/>
        <v>0</v>
      </c>
      <c r="O73" s="70"/>
      <c r="P73" s="124"/>
      <c r="Q73" s="54"/>
      <c r="R73" s="194"/>
      <c r="S73" s="125"/>
      <c r="T73" s="54"/>
      <c r="U73" s="194"/>
      <c r="V73" s="124"/>
      <c r="W73" s="54"/>
      <c r="X73" s="194"/>
      <c r="Y73" s="125"/>
      <c r="Z73" s="54"/>
      <c r="AA73" s="194"/>
      <c r="AB73" s="57"/>
      <c r="AC73" s="70"/>
      <c r="AD73" s="124"/>
      <c r="AE73" s="70"/>
      <c r="AF73" s="124"/>
      <c r="AG73" s="70"/>
      <c r="AH73" s="57"/>
      <c r="AI73" s="70"/>
      <c r="AJ73" s="124"/>
      <c r="AK73" s="70"/>
      <c r="AL73" s="908"/>
      <c r="AM73" s="891"/>
      <c r="AN73" s="908"/>
      <c r="AO73" s="892"/>
      <c r="AP73" s="908"/>
      <c r="AQ73" s="70"/>
      <c r="AR73" s="59"/>
      <c r="AS73" s="70"/>
      <c r="AT73" s="57"/>
      <c r="AU73" s="262"/>
      <c r="AV73" s="70"/>
      <c r="AW73" s="57"/>
      <c r="AX73" s="533" t="str">
        <f>IF(AW73="","",IF(AW73="A",'12.パネルラジエーター設備費用算出シート'!$G$13,IF(AW73="B",'12.パネルラジエーター設備費用算出シート'!$N$13,IF(AW73="C",'12.パネルラジエーター設備費用算出シート'!$G$23,IF(AW73="D",'12.パネルラジエーター設備費用算出シート'!$N$23,IF(AW73="E",'12.パネルラジエーター設備費用算出シート'!$G$33,IF(AW73="F",'12.パネルラジエーター設備費用算出シート'!$N$33,IF(AW73="G",'12.パネルラジエーター設備費用算出シート'!$G$43,IF(AW73="H",'12.パネルラジエーター設備費用算出シート'!$N$43,IF(AW73="I",'12.パネルラジエーター設備費用算出シート'!$G$54,'12.パネルラジエーター設備費用算出シート'!$N$54))))))))))</f>
        <v/>
      </c>
      <c r="AY73" s="70"/>
      <c r="AZ73" s="57"/>
      <c r="BA73" s="262"/>
      <c r="BB73" s="70"/>
      <c r="BC73" s="34"/>
      <c r="BD73" s="34"/>
      <c r="BE73" s="34"/>
      <c r="BF73" s="53"/>
      <c r="BG73" s="34"/>
      <c r="BH73" s="34"/>
      <c r="BI73" s="53"/>
      <c r="BJ73" s="34"/>
      <c r="BK73" s="34"/>
      <c r="BL73" s="34"/>
      <c r="BM73" s="34"/>
    </row>
    <row r="74" spans="1:65" s="35" customFormat="1">
      <c r="A74" s="72"/>
      <c r="B74" s="55">
        <v>62</v>
      </c>
      <c r="C74" s="78"/>
      <c r="D74" s="56"/>
      <c r="E74" s="73"/>
      <c r="F74" s="530"/>
      <c r="G74" s="530"/>
      <c r="H74" s="57"/>
      <c r="I74" s="58"/>
      <c r="J74" s="57"/>
      <c r="K74" s="531" t="str">
        <f t="shared" si="0"/>
        <v/>
      </c>
      <c r="L74" s="531" t="str">
        <f>IF($G74="","",IF(OR('2.全体概要'!$C$15=1,'2.全体概要'!$C$15=2),INDEX($BH$15:$BH$16,MATCH($G74,$BG$15:$BG$16,-1)),IF('2.全体概要'!$C$15=3,INDEX($BH$14:$BH$15,MATCH($G74,$BG$14:$BG$15,-1)),INDEX($BH$13:$BH$14,MATCH($G74,$BG$13:$BG$14,-1)))))</f>
        <v/>
      </c>
      <c r="M74" s="531" t="str">
        <f t="shared" si="1"/>
        <v/>
      </c>
      <c r="N74" s="532">
        <f t="shared" si="2"/>
        <v>0</v>
      </c>
      <c r="O74" s="70"/>
      <c r="P74" s="124"/>
      <c r="Q74" s="54"/>
      <c r="R74" s="194"/>
      <c r="S74" s="125"/>
      <c r="T74" s="54"/>
      <c r="U74" s="194"/>
      <c r="V74" s="124"/>
      <c r="W74" s="54"/>
      <c r="X74" s="194"/>
      <c r="Y74" s="125"/>
      <c r="Z74" s="54"/>
      <c r="AA74" s="194"/>
      <c r="AB74" s="57"/>
      <c r="AC74" s="70"/>
      <c r="AD74" s="124"/>
      <c r="AE74" s="70"/>
      <c r="AF74" s="124"/>
      <c r="AG74" s="70"/>
      <c r="AH74" s="57"/>
      <c r="AI74" s="70"/>
      <c r="AJ74" s="124"/>
      <c r="AK74" s="70"/>
      <c r="AL74" s="908"/>
      <c r="AM74" s="891"/>
      <c r="AN74" s="908"/>
      <c r="AO74" s="892"/>
      <c r="AP74" s="908"/>
      <c r="AQ74" s="70"/>
      <c r="AR74" s="59"/>
      <c r="AS74" s="70"/>
      <c r="AT74" s="57"/>
      <c r="AU74" s="262"/>
      <c r="AV74" s="70"/>
      <c r="AW74" s="57"/>
      <c r="AX74" s="533" t="str">
        <f>IF(AW74="","",IF(AW74="A",'12.パネルラジエーター設備費用算出シート'!$G$13,IF(AW74="B",'12.パネルラジエーター設備費用算出シート'!$N$13,IF(AW74="C",'12.パネルラジエーター設備費用算出シート'!$G$23,IF(AW74="D",'12.パネルラジエーター設備費用算出シート'!$N$23,IF(AW74="E",'12.パネルラジエーター設備費用算出シート'!$G$33,IF(AW74="F",'12.パネルラジエーター設備費用算出シート'!$N$33,IF(AW74="G",'12.パネルラジエーター設備費用算出シート'!$G$43,IF(AW74="H",'12.パネルラジエーター設備費用算出シート'!$N$43,IF(AW74="I",'12.パネルラジエーター設備費用算出シート'!$G$54,'12.パネルラジエーター設備費用算出シート'!$N$54))))))))))</f>
        <v/>
      </c>
      <c r="AY74" s="70"/>
      <c r="AZ74" s="57"/>
      <c r="BA74" s="262"/>
      <c r="BB74" s="70"/>
      <c r="BC74" s="34"/>
      <c r="BD74" s="34"/>
      <c r="BE74" s="34"/>
      <c r="BF74" s="53"/>
      <c r="BG74" s="34"/>
      <c r="BH74" s="34"/>
      <c r="BI74" s="53"/>
      <c r="BJ74" s="34"/>
      <c r="BK74" s="34"/>
      <c r="BL74" s="34"/>
      <c r="BM74" s="34"/>
    </row>
    <row r="75" spans="1:65" s="35" customFormat="1">
      <c r="A75" s="72"/>
      <c r="B75" s="55">
        <v>63</v>
      </c>
      <c r="C75" s="78"/>
      <c r="D75" s="56"/>
      <c r="E75" s="73"/>
      <c r="F75" s="530"/>
      <c r="G75" s="530"/>
      <c r="H75" s="57"/>
      <c r="I75" s="58"/>
      <c r="J75" s="57"/>
      <c r="K75" s="531" t="str">
        <f t="shared" si="0"/>
        <v/>
      </c>
      <c r="L75" s="531" t="str">
        <f>IF($G75="","",IF(OR('2.全体概要'!$C$15=1,'2.全体概要'!$C$15=2),INDEX($BH$15:$BH$16,MATCH($G75,$BG$15:$BG$16,-1)),IF('2.全体概要'!$C$15=3,INDEX($BH$14:$BH$15,MATCH($G75,$BG$14:$BG$15,-1)),INDEX($BH$13:$BH$14,MATCH($G75,$BG$13:$BG$14,-1)))))</f>
        <v/>
      </c>
      <c r="M75" s="531" t="str">
        <f t="shared" si="1"/>
        <v/>
      </c>
      <c r="N75" s="532">
        <f t="shared" si="2"/>
        <v>0</v>
      </c>
      <c r="O75" s="70"/>
      <c r="P75" s="124"/>
      <c r="Q75" s="54"/>
      <c r="R75" s="194"/>
      <c r="S75" s="125"/>
      <c r="T75" s="54"/>
      <c r="U75" s="194"/>
      <c r="V75" s="124"/>
      <c r="W75" s="54"/>
      <c r="X75" s="194"/>
      <c r="Y75" s="125"/>
      <c r="Z75" s="54"/>
      <c r="AA75" s="194"/>
      <c r="AB75" s="57"/>
      <c r="AC75" s="70"/>
      <c r="AD75" s="124"/>
      <c r="AE75" s="70"/>
      <c r="AF75" s="124"/>
      <c r="AG75" s="70"/>
      <c r="AH75" s="57"/>
      <c r="AI75" s="70"/>
      <c r="AJ75" s="124"/>
      <c r="AK75" s="70"/>
      <c r="AL75" s="908"/>
      <c r="AM75" s="891"/>
      <c r="AN75" s="908"/>
      <c r="AO75" s="892"/>
      <c r="AP75" s="908"/>
      <c r="AQ75" s="70"/>
      <c r="AR75" s="59"/>
      <c r="AS75" s="70"/>
      <c r="AT75" s="57"/>
      <c r="AU75" s="262"/>
      <c r="AV75" s="70"/>
      <c r="AW75" s="57"/>
      <c r="AX75" s="533" t="str">
        <f>IF(AW75="","",IF(AW75="A",'12.パネルラジエーター設備費用算出シート'!$G$13,IF(AW75="B",'12.パネルラジエーター設備費用算出シート'!$N$13,IF(AW75="C",'12.パネルラジエーター設備費用算出シート'!$G$23,IF(AW75="D",'12.パネルラジエーター設備費用算出シート'!$N$23,IF(AW75="E",'12.パネルラジエーター設備費用算出シート'!$G$33,IF(AW75="F",'12.パネルラジエーター設備費用算出シート'!$N$33,IF(AW75="G",'12.パネルラジエーター設備費用算出シート'!$G$43,IF(AW75="H",'12.パネルラジエーター設備費用算出シート'!$N$43,IF(AW75="I",'12.パネルラジエーター設備費用算出シート'!$G$54,'12.パネルラジエーター設備費用算出シート'!$N$54))))))))))</f>
        <v/>
      </c>
      <c r="AY75" s="70"/>
      <c r="AZ75" s="57"/>
      <c r="BA75" s="262"/>
      <c r="BB75" s="70"/>
      <c r="BC75" s="34"/>
      <c r="BD75" s="34"/>
      <c r="BE75" s="34"/>
      <c r="BF75" s="53"/>
      <c r="BG75" s="34"/>
      <c r="BH75" s="34"/>
      <c r="BI75" s="53"/>
      <c r="BJ75" s="34"/>
      <c r="BK75" s="34"/>
      <c r="BL75" s="34"/>
      <c r="BM75" s="34"/>
    </row>
    <row r="76" spans="1:65" s="35" customFormat="1">
      <c r="A76" s="72"/>
      <c r="B76" s="55">
        <v>64</v>
      </c>
      <c r="C76" s="78"/>
      <c r="D76" s="56"/>
      <c r="E76" s="73"/>
      <c r="F76" s="530"/>
      <c r="G76" s="530"/>
      <c r="H76" s="57"/>
      <c r="I76" s="58"/>
      <c r="J76" s="57"/>
      <c r="K76" s="531" t="str">
        <f t="shared" si="0"/>
        <v/>
      </c>
      <c r="L76" s="531" t="str">
        <f>IF($G76="","",IF(OR('2.全体概要'!$C$15=1,'2.全体概要'!$C$15=2),INDEX($BH$15:$BH$16,MATCH($G76,$BG$15:$BG$16,-1)),IF('2.全体概要'!$C$15=3,INDEX($BH$14:$BH$15,MATCH($G76,$BG$14:$BG$15,-1)),INDEX($BH$13:$BH$14,MATCH($G76,$BG$13:$BG$14,-1)))))</f>
        <v/>
      </c>
      <c r="M76" s="531" t="str">
        <f t="shared" si="1"/>
        <v/>
      </c>
      <c r="N76" s="532">
        <f t="shared" si="2"/>
        <v>0</v>
      </c>
      <c r="O76" s="70"/>
      <c r="P76" s="124"/>
      <c r="Q76" s="54"/>
      <c r="R76" s="194"/>
      <c r="S76" s="125"/>
      <c r="T76" s="54"/>
      <c r="U76" s="194"/>
      <c r="V76" s="124"/>
      <c r="W76" s="54"/>
      <c r="X76" s="194"/>
      <c r="Y76" s="125"/>
      <c r="Z76" s="54"/>
      <c r="AA76" s="194"/>
      <c r="AB76" s="57"/>
      <c r="AC76" s="70"/>
      <c r="AD76" s="124"/>
      <c r="AE76" s="70"/>
      <c r="AF76" s="124"/>
      <c r="AG76" s="70"/>
      <c r="AH76" s="57"/>
      <c r="AI76" s="70"/>
      <c r="AJ76" s="124"/>
      <c r="AK76" s="70"/>
      <c r="AL76" s="908"/>
      <c r="AM76" s="891"/>
      <c r="AN76" s="908"/>
      <c r="AO76" s="892"/>
      <c r="AP76" s="908"/>
      <c r="AQ76" s="70"/>
      <c r="AR76" s="59"/>
      <c r="AS76" s="70"/>
      <c r="AT76" s="57"/>
      <c r="AU76" s="262"/>
      <c r="AV76" s="70"/>
      <c r="AW76" s="57"/>
      <c r="AX76" s="533" t="str">
        <f>IF(AW76="","",IF(AW76="A",'12.パネルラジエーター設備費用算出シート'!$G$13,IF(AW76="B",'12.パネルラジエーター設備費用算出シート'!$N$13,IF(AW76="C",'12.パネルラジエーター設備費用算出シート'!$G$23,IF(AW76="D",'12.パネルラジエーター設備費用算出シート'!$N$23,IF(AW76="E",'12.パネルラジエーター設備費用算出シート'!$G$33,IF(AW76="F",'12.パネルラジエーター設備費用算出シート'!$N$33,IF(AW76="G",'12.パネルラジエーター設備費用算出シート'!$G$43,IF(AW76="H",'12.パネルラジエーター設備費用算出シート'!$N$43,IF(AW76="I",'12.パネルラジエーター設備費用算出シート'!$G$54,'12.パネルラジエーター設備費用算出シート'!$N$54))))))))))</f>
        <v/>
      </c>
      <c r="AY76" s="70"/>
      <c r="AZ76" s="57"/>
      <c r="BA76" s="262"/>
      <c r="BB76" s="70"/>
      <c r="BC76" s="34"/>
      <c r="BD76" s="34"/>
      <c r="BE76" s="34"/>
      <c r="BF76" s="53"/>
      <c r="BG76" s="34"/>
      <c r="BH76" s="34"/>
      <c r="BI76" s="53"/>
      <c r="BJ76" s="34"/>
      <c r="BK76" s="34"/>
      <c r="BL76" s="34"/>
      <c r="BM76" s="34"/>
    </row>
    <row r="77" spans="1:65" s="35" customFormat="1">
      <c r="A77" s="72"/>
      <c r="B77" s="55">
        <v>65</v>
      </c>
      <c r="C77" s="78"/>
      <c r="D77" s="56"/>
      <c r="E77" s="73"/>
      <c r="F77" s="530"/>
      <c r="G77" s="530"/>
      <c r="H77" s="57"/>
      <c r="I77" s="58"/>
      <c r="J77" s="57"/>
      <c r="K77" s="531" t="str">
        <f t="shared" ref="K77:K140" si="3">IF($F77="","",VLOOKUP($F77,$BD$13:$BE$17,2,TRUE))</f>
        <v/>
      </c>
      <c r="L77" s="531" t="str">
        <f>IF($G77="","",IF(OR('2.全体概要'!$C$15=1,'2.全体概要'!$C$15=2),INDEX($BH$15:$BH$16,MATCH($G77,$BG$15:$BG$16,-1)),IF('2.全体概要'!$C$15=3,INDEX($BH$14:$BH$15,MATCH($G77,$BG$14:$BG$15,-1)),INDEX($BH$13:$BH$14,MATCH($G77,$BG$13:$BG$14,-1)))))</f>
        <v/>
      </c>
      <c r="M77" s="531" t="str">
        <f t="shared" ref="M77:M140" si="4">IF(OR($F77="",$H77="",$I77=""),"",VLOOKUP($H77&amp;$I77,$BJ$13:$BM$18,IF($F77&lt;50,2,IF(AND($J77="該当",$H77="角住戸"),4,3)),FALSE))</f>
        <v/>
      </c>
      <c r="N77" s="532">
        <f t="shared" si="2"/>
        <v>0</v>
      </c>
      <c r="O77" s="70"/>
      <c r="P77" s="124"/>
      <c r="Q77" s="54"/>
      <c r="R77" s="194"/>
      <c r="S77" s="125"/>
      <c r="T77" s="54"/>
      <c r="U77" s="194"/>
      <c r="V77" s="124"/>
      <c r="W77" s="54"/>
      <c r="X77" s="194"/>
      <c r="Y77" s="125"/>
      <c r="Z77" s="54"/>
      <c r="AA77" s="194"/>
      <c r="AB77" s="57"/>
      <c r="AC77" s="70"/>
      <c r="AD77" s="124"/>
      <c r="AE77" s="70"/>
      <c r="AF77" s="124"/>
      <c r="AG77" s="70"/>
      <c r="AH77" s="57"/>
      <c r="AI77" s="70"/>
      <c r="AJ77" s="124"/>
      <c r="AK77" s="70"/>
      <c r="AL77" s="908"/>
      <c r="AM77" s="891"/>
      <c r="AN77" s="908"/>
      <c r="AO77" s="892"/>
      <c r="AP77" s="908"/>
      <c r="AQ77" s="70"/>
      <c r="AR77" s="59"/>
      <c r="AS77" s="70"/>
      <c r="AT77" s="57"/>
      <c r="AU77" s="262"/>
      <c r="AV77" s="70"/>
      <c r="AW77" s="57"/>
      <c r="AX77" s="533" t="str">
        <f>IF(AW77="","",IF(AW77="A",'12.パネルラジエーター設備費用算出シート'!$G$13,IF(AW77="B",'12.パネルラジエーター設備費用算出シート'!$N$13,IF(AW77="C",'12.パネルラジエーター設備費用算出シート'!$G$23,IF(AW77="D",'12.パネルラジエーター設備費用算出シート'!$N$23,IF(AW77="E",'12.パネルラジエーター設備費用算出シート'!$G$33,IF(AW77="F",'12.パネルラジエーター設備費用算出シート'!$N$33,IF(AW77="G",'12.パネルラジエーター設備費用算出シート'!$G$43,IF(AW77="H",'12.パネルラジエーター設備費用算出シート'!$N$43,IF(AW77="I",'12.パネルラジエーター設備費用算出シート'!$G$54,'12.パネルラジエーター設備費用算出シート'!$N$54))))))))))</f>
        <v/>
      </c>
      <c r="AY77" s="70"/>
      <c r="AZ77" s="57"/>
      <c r="BA77" s="262"/>
      <c r="BB77" s="70"/>
      <c r="BC77" s="34"/>
      <c r="BD77" s="34"/>
      <c r="BE77" s="34"/>
      <c r="BF77" s="53"/>
      <c r="BG77" s="34"/>
      <c r="BH77" s="34"/>
      <c r="BI77" s="53"/>
      <c r="BJ77" s="34"/>
      <c r="BK77" s="34"/>
      <c r="BL77" s="34"/>
      <c r="BM77" s="34"/>
    </row>
    <row r="78" spans="1:65" s="35" customFormat="1">
      <c r="A78" s="72"/>
      <c r="B78" s="55">
        <v>66</v>
      </c>
      <c r="C78" s="78"/>
      <c r="D78" s="56"/>
      <c r="E78" s="73"/>
      <c r="F78" s="530"/>
      <c r="G78" s="530"/>
      <c r="H78" s="57"/>
      <c r="I78" s="58"/>
      <c r="J78" s="57"/>
      <c r="K78" s="531" t="str">
        <f t="shared" si="3"/>
        <v/>
      </c>
      <c r="L78" s="531" t="str">
        <f>IF($G78="","",IF(OR('2.全体概要'!$C$15=1,'2.全体概要'!$C$15=2),INDEX($BH$15:$BH$16,MATCH($G78,$BG$15:$BG$16,-1)),IF('2.全体概要'!$C$15=3,INDEX($BH$14:$BH$15,MATCH($G78,$BG$14:$BG$15,-1)),INDEX($BH$13:$BH$14,MATCH($G78,$BG$13:$BG$14,-1)))))</f>
        <v/>
      </c>
      <c r="M78" s="531" t="str">
        <f t="shared" si="4"/>
        <v/>
      </c>
      <c r="N78" s="532">
        <f t="shared" ref="N78:N141" si="5">IF(OR(K78="",L78="",M78=""),0,(800000*K78*L78*M78))</f>
        <v>0</v>
      </c>
      <c r="O78" s="70"/>
      <c r="P78" s="124"/>
      <c r="Q78" s="54"/>
      <c r="R78" s="194"/>
      <c r="S78" s="125"/>
      <c r="T78" s="54"/>
      <c r="U78" s="194"/>
      <c r="V78" s="124"/>
      <c r="W78" s="54"/>
      <c r="X78" s="194"/>
      <c r="Y78" s="125"/>
      <c r="Z78" s="54"/>
      <c r="AA78" s="194"/>
      <c r="AB78" s="57"/>
      <c r="AC78" s="70"/>
      <c r="AD78" s="124"/>
      <c r="AE78" s="70"/>
      <c r="AF78" s="124"/>
      <c r="AG78" s="70"/>
      <c r="AH78" s="57"/>
      <c r="AI78" s="70"/>
      <c r="AJ78" s="124"/>
      <c r="AK78" s="70"/>
      <c r="AL78" s="908"/>
      <c r="AM78" s="891"/>
      <c r="AN78" s="908"/>
      <c r="AO78" s="892"/>
      <c r="AP78" s="908"/>
      <c r="AQ78" s="70"/>
      <c r="AR78" s="59"/>
      <c r="AS78" s="70"/>
      <c r="AT78" s="57"/>
      <c r="AU78" s="262"/>
      <c r="AV78" s="70"/>
      <c r="AW78" s="57"/>
      <c r="AX78" s="533" t="str">
        <f>IF(AW78="","",IF(AW78="A",'12.パネルラジエーター設備費用算出シート'!$G$13,IF(AW78="B",'12.パネルラジエーター設備費用算出シート'!$N$13,IF(AW78="C",'12.パネルラジエーター設備費用算出シート'!$G$23,IF(AW78="D",'12.パネルラジエーター設備費用算出シート'!$N$23,IF(AW78="E",'12.パネルラジエーター設備費用算出シート'!$G$33,IF(AW78="F",'12.パネルラジエーター設備費用算出シート'!$N$33,IF(AW78="G",'12.パネルラジエーター設備費用算出シート'!$G$43,IF(AW78="H",'12.パネルラジエーター設備費用算出シート'!$N$43,IF(AW78="I",'12.パネルラジエーター設備費用算出シート'!$G$54,'12.パネルラジエーター設備費用算出シート'!$N$54))))))))))</f>
        <v/>
      </c>
      <c r="AY78" s="70"/>
      <c r="AZ78" s="57"/>
      <c r="BA78" s="262"/>
      <c r="BB78" s="70"/>
      <c r="BC78" s="34"/>
      <c r="BD78" s="34"/>
      <c r="BE78" s="34"/>
      <c r="BF78" s="53"/>
      <c r="BG78" s="34"/>
      <c r="BH78" s="34"/>
      <c r="BI78" s="53"/>
      <c r="BJ78" s="34"/>
      <c r="BK78" s="34"/>
      <c r="BL78" s="34"/>
      <c r="BM78" s="34"/>
    </row>
    <row r="79" spans="1:65" s="35" customFormat="1">
      <c r="A79" s="72"/>
      <c r="B79" s="55">
        <v>67</v>
      </c>
      <c r="C79" s="78"/>
      <c r="D79" s="56"/>
      <c r="E79" s="73"/>
      <c r="F79" s="530"/>
      <c r="G79" s="530"/>
      <c r="H79" s="57"/>
      <c r="I79" s="58"/>
      <c r="J79" s="57"/>
      <c r="K79" s="531" t="str">
        <f t="shared" si="3"/>
        <v/>
      </c>
      <c r="L79" s="531" t="str">
        <f>IF($G79="","",IF(OR('2.全体概要'!$C$15=1,'2.全体概要'!$C$15=2),INDEX($BH$15:$BH$16,MATCH($G79,$BG$15:$BG$16,-1)),IF('2.全体概要'!$C$15=3,INDEX($BH$14:$BH$15,MATCH($G79,$BG$14:$BG$15,-1)),INDEX($BH$13:$BH$14,MATCH($G79,$BG$13:$BG$14,-1)))))</f>
        <v/>
      </c>
      <c r="M79" s="531" t="str">
        <f t="shared" si="4"/>
        <v/>
      </c>
      <c r="N79" s="532">
        <f t="shared" si="5"/>
        <v>0</v>
      </c>
      <c r="O79" s="70"/>
      <c r="P79" s="124"/>
      <c r="Q79" s="54"/>
      <c r="R79" s="194"/>
      <c r="S79" s="125"/>
      <c r="T79" s="54"/>
      <c r="U79" s="194"/>
      <c r="V79" s="124"/>
      <c r="W79" s="54"/>
      <c r="X79" s="194"/>
      <c r="Y79" s="125"/>
      <c r="Z79" s="54"/>
      <c r="AA79" s="194"/>
      <c r="AB79" s="57"/>
      <c r="AC79" s="70"/>
      <c r="AD79" s="124"/>
      <c r="AE79" s="70"/>
      <c r="AF79" s="124"/>
      <c r="AG79" s="70"/>
      <c r="AH79" s="57"/>
      <c r="AI79" s="70"/>
      <c r="AJ79" s="124"/>
      <c r="AK79" s="70"/>
      <c r="AL79" s="908"/>
      <c r="AM79" s="891"/>
      <c r="AN79" s="908"/>
      <c r="AO79" s="892"/>
      <c r="AP79" s="908"/>
      <c r="AQ79" s="70"/>
      <c r="AR79" s="59"/>
      <c r="AS79" s="70"/>
      <c r="AT79" s="57"/>
      <c r="AU79" s="262"/>
      <c r="AV79" s="70"/>
      <c r="AW79" s="57"/>
      <c r="AX79" s="533" t="str">
        <f>IF(AW79="","",IF(AW79="A",'12.パネルラジエーター設備費用算出シート'!$G$13,IF(AW79="B",'12.パネルラジエーター設備費用算出シート'!$N$13,IF(AW79="C",'12.パネルラジエーター設備費用算出シート'!$G$23,IF(AW79="D",'12.パネルラジエーター設備費用算出シート'!$N$23,IF(AW79="E",'12.パネルラジエーター設備費用算出シート'!$G$33,IF(AW79="F",'12.パネルラジエーター設備費用算出シート'!$N$33,IF(AW79="G",'12.パネルラジエーター設備費用算出シート'!$G$43,IF(AW79="H",'12.パネルラジエーター設備費用算出シート'!$N$43,IF(AW79="I",'12.パネルラジエーター設備費用算出シート'!$G$54,'12.パネルラジエーター設備費用算出シート'!$N$54))))))))))</f>
        <v/>
      </c>
      <c r="AY79" s="70"/>
      <c r="AZ79" s="57"/>
      <c r="BA79" s="262"/>
      <c r="BB79" s="70"/>
      <c r="BC79" s="34"/>
      <c r="BD79" s="34"/>
      <c r="BE79" s="34"/>
      <c r="BF79" s="53"/>
      <c r="BG79" s="34"/>
      <c r="BH79" s="34"/>
      <c r="BI79" s="53"/>
      <c r="BJ79" s="34"/>
      <c r="BK79" s="34"/>
      <c r="BL79" s="34"/>
      <c r="BM79" s="34"/>
    </row>
    <row r="80" spans="1:65" s="35" customFormat="1">
      <c r="A80" s="72"/>
      <c r="B80" s="55">
        <v>68</v>
      </c>
      <c r="C80" s="78"/>
      <c r="D80" s="56"/>
      <c r="E80" s="73"/>
      <c r="F80" s="530"/>
      <c r="G80" s="530"/>
      <c r="H80" s="57"/>
      <c r="I80" s="58"/>
      <c r="J80" s="57"/>
      <c r="K80" s="531" t="str">
        <f t="shared" si="3"/>
        <v/>
      </c>
      <c r="L80" s="531" t="str">
        <f>IF($G80="","",IF(OR('2.全体概要'!$C$15=1,'2.全体概要'!$C$15=2),INDEX($BH$15:$BH$16,MATCH($G80,$BG$15:$BG$16,-1)),IF('2.全体概要'!$C$15=3,INDEX($BH$14:$BH$15,MATCH($G80,$BG$14:$BG$15,-1)),INDEX($BH$13:$BH$14,MATCH($G80,$BG$13:$BG$14,-1)))))</f>
        <v/>
      </c>
      <c r="M80" s="531" t="str">
        <f t="shared" si="4"/>
        <v/>
      </c>
      <c r="N80" s="532">
        <f t="shared" si="5"/>
        <v>0</v>
      </c>
      <c r="O80" s="70"/>
      <c r="P80" s="124"/>
      <c r="Q80" s="54"/>
      <c r="R80" s="194"/>
      <c r="S80" s="125"/>
      <c r="T80" s="54"/>
      <c r="U80" s="194"/>
      <c r="V80" s="124"/>
      <c r="W80" s="54"/>
      <c r="X80" s="194"/>
      <c r="Y80" s="125"/>
      <c r="Z80" s="54"/>
      <c r="AA80" s="194"/>
      <c r="AB80" s="57"/>
      <c r="AC80" s="70"/>
      <c r="AD80" s="124"/>
      <c r="AE80" s="70"/>
      <c r="AF80" s="124"/>
      <c r="AG80" s="70"/>
      <c r="AH80" s="57"/>
      <c r="AI80" s="70"/>
      <c r="AJ80" s="124"/>
      <c r="AK80" s="70"/>
      <c r="AL80" s="908"/>
      <c r="AM80" s="891"/>
      <c r="AN80" s="908"/>
      <c r="AO80" s="892"/>
      <c r="AP80" s="908"/>
      <c r="AQ80" s="70"/>
      <c r="AR80" s="59"/>
      <c r="AS80" s="70"/>
      <c r="AT80" s="57"/>
      <c r="AU80" s="262"/>
      <c r="AV80" s="70"/>
      <c r="AW80" s="57"/>
      <c r="AX80" s="533" t="str">
        <f>IF(AW80="","",IF(AW80="A",'12.パネルラジエーター設備費用算出シート'!$G$13,IF(AW80="B",'12.パネルラジエーター設備費用算出シート'!$N$13,IF(AW80="C",'12.パネルラジエーター設備費用算出シート'!$G$23,IF(AW80="D",'12.パネルラジエーター設備費用算出シート'!$N$23,IF(AW80="E",'12.パネルラジエーター設備費用算出シート'!$G$33,IF(AW80="F",'12.パネルラジエーター設備費用算出シート'!$N$33,IF(AW80="G",'12.パネルラジエーター設備費用算出シート'!$G$43,IF(AW80="H",'12.パネルラジエーター設備費用算出シート'!$N$43,IF(AW80="I",'12.パネルラジエーター設備費用算出シート'!$G$54,'12.パネルラジエーター設備費用算出シート'!$N$54))))))))))</f>
        <v/>
      </c>
      <c r="AY80" s="70"/>
      <c r="AZ80" s="57"/>
      <c r="BA80" s="262"/>
      <c r="BB80" s="70"/>
      <c r="BC80" s="34"/>
      <c r="BD80" s="34"/>
      <c r="BE80" s="34"/>
      <c r="BF80" s="53"/>
      <c r="BG80" s="34"/>
      <c r="BH80" s="34"/>
      <c r="BI80" s="53"/>
      <c r="BJ80" s="34"/>
      <c r="BK80" s="34"/>
      <c r="BL80" s="34"/>
      <c r="BM80" s="34"/>
    </row>
    <row r="81" spans="1:65" s="35" customFormat="1">
      <c r="A81" s="72"/>
      <c r="B81" s="55">
        <v>69</v>
      </c>
      <c r="C81" s="78"/>
      <c r="D81" s="56"/>
      <c r="E81" s="73"/>
      <c r="F81" s="530"/>
      <c r="G81" s="530"/>
      <c r="H81" s="57"/>
      <c r="I81" s="58"/>
      <c r="J81" s="57"/>
      <c r="K81" s="531" t="str">
        <f t="shared" si="3"/>
        <v/>
      </c>
      <c r="L81" s="531" t="str">
        <f>IF($G81="","",IF(OR('2.全体概要'!$C$15=1,'2.全体概要'!$C$15=2),INDEX($BH$15:$BH$16,MATCH($G81,$BG$15:$BG$16,-1)),IF('2.全体概要'!$C$15=3,INDEX($BH$14:$BH$15,MATCH($G81,$BG$14:$BG$15,-1)),INDEX($BH$13:$BH$14,MATCH($G81,$BG$13:$BG$14,-1)))))</f>
        <v/>
      </c>
      <c r="M81" s="531" t="str">
        <f t="shared" si="4"/>
        <v/>
      </c>
      <c r="N81" s="532">
        <f t="shared" si="5"/>
        <v>0</v>
      </c>
      <c r="O81" s="70"/>
      <c r="P81" s="124"/>
      <c r="Q81" s="54"/>
      <c r="R81" s="194"/>
      <c r="S81" s="125"/>
      <c r="T81" s="54"/>
      <c r="U81" s="194"/>
      <c r="V81" s="124"/>
      <c r="W81" s="54"/>
      <c r="X81" s="194"/>
      <c r="Y81" s="125"/>
      <c r="Z81" s="54"/>
      <c r="AA81" s="194"/>
      <c r="AB81" s="57"/>
      <c r="AC81" s="70"/>
      <c r="AD81" s="124"/>
      <c r="AE81" s="70"/>
      <c r="AF81" s="124"/>
      <c r="AG81" s="70"/>
      <c r="AH81" s="57"/>
      <c r="AI81" s="70"/>
      <c r="AJ81" s="124"/>
      <c r="AK81" s="70"/>
      <c r="AL81" s="908"/>
      <c r="AM81" s="891"/>
      <c r="AN81" s="908"/>
      <c r="AO81" s="892"/>
      <c r="AP81" s="908"/>
      <c r="AQ81" s="70"/>
      <c r="AR81" s="59"/>
      <c r="AS81" s="70"/>
      <c r="AT81" s="57"/>
      <c r="AU81" s="262"/>
      <c r="AV81" s="70"/>
      <c r="AW81" s="57"/>
      <c r="AX81" s="533" t="str">
        <f>IF(AW81="","",IF(AW81="A",'12.パネルラジエーター設備費用算出シート'!$G$13,IF(AW81="B",'12.パネルラジエーター設備費用算出シート'!$N$13,IF(AW81="C",'12.パネルラジエーター設備費用算出シート'!$G$23,IF(AW81="D",'12.パネルラジエーター設備費用算出シート'!$N$23,IF(AW81="E",'12.パネルラジエーター設備費用算出シート'!$G$33,IF(AW81="F",'12.パネルラジエーター設備費用算出シート'!$N$33,IF(AW81="G",'12.パネルラジエーター設備費用算出シート'!$G$43,IF(AW81="H",'12.パネルラジエーター設備費用算出シート'!$N$43,IF(AW81="I",'12.パネルラジエーター設備費用算出シート'!$G$54,'12.パネルラジエーター設備費用算出シート'!$N$54))))))))))</f>
        <v/>
      </c>
      <c r="AY81" s="70"/>
      <c r="AZ81" s="57"/>
      <c r="BA81" s="262"/>
      <c r="BB81" s="70"/>
      <c r="BC81" s="34"/>
      <c r="BD81" s="34"/>
      <c r="BE81" s="34"/>
      <c r="BF81" s="53"/>
      <c r="BG81" s="34"/>
      <c r="BH81" s="34"/>
      <c r="BI81" s="53"/>
      <c r="BJ81" s="34"/>
      <c r="BK81" s="34"/>
      <c r="BL81" s="34"/>
      <c r="BM81" s="34"/>
    </row>
    <row r="82" spans="1:65" s="35" customFormat="1">
      <c r="A82" s="72"/>
      <c r="B82" s="55">
        <v>70</v>
      </c>
      <c r="C82" s="78"/>
      <c r="D82" s="56"/>
      <c r="E82" s="73"/>
      <c r="F82" s="530"/>
      <c r="G82" s="530"/>
      <c r="H82" s="57"/>
      <c r="I82" s="58"/>
      <c r="J82" s="57"/>
      <c r="K82" s="531" t="str">
        <f t="shared" si="3"/>
        <v/>
      </c>
      <c r="L82" s="531" t="str">
        <f>IF($G82="","",IF(OR('2.全体概要'!$C$15=1,'2.全体概要'!$C$15=2),INDEX($BH$15:$BH$16,MATCH($G82,$BG$15:$BG$16,-1)),IF('2.全体概要'!$C$15=3,INDEX($BH$14:$BH$15,MATCH($G82,$BG$14:$BG$15,-1)),INDEX($BH$13:$BH$14,MATCH($G82,$BG$13:$BG$14,-1)))))</f>
        <v/>
      </c>
      <c r="M82" s="531" t="str">
        <f t="shared" si="4"/>
        <v/>
      </c>
      <c r="N82" s="532">
        <f t="shared" si="5"/>
        <v>0</v>
      </c>
      <c r="O82" s="70"/>
      <c r="P82" s="124"/>
      <c r="Q82" s="54"/>
      <c r="R82" s="194"/>
      <c r="S82" s="125"/>
      <c r="T82" s="54"/>
      <c r="U82" s="194"/>
      <c r="V82" s="124"/>
      <c r="W82" s="54"/>
      <c r="X82" s="194"/>
      <c r="Y82" s="125"/>
      <c r="Z82" s="54"/>
      <c r="AA82" s="194"/>
      <c r="AB82" s="57"/>
      <c r="AC82" s="70"/>
      <c r="AD82" s="124"/>
      <c r="AE82" s="70"/>
      <c r="AF82" s="124"/>
      <c r="AG82" s="70"/>
      <c r="AH82" s="57"/>
      <c r="AI82" s="70"/>
      <c r="AJ82" s="124"/>
      <c r="AK82" s="70"/>
      <c r="AL82" s="908"/>
      <c r="AM82" s="891"/>
      <c r="AN82" s="908"/>
      <c r="AO82" s="892"/>
      <c r="AP82" s="908"/>
      <c r="AQ82" s="70"/>
      <c r="AR82" s="59"/>
      <c r="AS82" s="70"/>
      <c r="AT82" s="57"/>
      <c r="AU82" s="262"/>
      <c r="AV82" s="70"/>
      <c r="AW82" s="57"/>
      <c r="AX82" s="533" t="str">
        <f>IF(AW82="","",IF(AW82="A",'12.パネルラジエーター設備費用算出シート'!$G$13,IF(AW82="B",'12.パネルラジエーター設備費用算出シート'!$N$13,IF(AW82="C",'12.パネルラジエーター設備費用算出シート'!$G$23,IF(AW82="D",'12.パネルラジエーター設備費用算出シート'!$N$23,IF(AW82="E",'12.パネルラジエーター設備費用算出シート'!$G$33,IF(AW82="F",'12.パネルラジエーター設備費用算出シート'!$N$33,IF(AW82="G",'12.パネルラジエーター設備費用算出シート'!$G$43,IF(AW82="H",'12.パネルラジエーター設備費用算出シート'!$N$43,IF(AW82="I",'12.パネルラジエーター設備費用算出シート'!$G$54,'12.パネルラジエーター設備費用算出シート'!$N$54))))))))))</f>
        <v/>
      </c>
      <c r="AY82" s="70"/>
      <c r="AZ82" s="57"/>
      <c r="BA82" s="262"/>
      <c r="BB82" s="70"/>
      <c r="BC82" s="34"/>
      <c r="BD82" s="34"/>
      <c r="BE82" s="34"/>
      <c r="BF82" s="53"/>
      <c r="BG82" s="34"/>
      <c r="BH82" s="34"/>
      <c r="BI82" s="53"/>
      <c r="BJ82" s="34"/>
      <c r="BK82" s="34"/>
      <c r="BL82" s="34"/>
      <c r="BM82" s="34"/>
    </row>
    <row r="83" spans="1:65" s="35" customFormat="1">
      <c r="A83" s="72"/>
      <c r="B83" s="55">
        <v>71</v>
      </c>
      <c r="C83" s="78"/>
      <c r="D83" s="56"/>
      <c r="E83" s="73"/>
      <c r="F83" s="530"/>
      <c r="G83" s="530"/>
      <c r="H83" s="57"/>
      <c r="I83" s="58"/>
      <c r="J83" s="57"/>
      <c r="K83" s="531" t="str">
        <f t="shared" si="3"/>
        <v/>
      </c>
      <c r="L83" s="531" t="str">
        <f>IF($G83="","",IF(OR('2.全体概要'!$C$15=1,'2.全体概要'!$C$15=2),INDEX($BH$15:$BH$16,MATCH($G83,$BG$15:$BG$16,-1)),IF('2.全体概要'!$C$15=3,INDEX($BH$14:$BH$15,MATCH($G83,$BG$14:$BG$15,-1)),INDEX($BH$13:$BH$14,MATCH($G83,$BG$13:$BG$14,-1)))))</f>
        <v/>
      </c>
      <c r="M83" s="531" t="str">
        <f t="shared" si="4"/>
        <v/>
      </c>
      <c r="N83" s="532">
        <f t="shared" si="5"/>
        <v>0</v>
      </c>
      <c r="O83" s="70"/>
      <c r="P83" s="124"/>
      <c r="Q83" s="54"/>
      <c r="R83" s="194"/>
      <c r="S83" s="125"/>
      <c r="T83" s="54"/>
      <c r="U83" s="194"/>
      <c r="V83" s="124"/>
      <c r="W83" s="54"/>
      <c r="X83" s="194"/>
      <c r="Y83" s="125"/>
      <c r="Z83" s="54"/>
      <c r="AA83" s="194"/>
      <c r="AB83" s="57"/>
      <c r="AC83" s="70"/>
      <c r="AD83" s="124"/>
      <c r="AE83" s="70"/>
      <c r="AF83" s="124"/>
      <c r="AG83" s="70"/>
      <c r="AH83" s="57"/>
      <c r="AI83" s="70"/>
      <c r="AJ83" s="124"/>
      <c r="AK83" s="70"/>
      <c r="AL83" s="908"/>
      <c r="AM83" s="891"/>
      <c r="AN83" s="908"/>
      <c r="AO83" s="892"/>
      <c r="AP83" s="908"/>
      <c r="AQ83" s="70"/>
      <c r="AR83" s="59"/>
      <c r="AS83" s="70"/>
      <c r="AT83" s="57"/>
      <c r="AU83" s="262"/>
      <c r="AV83" s="70"/>
      <c r="AW83" s="57"/>
      <c r="AX83" s="533" t="str">
        <f>IF(AW83="","",IF(AW83="A",'12.パネルラジエーター設備費用算出シート'!$G$13,IF(AW83="B",'12.パネルラジエーター設備費用算出シート'!$N$13,IF(AW83="C",'12.パネルラジエーター設備費用算出シート'!$G$23,IF(AW83="D",'12.パネルラジエーター設備費用算出シート'!$N$23,IF(AW83="E",'12.パネルラジエーター設備費用算出シート'!$G$33,IF(AW83="F",'12.パネルラジエーター設備費用算出シート'!$N$33,IF(AW83="G",'12.パネルラジエーター設備費用算出シート'!$G$43,IF(AW83="H",'12.パネルラジエーター設備費用算出シート'!$N$43,IF(AW83="I",'12.パネルラジエーター設備費用算出シート'!$G$54,'12.パネルラジエーター設備費用算出シート'!$N$54))))))))))</f>
        <v/>
      </c>
      <c r="AY83" s="70"/>
      <c r="AZ83" s="57"/>
      <c r="BA83" s="262"/>
      <c r="BB83" s="70"/>
      <c r="BC83" s="34"/>
      <c r="BD83" s="34"/>
      <c r="BE83" s="34"/>
      <c r="BF83" s="53"/>
      <c r="BG83" s="34"/>
      <c r="BH83" s="34"/>
      <c r="BI83" s="53"/>
      <c r="BJ83" s="34"/>
      <c r="BK83" s="34"/>
      <c r="BL83" s="34"/>
      <c r="BM83" s="34"/>
    </row>
    <row r="84" spans="1:65" s="35" customFormat="1">
      <c r="A84" s="72"/>
      <c r="B84" s="55">
        <v>72</v>
      </c>
      <c r="C84" s="78"/>
      <c r="D84" s="56"/>
      <c r="E84" s="73"/>
      <c r="F84" s="530"/>
      <c r="G84" s="530"/>
      <c r="H84" s="57"/>
      <c r="I84" s="58"/>
      <c r="J84" s="57"/>
      <c r="K84" s="531" t="str">
        <f t="shared" si="3"/>
        <v/>
      </c>
      <c r="L84" s="531" t="str">
        <f>IF($G84="","",IF(OR('2.全体概要'!$C$15=1,'2.全体概要'!$C$15=2),INDEX($BH$15:$BH$16,MATCH($G84,$BG$15:$BG$16,-1)),IF('2.全体概要'!$C$15=3,INDEX($BH$14:$BH$15,MATCH($G84,$BG$14:$BG$15,-1)),INDEX($BH$13:$BH$14,MATCH($G84,$BG$13:$BG$14,-1)))))</f>
        <v/>
      </c>
      <c r="M84" s="531" t="str">
        <f t="shared" si="4"/>
        <v/>
      </c>
      <c r="N84" s="532">
        <f t="shared" si="5"/>
        <v>0</v>
      </c>
      <c r="O84" s="70"/>
      <c r="P84" s="124"/>
      <c r="Q84" s="54"/>
      <c r="R84" s="194"/>
      <c r="S84" s="125"/>
      <c r="T84" s="54"/>
      <c r="U84" s="194"/>
      <c r="V84" s="124"/>
      <c r="W84" s="54"/>
      <c r="X84" s="194"/>
      <c r="Y84" s="125"/>
      <c r="Z84" s="54"/>
      <c r="AA84" s="194"/>
      <c r="AB84" s="57"/>
      <c r="AC84" s="70"/>
      <c r="AD84" s="124"/>
      <c r="AE84" s="70"/>
      <c r="AF84" s="124"/>
      <c r="AG84" s="70"/>
      <c r="AH84" s="57"/>
      <c r="AI84" s="70"/>
      <c r="AJ84" s="124"/>
      <c r="AK84" s="70"/>
      <c r="AL84" s="908"/>
      <c r="AM84" s="891"/>
      <c r="AN84" s="908"/>
      <c r="AO84" s="892"/>
      <c r="AP84" s="908"/>
      <c r="AQ84" s="70"/>
      <c r="AR84" s="59"/>
      <c r="AS84" s="70"/>
      <c r="AT84" s="57"/>
      <c r="AU84" s="262"/>
      <c r="AV84" s="70"/>
      <c r="AW84" s="57"/>
      <c r="AX84" s="533" t="str">
        <f>IF(AW84="","",IF(AW84="A",'12.パネルラジエーター設備費用算出シート'!$G$13,IF(AW84="B",'12.パネルラジエーター設備費用算出シート'!$N$13,IF(AW84="C",'12.パネルラジエーター設備費用算出シート'!$G$23,IF(AW84="D",'12.パネルラジエーター設備費用算出シート'!$N$23,IF(AW84="E",'12.パネルラジエーター設備費用算出シート'!$G$33,IF(AW84="F",'12.パネルラジエーター設備費用算出シート'!$N$33,IF(AW84="G",'12.パネルラジエーター設備費用算出シート'!$G$43,IF(AW84="H",'12.パネルラジエーター設備費用算出シート'!$N$43,IF(AW84="I",'12.パネルラジエーター設備費用算出シート'!$G$54,'12.パネルラジエーター設備費用算出シート'!$N$54))))))))))</f>
        <v/>
      </c>
      <c r="AY84" s="70"/>
      <c r="AZ84" s="57"/>
      <c r="BA84" s="262"/>
      <c r="BB84" s="70"/>
      <c r="BC84" s="34"/>
      <c r="BD84" s="34"/>
      <c r="BE84" s="34"/>
      <c r="BF84" s="53"/>
      <c r="BG84" s="34"/>
      <c r="BH84" s="34"/>
      <c r="BI84" s="53"/>
      <c r="BJ84" s="34"/>
      <c r="BK84" s="34"/>
      <c r="BL84" s="34"/>
      <c r="BM84" s="34"/>
    </row>
    <row r="85" spans="1:65" s="35" customFormat="1">
      <c r="A85" s="72"/>
      <c r="B85" s="55">
        <v>73</v>
      </c>
      <c r="C85" s="78"/>
      <c r="D85" s="56"/>
      <c r="E85" s="73"/>
      <c r="F85" s="530"/>
      <c r="G85" s="530"/>
      <c r="H85" s="57"/>
      <c r="I85" s="58"/>
      <c r="J85" s="57"/>
      <c r="K85" s="531" t="str">
        <f t="shared" si="3"/>
        <v/>
      </c>
      <c r="L85" s="531" t="str">
        <f>IF($G85="","",IF(OR('2.全体概要'!$C$15=1,'2.全体概要'!$C$15=2),INDEX($BH$15:$BH$16,MATCH($G85,$BG$15:$BG$16,-1)),IF('2.全体概要'!$C$15=3,INDEX($BH$14:$BH$15,MATCH($G85,$BG$14:$BG$15,-1)),INDEX($BH$13:$BH$14,MATCH($G85,$BG$13:$BG$14,-1)))))</f>
        <v/>
      </c>
      <c r="M85" s="531" t="str">
        <f t="shared" si="4"/>
        <v/>
      </c>
      <c r="N85" s="532">
        <f t="shared" si="5"/>
        <v>0</v>
      </c>
      <c r="O85" s="70"/>
      <c r="P85" s="124"/>
      <c r="Q85" s="54"/>
      <c r="R85" s="194"/>
      <c r="S85" s="125"/>
      <c r="T85" s="54"/>
      <c r="U85" s="194"/>
      <c r="V85" s="124"/>
      <c r="W85" s="54"/>
      <c r="X85" s="194"/>
      <c r="Y85" s="125"/>
      <c r="Z85" s="54"/>
      <c r="AA85" s="194"/>
      <c r="AB85" s="57"/>
      <c r="AC85" s="70"/>
      <c r="AD85" s="124"/>
      <c r="AE85" s="70"/>
      <c r="AF85" s="124"/>
      <c r="AG85" s="70"/>
      <c r="AH85" s="57"/>
      <c r="AI85" s="70"/>
      <c r="AJ85" s="124"/>
      <c r="AK85" s="70"/>
      <c r="AL85" s="908"/>
      <c r="AM85" s="891"/>
      <c r="AN85" s="908"/>
      <c r="AO85" s="892"/>
      <c r="AP85" s="908"/>
      <c r="AQ85" s="70"/>
      <c r="AR85" s="59"/>
      <c r="AS85" s="70"/>
      <c r="AT85" s="57"/>
      <c r="AU85" s="262"/>
      <c r="AV85" s="70"/>
      <c r="AW85" s="57"/>
      <c r="AX85" s="533" t="str">
        <f>IF(AW85="","",IF(AW85="A",'12.パネルラジエーター設備費用算出シート'!$G$13,IF(AW85="B",'12.パネルラジエーター設備費用算出シート'!$N$13,IF(AW85="C",'12.パネルラジエーター設備費用算出シート'!$G$23,IF(AW85="D",'12.パネルラジエーター設備費用算出シート'!$N$23,IF(AW85="E",'12.パネルラジエーター設備費用算出シート'!$G$33,IF(AW85="F",'12.パネルラジエーター設備費用算出シート'!$N$33,IF(AW85="G",'12.パネルラジエーター設備費用算出シート'!$G$43,IF(AW85="H",'12.パネルラジエーター設備費用算出シート'!$N$43,IF(AW85="I",'12.パネルラジエーター設備費用算出シート'!$G$54,'12.パネルラジエーター設備費用算出シート'!$N$54))))))))))</f>
        <v/>
      </c>
      <c r="AY85" s="70"/>
      <c r="AZ85" s="57"/>
      <c r="BA85" s="262"/>
      <c r="BB85" s="70"/>
      <c r="BC85" s="34"/>
      <c r="BD85" s="34"/>
      <c r="BE85" s="34"/>
      <c r="BF85" s="53"/>
      <c r="BG85" s="34"/>
      <c r="BH85" s="34"/>
      <c r="BI85" s="53"/>
      <c r="BJ85" s="34"/>
      <c r="BK85" s="34"/>
      <c r="BL85" s="34"/>
      <c r="BM85" s="34"/>
    </row>
    <row r="86" spans="1:65" s="35" customFormat="1">
      <c r="A86" s="72"/>
      <c r="B86" s="55">
        <v>74</v>
      </c>
      <c r="C86" s="78"/>
      <c r="D86" s="56"/>
      <c r="E86" s="73"/>
      <c r="F86" s="530"/>
      <c r="G86" s="530"/>
      <c r="H86" s="57"/>
      <c r="I86" s="58"/>
      <c r="J86" s="57"/>
      <c r="K86" s="531" t="str">
        <f t="shared" si="3"/>
        <v/>
      </c>
      <c r="L86" s="531" t="str">
        <f>IF($G86="","",IF(OR('2.全体概要'!$C$15=1,'2.全体概要'!$C$15=2),INDEX($BH$15:$BH$16,MATCH($G86,$BG$15:$BG$16,-1)),IF('2.全体概要'!$C$15=3,INDEX($BH$14:$BH$15,MATCH($G86,$BG$14:$BG$15,-1)),INDEX($BH$13:$BH$14,MATCH($G86,$BG$13:$BG$14,-1)))))</f>
        <v/>
      </c>
      <c r="M86" s="531" t="str">
        <f t="shared" si="4"/>
        <v/>
      </c>
      <c r="N86" s="532">
        <f t="shared" si="5"/>
        <v>0</v>
      </c>
      <c r="O86" s="70"/>
      <c r="P86" s="124"/>
      <c r="Q86" s="54"/>
      <c r="R86" s="194"/>
      <c r="S86" s="125"/>
      <c r="T86" s="54"/>
      <c r="U86" s="194"/>
      <c r="V86" s="124"/>
      <c r="W86" s="54"/>
      <c r="X86" s="194"/>
      <c r="Y86" s="125"/>
      <c r="Z86" s="54"/>
      <c r="AA86" s="194"/>
      <c r="AB86" s="57"/>
      <c r="AC86" s="70"/>
      <c r="AD86" s="124"/>
      <c r="AE86" s="70"/>
      <c r="AF86" s="124"/>
      <c r="AG86" s="70"/>
      <c r="AH86" s="57"/>
      <c r="AI86" s="70"/>
      <c r="AJ86" s="124"/>
      <c r="AK86" s="70"/>
      <c r="AL86" s="908"/>
      <c r="AM86" s="891"/>
      <c r="AN86" s="908"/>
      <c r="AO86" s="892"/>
      <c r="AP86" s="908"/>
      <c r="AQ86" s="70"/>
      <c r="AR86" s="59"/>
      <c r="AS86" s="70"/>
      <c r="AT86" s="57"/>
      <c r="AU86" s="262"/>
      <c r="AV86" s="70"/>
      <c r="AW86" s="57"/>
      <c r="AX86" s="533" t="str">
        <f>IF(AW86="","",IF(AW86="A",'12.パネルラジエーター設備費用算出シート'!$G$13,IF(AW86="B",'12.パネルラジエーター設備費用算出シート'!$N$13,IF(AW86="C",'12.パネルラジエーター設備費用算出シート'!$G$23,IF(AW86="D",'12.パネルラジエーター設備費用算出シート'!$N$23,IF(AW86="E",'12.パネルラジエーター設備費用算出シート'!$G$33,IF(AW86="F",'12.パネルラジエーター設備費用算出シート'!$N$33,IF(AW86="G",'12.パネルラジエーター設備費用算出シート'!$G$43,IF(AW86="H",'12.パネルラジエーター設備費用算出シート'!$N$43,IF(AW86="I",'12.パネルラジエーター設備費用算出シート'!$G$54,'12.パネルラジエーター設備費用算出シート'!$N$54))))))))))</f>
        <v/>
      </c>
      <c r="AY86" s="70"/>
      <c r="AZ86" s="57"/>
      <c r="BA86" s="262"/>
      <c r="BB86" s="70"/>
      <c r="BC86" s="34"/>
      <c r="BD86" s="34"/>
      <c r="BE86" s="34"/>
      <c r="BF86" s="53"/>
      <c r="BG86" s="34"/>
      <c r="BH86" s="34"/>
      <c r="BI86" s="53"/>
      <c r="BJ86" s="34"/>
      <c r="BK86" s="34"/>
      <c r="BL86" s="34"/>
      <c r="BM86" s="34"/>
    </row>
    <row r="87" spans="1:65" s="35" customFormat="1">
      <c r="A87" s="72"/>
      <c r="B87" s="55">
        <v>75</v>
      </c>
      <c r="C87" s="78"/>
      <c r="D87" s="56"/>
      <c r="E87" s="73"/>
      <c r="F87" s="530"/>
      <c r="G87" s="530"/>
      <c r="H87" s="57"/>
      <c r="I87" s="58"/>
      <c r="J87" s="57"/>
      <c r="K87" s="531" t="str">
        <f t="shared" si="3"/>
        <v/>
      </c>
      <c r="L87" s="531" t="str">
        <f>IF($G87="","",IF(OR('2.全体概要'!$C$15=1,'2.全体概要'!$C$15=2),INDEX($BH$15:$BH$16,MATCH($G87,$BG$15:$BG$16,-1)),IF('2.全体概要'!$C$15=3,INDEX($BH$14:$BH$15,MATCH($G87,$BG$14:$BG$15,-1)),INDEX($BH$13:$BH$14,MATCH($G87,$BG$13:$BG$14,-1)))))</f>
        <v/>
      </c>
      <c r="M87" s="531" t="str">
        <f t="shared" si="4"/>
        <v/>
      </c>
      <c r="N87" s="532">
        <f t="shared" si="5"/>
        <v>0</v>
      </c>
      <c r="O87" s="70"/>
      <c r="P87" s="124"/>
      <c r="Q87" s="54"/>
      <c r="R87" s="194"/>
      <c r="S87" s="125"/>
      <c r="T87" s="54"/>
      <c r="U87" s="194"/>
      <c r="V87" s="124"/>
      <c r="W87" s="54"/>
      <c r="X87" s="194"/>
      <c r="Y87" s="125"/>
      <c r="Z87" s="54"/>
      <c r="AA87" s="194"/>
      <c r="AB87" s="57"/>
      <c r="AC87" s="70"/>
      <c r="AD87" s="124"/>
      <c r="AE87" s="70"/>
      <c r="AF87" s="124"/>
      <c r="AG87" s="70"/>
      <c r="AH87" s="57"/>
      <c r="AI87" s="70"/>
      <c r="AJ87" s="124"/>
      <c r="AK87" s="70"/>
      <c r="AL87" s="908"/>
      <c r="AM87" s="891"/>
      <c r="AN87" s="908"/>
      <c r="AO87" s="892"/>
      <c r="AP87" s="908"/>
      <c r="AQ87" s="70"/>
      <c r="AR87" s="59"/>
      <c r="AS87" s="70"/>
      <c r="AT87" s="57"/>
      <c r="AU87" s="262"/>
      <c r="AV87" s="70"/>
      <c r="AW87" s="57"/>
      <c r="AX87" s="533" t="str">
        <f>IF(AW87="","",IF(AW87="A",'12.パネルラジエーター設備費用算出シート'!$G$13,IF(AW87="B",'12.パネルラジエーター設備費用算出シート'!$N$13,IF(AW87="C",'12.パネルラジエーター設備費用算出シート'!$G$23,IF(AW87="D",'12.パネルラジエーター設備費用算出シート'!$N$23,IF(AW87="E",'12.パネルラジエーター設備費用算出シート'!$G$33,IF(AW87="F",'12.パネルラジエーター設備費用算出シート'!$N$33,IF(AW87="G",'12.パネルラジエーター設備費用算出シート'!$G$43,IF(AW87="H",'12.パネルラジエーター設備費用算出シート'!$N$43,IF(AW87="I",'12.パネルラジエーター設備費用算出シート'!$G$54,'12.パネルラジエーター設備費用算出シート'!$N$54))))))))))</f>
        <v/>
      </c>
      <c r="AY87" s="70"/>
      <c r="AZ87" s="57"/>
      <c r="BA87" s="262"/>
      <c r="BB87" s="70"/>
      <c r="BC87" s="34"/>
      <c r="BD87" s="34"/>
      <c r="BE87" s="34"/>
      <c r="BF87" s="53"/>
      <c r="BG87" s="34"/>
      <c r="BH87" s="34"/>
      <c r="BI87" s="53"/>
      <c r="BJ87" s="34"/>
      <c r="BK87" s="34"/>
      <c r="BL87" s="34"/>
      <c r="BM87" s="34"/>
    </row>
    <row r="88" spans="1:65" s="35" customFormat="1">
      <c r="A88" s="72"/>
      <c r="B88" s="55">
        <v>76</v>
      </c>
      <c r="C88" s="78"/>
      <c r="D88" s="56"/>
      <c r="E88" s="73"/>
      <c r="F88" s="530"/>
      <c r="G88" s="530"/>
      <c r="H88" s="57"/>
      <c r="I88" s="58"/>
      <c r="J88" s="57"/>
      <c r="K88" s="531" t="str">
        <f t="shared" si="3"/>
        <v/>
      </c>
      <c r="L88" s="531" t="str">
        <f>IF($G88="","",IF(OR('2.全体概要'!$C$15=1,'2.全体概要'!$C$15=2),INDEX($BH$15:$BH$16,MATCH($G88,$BG$15:$BG$16,-1)),IF('2.全体概要'!$C$15=3,INDEX($BH$14:$BH$15,MATCH($G88,$BG$14:$BG$15,-1)),INDEX($BH$13:$BH$14,MATCH($G88,$BG$13:$BG$14,-1)))))</f>
        <v/>
      </c>
      <c r="M88" s="531" t="str">
        <f t="shared" si="4"/>
        <v/>
      </c>
      <c r="N88" s="532">
        <f t="shared" si="5"/>
        <v>0</v>
      </c>
      <c r="O88" s="70"/>
      <c r="P88" s="124"/>
      <c r="Q88" s="54"/>
      <c r="R88" s="194"/>
      <c r="S88" s="125"/>
      <c r="T88" s="54"/>
      <c r="U88" s="194"/>
      <c r="V88" s="124"/>
      <c r="W88" s="54"/>
      <c r="X88" s="194"/>
      <c r="Y88" s="125"/>
      <c r="Z88" s="54"/>
      <c r="AA88" s="194"/>
      <c r="AB88" s="57"/>
      <c r="AC88" s="70"/>
      <c r="AD88" s="124"/>
      <c r="AE88" s="70"/>
      <c r="AF88" s="124"/>
      <c r="AG88" s="70"/>
      <c r="AH88" s="57"/>
      <c r="AI88" s="70"/>
      <c r="AJ88" s="124"/>
      <c r="AK88" s="70"/>
      <c r="AL88" s="908"/>
      <c r="AM88" s="891"/>
      <c r="AN88" s="908"/>
      <c r="AO88" s="892"/>
      <c r="AP88" s="908"/>
      <c r="AQ88" s="70"/>
      <c r="AR88" s="59"/>
      <c r="AS88" s="70"/>
      <c r="AT88" s="57"/>
      <c r="AU88" s="262"/>
      <c r="AV88" s="70"/>
      <c r="AW88" s="57"/>
      <c r="AX88" s="533" t="str">
        <f>IF(AW88="","",IF(AW88="A",'12.パネルラジエーター設備費用算出シート'!$G$13,IF(AW88="B",'12.パネルラジエーター設備費用算出シート'!$N$13,IF(AW88="C",'12.パネルラジエーター設備費用算出シート'!$G$23,IF(AW88="D",'12.パネルラジエーター設備費用算出シート'!$N$23,IF(AW88="E",'12.パネルラジエーター設備費用算出シート'!$G$33,IF(AW88="F",'12.パネルラジエーター設備費用算出シート'!$N$33,IF(AW88="G",'12.パネルラジエーター設備費用算出シート'!$G$43,IF(AW88="H",'12.パネルラジエーター設備費用算出シート'!$N$43,IF(AW88="I",'12.パネルラジエーター設備費用算出シート'!$G$54,'12.パネルラジエーター設備費用算出シート'!$N$54))))))))))</f>
        <v/>
      </c>
      <c r="AY88" s="70"/>
      <c r="AZ88" s="57"/>
      <c r="BA88" s="262"/>
      <c r="BB88" s="70"/>
      <c r="BC88" s="34"/>
      <c r="BD88" s="34"/>
      <c r="BE88" s="34"/>
      <c r="BF88" s="53"/>
      <c r="BG88" s="34"/>
      <c r="BH88" s="34"/>
      <c r="BI88" s="53"/>
      <c r="BJ88" s="34"/>
      <c r="BK88" s="34"/>
      <c r="BL88" s="34"/>
      <c r="BM88" s="34"/>
    </row>
    <row r="89" spans="1:65" s="35" customFormat="1">
      <c r="A89" s="72"/>
      <c r="B89" s="55">
        <v>77</v>
      </c>
      <c r="C89" s="78"/>
      <c r="D89" s="56"/>
      <c r="E89" s="73"/>
      <c r="F89" s="530"/>
      <c r="G89" s="530"/>
      <c r="H89" s="57"/>
      <c r="I89" s="58"/>
      <c r="J89" s="57"/>
      <c r="K89" s="531" t="str">
        <f t="shared" si="3"/>
        <v/>
      </c>
      <c r="L89" s="531" t="str">
        <f>IF($G89="","",IF(OR('2.全体概要'!$C$15=1,'2.全体概要'!$C$15=2),INDEX($BH$15:$BH$16,MATCH($G89,$BG$15:$BG$16,-1)),IF('2.全体概要'!$C$15=3,INDEX($BH$14:$BH$15,MATCH($G89,$BG$14:$BG$15,-1)),INDEX($BH$13:$BH$14,MATCH($G89,$BG$13:$BG$14,-1)))))</f>
        <v/>
      </c>
      <c r="M89" s="531" t="str">
        <f t="shared" si="4"/>
        <v/>
      </c>
      <c r="N89" s="532">
        <f t="shared" si="5"/>
        <v>0</v>
      </c>
      <c r="O89" s="70"/>
      <c r="P89" s="124"/>
      <c r="Q89" s="54"/>
      <c r="R89" s="194"/>
      <c r="S89" s="125"/>
      <c r="T89" s="54"/>
      <c r="U89" s="194"/>
      <c r="V89" s="124"/>
      <c r="W89" s="54"/>
      <c r="X89" s="194"/>
      <c r="Y89" s="125"/>
      <c r="Z89" s="54"/>
      <c r="AA89" s="194"/>
      <c r="AB89" s="57"/>
      <c r="AC89" s="70"/>
      <c r="AD89" s="124"/>
      <c r="AE89" s="70"/>
      <c r="AF89" s="124"/>
      <c r="AG89" s="70"/>
      <c r="AH89" s="57"/>
      <c r="AI89" s="70"/>
      <c r="AJ89" s="124"/>
      <c r="AK89" s="70"/>
      <c r="AL89" s="908"/>
      <c r="AM89" s="891"/>
      <c r="AN89" s="908"/>
      <c r="AO89" s="892"/>
      <c r="AP89" s="908"/>
      <c r="AQ89" s="70"/>
      <c r="AR89" s="59"/>
      <c r="AS89" s="70"/>
      <c r="AT89" s="57"/>
      <c r="AU89" s="262"/>
      <c r="AV89" s="70"/>
      <c r="AW89" s="57"/>
      <c r="AX89" s="533" t="str">
        <f>IF(AW89="","",IF(AW89="A",'12.パネルラジエーター設備費用算出シート'!$G$13,IF(AW89="B",'12.パネルラジエーター設備費用算出シート'!$N$13,IF(AW89="C",'12.パネルラジエーター設備費用算出シート'!$G$23,IF(AW89="D",'12.パネルラジエーター設備費用算出シート'!$N$23,IF(AW89="E",'12.パネルラジエーター設備費用算出シート'!$G$33,IF(AW89="F",'12.パネルラジエーター設備費用算出シート'!$N$33,IF(AW89="G",'12.パネルラジエーター設備費用算出シート'!$G$43,IF(AW89="H",'12.パネルラジエーター設備費用算出シート'!$N$43,IF(AW89="I",'12.パネルラジエーター設備費用算出シート'!$G$54,'12.パネルラジエーター設備費用算出シート'!$N$54))))))))))</f>
        <v/>
      </c>
      <c r="AY89" s="70"/>
      <c r="AZ89" s="57"/>
      <c r="BA89" s="262"/>
      <c r="BB89" s="70"/>
      <c r="BC89" s="34"/>
      <c r="BD89" s="34"/>
      <c r="BE89" s="34"/>
      <c r="BF89" s="53"/>
      <c r="BG89" s="34"/>
      <c r="BH89" s="34"/>
      <c r="BI89" s="53"/>
      <c r="BJ89" s="34"/>
      <c r="BK89" s="34"/>
      <c r="BL89" s="34"/>
      <c r="BM89" s="34"/>
    </row>
    <row r="90" spans="1:65" s="35" customFormat="1">
      <c r="A90" s="72"/>
      <c r="B90" s="55">
        <v>78</v>
      </c>
      <c r="C90" s="78"/>
      <c r="D90" s="56"/>
      <c r="E90" s="73"/>
      <c r="F90" s="530"/>
      <c r="G90" s="530"/>
      <c r="H90" s="57"/>
      <c r="I90" s="58"/>
      <c r="J90" s="57"/>
      <c r="K90" s="531" t="str">
        <f t="shared" si="3"/>
        <v/>
      </c>
      <c r="L90" s="531" t="str">
        <f>IF($G90="","",IF(OR('2.全体概要'!$C$15=1,'2.全体概要'!$C$15=2),INDEX($BH$15:$BH$16,MATCH($G90,$BG$15:$BG$16,-1)),IF('2.全体概要'!$C$15=3,INDEX($BH$14:$BH$15,MATCH($G90,$BG$14:$BG$15,-1)),INDEX($BH$13:$BH$14,MATCH($G90,$BG$13:$BG$14,-1)))))</f>
        <v/>
      </c>
      <c r="M90" s="531" t="str">
        <f t="shared" si="4"/>
        <v/>
      </c>
      <c r="N90" s="532">
        <f t="shared" si="5"/>
        <v>0</v>
      </c>
      <c r="O90" s="70"/>
      <c r="P90" s="124"/>
      <c r="Q90" s="54"/>
      <c r="R90" s="194"/>
      <c r="S90" s="125"/>
      <c r="T90" s="54"/>
      <c r="U90" s="194"/>
      <c r="V90" s="124"/>
      <c r="W90" s="54"/>
      <c r="X90" s="194"/>
      <c r="Y90" s="125"/>
      <c r="Z90" s="54"/>
      <c r="AA90" s="194"/>
      <c r="AB90" s="57"/>
      <c r="AC90" s="70"/>
      <c r="AD90" s="124"/>
      <c r="AE90" s="70"/>
      <c r="AF90" s="124"/>
      <c r="AG90" s="70"/>
      <c r="AH90" s="57"/>
      <c r="AI90" s="70"/>
      <c r="AJ90" s="124"/>
      <c r="AK90" s="70"/>
      <c r="AL90" s="908"/>
      <c r="AM90" s="891"/>
      <c r="AN90" s="908"/>
      <c r="AO90" s="892"/>
      <c r="AP90" s="908"/>
      <c r="AQ90" s="70"/>
      <c r="AR90" s="59"/>
      <c r="AS90" s="70"/>
      <c r="AT90" s="57"/>
      <c r="AU90" s="262"/>
      <c r="AV90" s="70"/>
      <c r="AW90" s="57"/>
      <c r="AX90" s="533" t="str">
        <f>IF(AW90="","",IF(AW90="A",'12.パネルラジエーター設備費用算出シート'!$G$13,IF(AW90="B",'12.パネルラジエーター設備費用算出シート'!$N$13,IF(AW90="C",'12.パネルラジエーター設備費用算出シート'!$G$23,IF(AW90="D",'12.パネルラジエーター設備費用算出シート'!$N$23,IF(AW90="E",'12.パネルラジエーター設備費用算出シート'!$G$33,IF(AW90="F",'12.パネルラジエーター設備費用算出シート'!$N$33,IF(AW90="G",'12.パネルラジエーター設備費用算出シート'!$G$43,IF(AW90="H",'12.パネルラジエーター設備費用算出シート'!$N$43,IF(AW90="I",'12.パネルラジエーター設備費用算出シート'!$G$54,'12.パネルラジエーター設備費用算出シート'!$N$54))))))))))</f>
        <v/>
      </c>
      <c r="AY90" s="70"/>
      <c r="AZ90" s="57"/>
      <c r="BA90" s="262"/>
      <c r="BB90" s="70"/>
      <c r="BC90" s="34"/>
      <c r="BD90" s="34"/>
      <c r="BE90" s="34"/>
      <c r="BF90" s="53"/>
      <c r="BG90" s="34"/>
      <c r="BH90" s="34"/>
      <c r="BI90" s="53"/>
      <c r="BJ90" s="34"/>
      <c r="BK90" s="34"/>
      <c r="BL90" s="34"/>
      <c r="BM90" s="34"/>
    </row>
    <row r="91" spans="1:65" s="35" customFormat="1">
      <c r="A91" s="72"/>
      <c r="B91" s="55">
        <v>79</v>
      </c>
      <c r="C91" s="78"/>
      <c r="D91" s="56"/>
      <c r="E91" s="73"/>
      <c r="F91" s="530"/>
      <c r="G91" s="530"/>
      <c r="H91" s="57"/>
      <c r="I91" s="58"/>
      <c r="J91" s="57"/>
      <c r="K91" s="531" t="str">
        <f t="shared" si="3"/>
        <v/>
      </c>
      <c r="L91" s="531" t="str">
        <f>IF($G91="","",IF(OR('2.全体概要'!$C$15=1,'2.全体概要'!$C$15=2),INDEX($BH$15:$BH$16,MATCH($G91,$BG$15:$BG$16,-1)),IF('2.全体概要'!$C$15=3,INDEX($BH$14:$BH$15,MATCH($G91,$BG$14:$BG$15,-1)),INDEX($BH$13:$BH$14,MATCH($G91,$BG$13:$BG$14,-1)))))</f>
        <v/>
      </c>
      <c r="M91" s="531" t="str">
        <f t="shared" si="4"/>
        <v/>
      </c>
      <c r="N91" s="532">
        <f t="shared" si="5"/>
        <v>0</v>
      </c>
      <c r="O91" s="70"/>
      <c r="P91" s="124"/>
      <c r="Q91" s="54"/>
      <c r="R91" s="194"/>
      <c r="S91" s="125"/>
      <c r="T91" s="54"/>
      <c r="U91" s="194"/>
      <c r="V91" s="124"/>
      <c r="W91" s="54"/>
      <c r="X91" s="194"/>
      <c r="Y91" s="125"/>
      <c r="Z91" s="54"/>
      <c r="AA91" s="194"/>
      <c r="AB91" s="57"/>
      <c r="AC91" s="70"/>
      <c r="AD91" s="124"/>
      <c r="AE91" s="70"/>
      <c r="AF91" s="124"/>
      <c r="AG91" s="70"/>
      <c r="AH91" s="57"/>
      <c r="AI91" s="70"/>
      <c r="AJ91" s="124"/>
      <c r="AK91" s="70"/>
      <c r="AL91" s="908"/>
      <c r="AM91" s="891"/>
      <c r="AN91" s="908"/>
      <c r="AO91" s="892"/>
      <c r="AP91" s="908"/>
      <c r="AQ91" s="70"/>
      <c r="AR91" s="59"/>
      <c r="AS91" s="70"/>
      <c r="AT91" s="57"/>
      <c r="AU91" s="262"/>
      <c r="AV91" s="70"/>
      <c r="AW91" s="57"/>
      <c r="AX91" s="533" t="str">
        <f>IF(AW91="","",IF(AW91="A",'12.パネルラジエーター設備費用算出シート'!$G$13,IF(AW91="B",'12.パネルラジエーター設備費用算出シート'!$N$13,IF(AW91="C",'12.パネルラジエーター設備費用算出シート'!$G$23,IF(AW91="D",'12.パネルラジエーター設備費用算出シート'!$N$23,IF(AW91="E",'12.パネルラジエーター設備費用算出シート'!$G$33,IF(AW91="F",'12.パネルラジエーター設備費用算出シート'!$N$33,IF(AW91="G",'12.パネルラジエーター設備費用算出シート'!$G$43,IF(AW91="H",'12.パネルラジエーター設備費用算出シート'!$N$43,IF(AW91="I",'12.パネルラジエーター設備費用算出シート'!$G$54,'12.パネルラジエーター設備費用算出シート'!$N$54))))))))))</f>
        <v/>
      </c>
      <c r="AY91" s="70"/>
      <c r="AZ91" s="57"/>
      <c r="BA91" s="262"/>
      <c r="BB91" s="70"/>
      <c r="BC91" s="34"/>
      <c r="BD91" s="34"/>
      <c r="BE91" s="34"/>
      <c r="BF91" s="53"/>
      <c r="BG91" s="34"/>
      <c r="BH91" s="34"/>
      <c r="BI91" s="53"/>
      <c r="BJ91" s="34"/>
      <c r="BK91" s="34"/>
      <c r="BL91" s="34"/>
      <c r="BM91" s="34"/>
    </row>
    <row r="92" spans="1:65" s="35" customFormat="1">
      <c r="A92" s="72"/>
      <c r="B92" s="55">
        <v>80</v>
      </c>
      <c r="C92" s="78"/>
      <c r="D92" s="56"/>
      <c r="E92" s="73"/>
      <c r="F92" s="530"/>
      <c r="G92" s="530"/>
      <c r="H92" s="57"/>
      <c r="I92" s="58"/>
      <c r="J92" s="57"/>
      <c r="K92" s="531" t="str">
        <f t="shared" si="3"/>
        <v/>
      </c>
      <c r="L92" s="531" t="str">
        <f>IF($G92="","",IF(OR('2.全体概要'!$C$15=1,'2.全体概要'!$C$15=2),INDEX($BH$15:$BH$16,MATCH($G92,$BG$15:$BG$16,-1)),IF('2.全体概要'!$C$15=3,INDEX($BH$14:$BH$15,MATCH($G92,$BG$14:$BG$15,-1)),INDEX($BH$13:$BH$14,MATCH($G92,$BG$13:$BG$14,-1)))))</f>
        <v/>
      </c>
      <c r="M92" s="531" t="str">
        <f t="shared" si="4"/>
        <v/>
      </c>
      <c r="N92" s="532">
        <f t="shared" si="5"/>
        <v>0</v>
      </c>
      <c r="O92" s="70"/>
      <c r="P92" s="124"/>
      <c r="Q92" s="54"/>
      <c r="R92" s="194"/>
      <c r="S92" s="125"/>
      <c r="T92" s="54"/>
      <c r="U92" s="194"/>
      <c r="V92" s="124"/>
      <c r="W92" s="54"/>
      <c r="X92" s="194"/>
      <c r="Y92" s="125"/>
      <c r="Z92" s="54"/>
      <c r="AA92" s="194"/>
      <c r="AB92" s="57"/>
      <c r="AC92" s="70"/>
      <c r="AD92" s="124"/>
      <c r="AE92" s="70"/>
      <c r="AF92" s="124"/>
      <c r="AG92" s="70"/>
      <c r="AH92" s="57"/>
      <c r="AI92" s="70"/>
      <c r="AJ92" s="124"/>
      <c r="AK92" s="70"/>
      <c r="AL92" s="908"/>
      <c r="AM92" s="891"/>
      <c r="AN92" s="908"/>
      <c r="AO92" s="892"/>
      <c r="AP92" s="908"/>
      <c r="AQ92" s="70"/>
      <c r="AR92" s="59"/>
      <c r="AS92" s="70"/>
      <c r="AT92" s="57"/>
      <c r="AU92" s="262"/>
      <c r="AV92" s="70"/>
      <c r="AW92" s="57"/>
      <c r="AX92" s="533" t="str">
        <f>IF(AW92="","",IF(AW92="A",'12.パネルラジエーター設備費用算出シート'!$G$13,IF(AW92="B",'12.パネルラジエーター設備費用算出シート'!$N$13,IF(AW92="C",'12.パネルラジエーター設備費用算出シート'!$G$23,IF(AW92="D",'12.パネルラジエーター設備費用算出シート'!$N$23,IF(AW92="E",'12.パネルラジエーター設備費用算出シート'!$G$33,IF(AW92="F",'12.パネルラジエーター設備費用算出シート'!$N$33,IF(AW92="G",'12.パネルラジエーター設備費用算出シート'!$G$43,IF(AW92="H",'12.パネルラジエーター設備費用算出シート'!$N$43,IF(AW92="I",'12.パネルラジエーター設備費用算出シート'!$G$54,'12.パネルラジエーター設備費用算出シート'!$N$54))))))))))</f>
        <v/>
      </c>
      <c r="AY92" s="70"/>
      <c r="AZ92" s="57"/>
      <c r="BA92" s="262"/>
      <c r="BB92" s="70"/>
      <c r="BC92" s="34"/>
      <c r="BD92" s="34"/>
      <c r="BE92" s="34"/>
      <c r="BF92" s="53"/>
      <c r="BG92" s="34"/>
      <c r="BH92" s="34"/>
      <c r="BI92" s="53"/>
      <c r="BJ92" s="34"/>
      <c r="BK92" s="34"/>
      <c r="BL92" s="34"/>
      <c r="BM92" s="34"/>
    </row>
    <row r="93" spans="1:65" s="35" customFormat="1">
      <c r="A93" s="72"/>
      <c r="B93" s="55">
        <v>81</v>
      </c>
      <c r="C93" s="78"/>
      <c r="D93" s="56"/>
      <c r="E93" s="73"/>
      <c r="F93" s="530"/>
      <c r="G93" s="530"/>
      <c r="H93" s="57"/>
      <c r="I93" s="58"/>
      <c r="J93" s="57"/>
      <c r="K93" s="531" t="str">
        <f t="shared" si="3"/>
        <v/>
      </c>
      <c r="L93" s="531" t="str">
        <f>IF($G93="","",IF(OR('2.全体概要'!$C$15=1,'2.全体概要'!$C$15=2),INDEX($BH$15:$BH$16,MATCH($G93,$BG$15:$BG$16,-1)),IF('2.全体概要'!$C$15=3,INDEX($BH$14:$BH$15,MATCH($G93,$BG$14:$BG$15,-1)),INDEX($BH$13:$BH$14,MATCH($G93,$BG$13:$BG$14,-1)))))</f>
        <v/>
      </c>
      <c r="M93" s="531" t="str">
        <f t="shared" si="4"/>
        <v/>
      </c>
      <c r="N93" s="532">
        <f t="shared" si="5"/>
        <v>0</v>
      </c>
      <c r="O93" s="70"/>
      <c r="P93" s="124"/>
      <c r="Q93" s="54"/>
      <c r="R93" s="194"/>
      <c r="S93" s="125"/>
      <c r="T93" s="54"/>
      <c r="U93" s="194"/>
      <c r="V93" s="124"/>
      <c r="W93" s="54"/>
      <c r="X93" s="194"/>
      <c r="Y93" s="125"/>
      <c r="Z93" s="54"/>
      <c r="AA93" s="194"/>
      <c r="AB93" s="57"/>
      <c r="AC93" s="70"/>
      <c r="AD93" s="124"/>
      <c r="AE93" s="70"/>
      <c r="AF93" s="124"/>
      <c r="AG93" s="70"/>
      <c r="AH93" s="57"/>
      <c r="AI93" s="70"/>
      <c r="AJ93" s="124"/>
      <c r="AK93" s="70"/>
      <c r="AL93" s="908"/>
      <c r="AM93" s="891"/>
      <c r="AN93" s="908"/>
      <c r="AO93" s="892"/>
      <c r="AP93" s="908"/>
      <c r="AQ93" s="70"/>
      <c r="AR93" s="59"/>
      <c r="AS93" s="70"/>
      <c r="AT93" s="57"/>
      <c r="AU93" s="262"/>
      <c r="AV93" s="70"/>
      <c r="AW93" s="57"/>
      <c r="AX93" s="533" t="str">
        <f>IF(AW93="","",IF(AW93="A",'12.パネルラジエーター設備費用算出シート'!$G$13,IF(AW93="B",'12.パネルラジエーター設備費用算出シート'!$N$13,IF(AW93="C",'12.パネルラジエーター設備費用算出シート'!$G$23,IF(AW93="D",'12.パネルラジエーター設備費用算出シート'!$N$23,IF(AW93="E",'12.パネルラジエーター設備費用算出シート'!$G$33,IF(AW93="F",'12.パネルラジエーター設備費用算出シート'!$N$33,IF(AW93="G",'12.パネルラジエーター設備費用算出シート'!$G$43,IF(AW93="H",'12.パネルラジエーター設備費用算出シート'!$N$43,IF(AW93="I",'12.パネルラジエーター設備費用算出シート'!$G$54,'12.パネルラジエーター設備費用算出シート'!$N$54))))))))))</f>
        <v/>
      </c>
      <c r="AY93" s="70"/>
      <c r="AZ93" s="57"/>
      <c r="BA93" s="262"/>
      <c r="BB93" s="70"/>
      <c r="BC93" s="34"/>
      <c r="BD93" s="34"/>
      <c r="BE93" s="34"/>
      <c r="BF93" s="53"/>
      <c r="BG93" s="34"/>
      <c r="BH93" s="34"/>
      <c r="BI93" s="53"/>
      <c r="BJ93" s="34"/>
      <c r="BK93" s="34"/>
      <c r="BL93" s="34"/>
      <c r="BM93" s="34"/>
    </row>
    <row r="94" spans="1:65" s="35" customFormat="1">
      <c r="A94" s="72"/>
      <c r="B94" s="55">
        <v>82</v>
      </c>
      <c r="C94" s="78"/>
      <c r="D94" s="56"/>
      <c r="E94" s="73"/>
      <c r="F94" s="530"/>
      <c r="G94" s="530"/>
      <c r="H94" s="57"/>
      <c r="I94" s="58"/>
      <c r="J94" s="57"/>
      <c r="K94" s="531" t="str">
        <f t="shared" si="3"/>
        <v/>
      </c>
      <c r="L94" s="531" t="str">
        <f>IF($G94="","",IF(OR('2.全体概要'!$C$15=1,'2.全体概要'!$C$15=2),INDEX($BH$15:$BH$16,MATCH($G94,$BG$15:$BG$16,-1)),IF('2.全体概要'!$C$15=3,INDEX($BH$14:$BH$15,MATCH($G94,$BG$14:$BG$15,-1)),INDEX($BH$13:$BH$14,MATCH($G94,$BG$13:$BG$14,-1)))))</f>
        <v/>
      </c>
      <c r="M94" s="531" t="str">
        <f t="shared" si="4"/>
        <v/>
      </c>
      <c r="N94" s="532">
        <f t="shared" si="5"/>
        <v>0</v>
      </c>
      <c r="O94" s="70"/>
      <c r="P94" s="124"/>
      <c r="Q94" s="54"/>
      <c r="R94" s="194"/>
      <c r="S94" s="125"/>
      <c r="T94" s="54"/>
      <c r="U94" s="194"/>
      <c r="V94" s="124"/>
      <c r="W94" s="54"/>
      <c r="X94" s="194"/>
      <c r="Y94" s="125"/>
      <c r="Z94" s="54"/>
      <c r="AA94" s="194"/>
      <c r="AB94" s="57"/>
      <c r="AC94" s="70"/>
      <c r="AD94" s="124"/>
      <c r="AE94" s="70"/>
      <c r="AF94" s="124"/>
      <c r="AG94" s="70"/>
      <c r="AH94" s="57"/>
      <c r="AI94" s="70"/>
      <c r="AJ94" s="124"/>
      <c r="AK94" s="70"/>
      <c r="AL94" s="908"/>
      <c r="AM94" s="891"/>
      <c r="AN94" s="908"/>
      <c r="AO94" s="892"/>
      <c r="AP94" s="908"/>
      <c r="AQ94" s="70"/>
      <c r="AR94" s="59"/>
      <c r="AS94" s="70"/>
      <c r="AT94" s="57"/>
      <c r="AU94" s="262"/>
      <c r="AV94" s="70"/>
      <c r="AW94" s="57"/>
      <c r="AX94" s="533" t="str">
        <f>IF(AW94="","",IF(AW94="A",'12.パネルラジエーター設備費用算出シート'!$G$13,IF(AW94="B",'12.パネルラジエーター設備費用算出シート'!$N$13,IF(AW94="C",'12.パネルラジエーター設備費用算出シート'!$G$23,IF(AW94="D",'12.パネルラジエーター設備費用算出シート'!$N$23,IF(AW94="E",'12.パネルラジエーター設備費用算出シート'!$G$33,IF(AW94="F",'12.パネルラジエーター設備費用算出シート'!$N$33,IF(AW94="G",'12.パネルラジエーター設備費用算出シート'!$G$43,IF(AW94="H",'12.パネルラジエーター設備費用算出シート'!$N$43,IF(AW94="I",'12.パネルラジエーター設備費用算出シート'!$G$54,'12.パネルラジエーター設備費用算出シート'!$N$54))))))))))</f>
        <v/>
      </c>
      <c r="AY94" s="70"/>
      <c r="AZ94" s="57"/>
      <c r="BA94" s="262"/>
      <c r="BB94" s="70"/>
      <c r="BC94" s="34"/>
      <c r="BD94" s="34"/>
      <c r="BE94" s="34"/>
      <c r="BF94" s="53"/>
      <c r="BG94" s="34"/>
      <c r="BH94" s="34"/>
      <c r="BI94" s="53"/>
      <c r="BJ94" s="34"/>
      <c r="BK94" s="34"/>
      <c r="BL94" s="34"/>
      <c r="BM94" s="34"/>
    </row>
    <row r="95" spans="1:65" s="35" customFormat="1">
      <c r="A95" s="72"/>
      <c r="B95" s="55">
        <v>83</v>
      </c>
      <c r="C95" s="78"/>
      <c r="D95" s="56"/>
      <c r="E95" s="73"/>
      <c r="F95" s="530"/>
      <c r="G95" s="530"/>
      <c r="H95" s="57"/>
      <c r="I95" s="58"/>
      <c r="J95" s="57"/>
      <c r="K95" s="531" t="str">
        <f t="shared" si="3"/>
        <v/>
      </c>
      <c r="L95" s="531" t="str">
        <f>IF($G95="","",IF(OR('2.全体概要'!$C$15=1,'2.全体概要'!$C$15=2),INDEX($BH$15:$BH$16,MATCH($G95,$BG$15:$BG$16,-1)),IF('2.全体概要'!$C$15=3,INDEX($BH$14:$BH$15,MATCH($G95,$BG$14:$BG$15,-1)),INDEX($BH$13:$BH$14,MATCH($G95,$BG$13:$BG$14,-1)))))</f>
        <v/>
      </c>
      <c r="M95" s="531" t="str">
        <f t="shared" si="4"/>
        <v/>
      </c>
      <c r="N95" s="532">
        <f t="shared" si="5"/>
        <v>0</v>
      </c>
      <c r="O95" s="70"/>
      <c r="P95" s="124"/>
      <c r="Q95" s="54"/>
      <c r="R95" s="194"/>
      <c r="S95" s="125"/>
      <c r="T95" s="54"/>
      <c r="U95" s="194"/>
      <c r="V95" s="124"/>
      <c r="W95" s="54"/>
      <c r="X95" s="194"/>
      <c r="Y95" s="125"/>
      <c r="Z95" s="54"/>
      <c r="AA95" s="194"/>
      <c r="AB95" s="57"/>
      <c r="AC95" s="70"/>
      <c r="AD95" s="124"/>
      <c r="AE95" s="70"/>
      <c r="AF95" s="124"/>
      <c r="AG95" s="70"/>
      <c r="AH95" s="57"/>
      <c r="AI95" s="70"/>
      <c r="AJ95" s="124"/>
      <c r="AK95" s="70"/>
      <c r="AL95" s="908"/>
      <c r="AM95" s="891"/>
      <c r="AN95" s="908"/>
      <c r="AO95" s="892"/>
      <c r="AP95" s="908"/>
      <c r="AQ95" s="70"/>
      <c r="AR95" s="59"/>
      <c r="AS95" s="70"/>
      <c r="AT95" s="57"/>
      <c r="AU95" s="262"/>
      <c r="AV95" s="70"/>
      <c r="AW95" s="57"/>
      <c r="AX95" s="533" t="str">
        <f>IF(AW95="","",IF(AW95="A",'12.パネルラジエーター設備費用算出シート'!$G$13,IF(AW95="B",'12.パネルラジエーター設備費用算出シート'!$N$13,IF(AW95="C",'12.パネルラジエーター設備費用算出シート'!$G$23,IF(AW95="D",'12.パネルラジエーター設備費用算出シート'!$N$23,IF(AW95="E",'12.パネルラジエーター設備費用算出シート'!$G$33,IF(AW95="F",'12.パネルラジエーター設備費用算出シート'!$N$33,IF(AW95="G",'12.パネルラジエーター設備費用算出シート'!$G$43,IF(AW95="H",'12.パネルラジエーター設備費用算出シート'!$N$43,IF(AW95="I",'12.パネルラジエーター設備費用算出シート'!$G$54,'12.パネルラジエーター設備費用算出シート'!$N$54))))))))))</f>
        <v/>
      </c>
      <c r="AY95" s="70"/>
      <c r="AZ95" s="57"/>
      <c r="BA95" s="262"/>
      <c r="BB95" s="70"/>
      <c r="BC95" s="34"/>
      <c r="BD95" s="34"/>
      <c r="BE95" s="34"/>
      <c r="BF95" s="53"/>
      <c r="BG95" s="34"/>
      <c r="BH95" s="34"/>
      <c r="BI95" s="53"/>
      <c r="BJ95" s="34"/>
      <c r="BK95" s="34"/>
      <c r="BL95" s="34"/>
      <c r="BM95" s="34"/>
    </row>
    <row r="96" spans="1:65" s="35" customFormat="1">
      <c r="A96" s="72"/>
      <c r="B96" s="55">
        <v>84</v>
      </c>
      <c r="C96" s="78"/>
      <c r="D96" s="56"/>
      <c r="E96" s="73"/>
      <c r="F96" s="530"/>
      <c r="G96" s="530"/>
      <c r="H96" s="57"/>
      <c r="I96" s="58"/>
      <c r="J96" s="57"/>
      <c r="K96" s="531" t="str">
        <f t="shared" si="3"/>
        <v/>
      </c>
      <c r="L96" s="531" t="str">
        <f>IF($G96="","",IF(OR('2.全体概要'!$C$15=1,'2.全体概要'!$C$15=2),INDEX($BH$15:$BH$16,MATCH($G96,$BG$15:$BG$16,-1)),IF('2.全体概要'!$C$15=3,INDEX($BH$14:$BH$15,MATCH($G96,$BG$14:$BG$15,-1)),INDEX($BH$13:$BH$14,MATCH($G96,$BG$13:$BG$14,-1)))))</f>
        <v/>
      </c>
      <c r="M96" s="531" t="str">
        <f t="shared" si="4"/>
        <v/>
      </c>
      <c r="N96" s="532">
        <f t="shared" si="5"/>
        <v>0</v>
      </c>
      <c r="O96" s="70"/>
      <c r="P96" s="124"/>
      <c r="Q96" s="54"/>
      <c r="R96" s="194"/>
      <c r="S96" s="125"/>
      <c r="T96" s="54"/>
      <c r="U96" s="194"/>
      <c r="V96" s="124"/>
      <c r="W96" s="54"/>
      <c r="X96" s="194"/>
      <c r="Y96" s="125"/>
      <c r="Z96" s="54"/>
      <c r="AA96" s="194"/>
      <c r="AB96" s="57"/>
      <c r="AC96" s="70"/>
      <c r="AD96" s="124"/>
      <c r="AE96" s="70"/>
      <c r="AF96" s="124"/>
      <c r="AG96" s="70"/>
      <c r="AH96" s="57"/>
      <c r="AI96" s="70"/>
      <c r="AJ96" s="124"/>
      <c r="AK96" s="70"/>
      <c r="AL96" s="908"/>
      <c r="AM96" s="891"/>
      <c r="AN96" s="908"/>
      <c r="AO96" s="892"/>
      <c r="AP96" s="908"/>
      <c r="AQ96" s="70"/>
      <c r="AR96" s="59"/>
      <c r="AS96" s="70"/>
      <c r="AT96" s="57"/>
      <c r="AU96" s="262"/>
      <c r="AV96" s="70"/>
      <c r="AW96" s="57"/>
      <c r="AX96" s="533" t="str">
        <f>IF(AW96="","",IF(AW96="A",'12.パネルラジエーター設備費用算出シート'!$G$13,IF(AW96="B",'12.パネルラジエーター設備費用算出シート'!$N$13,IF(AW96="C",'12.パネルラジエーター設備費用算出シート'!$G$23,IF(AW96="D",'12.パネルラジエーター設備費用算出シート'!$N$23,IF(AW96="E",'12.パネルラジエーター設備費用算出シート'!$G$33,IF(AW96="F",'12.パネルラジエーター設備費用算出シート'!$N$33,IF(AW96="G",'12.パネルラジエーター設備費用算出シート'!$G$43,IF(AW96="H",'12.パネルラジエーター設備費用算出シート'!$N$43,IF(AW96="I",'12.パネルラジエーター設備費用算出シート'!$G$54,'12.パネルラジエーター設備費用算出シート'!$N$54))))))))))</f>
        <v/>
      </c>
      <c r="AY96" s="70"/>
      <c r="AZ96" s="57"/>
      <c r="BA96" s="262"/>
      <c r="BB96" s="70"/>
      <c r="BC96" s="34"/>
      <c r="BD96" s="34"/>
      <c r="BE96" s="34"/>
      <c r="BF96" s="53"/>
      <c r="BG96" s="34"/>
      <c r="BH96" s="34"/>
      <c r="BI96" s="53"/>
      <c r="BJ96" s="34"/>
      <c r="BK96" s="34"/>
      <c r="BL96" s="34"/>
      <c r="BM96" s="34"/>
    </row>
    <row r="97" spans="1:65" s="35" customFormat="1">
      <c r="A97" s="72"/>
      <c r="B97" s="55">
        <v>85</v>
      </c>
      <c r="C97" s="78"/>
      <c r="D97" s="56"/>
      <c r="E97" s="73"/>
      <c r="F97" s="530"/>
      <c r="G97" s="530"/>
      <c r="H97" s="57"/>
      <c r="I97" s="58"/>
      <c r="J97" s="57"/>
      <c r="K97" s="531" t="str">
        <f t="shared" si="3"/>
        <v/>
      </c>
      <c r="L97" s="531" t="str">
        <f>IF($G97="","",IF(OR('2.全体概要'!$C$15=1,'2.全体概要'!$C$15=2),INDEX($BH$15:$BH$16,MATCH($G97,$BG$15:$BG$16,-1)),IF('2.全体概要'!$C$15=3,INDEX($BH$14:$BH$15,MATCH($G97,$BG$14:$BG$15,-1)),INDEX($BH$13:$BH$14,MATCH($G97,$BG$13:$BG$14,-1)))))</f>
        <v/>
      </c>
      <c r="M97" s="531" t="str">
        <f t="shared" si="4"/>
        <v/>
      </c>
      <c r="N97" s="532">
        <f t="shared" si="5"/>
        <v>0</v>
      </c>
      <c r="O97" s="70"/>
      <c r="P97" s="124"/>
      <c r="Q97" s="54"/>
      <c r="R97" s="194"/>
      <c r="S97" s="125"/>
      <c r="T97" s="54"/>
      <c r="U97" s="194"/>
      <c r="V97" s="124"/>
      <c r="W97" s="54"/>
      <c r="X97" s="194"/>
      <c r="Y97" s="125"/>
      <c r="Z97" s="54"/>
      <c r="AA97" s="194"/>
      <c r="AB97" s="57"/>
      <c r="AC97" s="70"/>
      <c r="AD97" s="124"/>
      <c r="AE97" s="70"/>
      <c r="AF97" s="124"/>
      <c r="AG97" s="70"/>
      <c r="AH97" s="57"/>
      <c r="AI97" s="70"/>
      <c r="AJ97" s="124"/>
      <c r="AK97" s="70"/>
      <c r="AL97" s="908"/>
      <c r="AM97" s="891"/>
      <c r="AN97" s="908"/>
      <c r="AO97" s="892"/>
      <c r="AP97" s="908"/>
      <c r="AQ97" s="70"/>
      <c r="AR97" s="59"/>
      <c r="AS97" s="70"/>
      <c r="AT97" s="57"/>
      <c r="AU97" s="262"/>
      <c r="AV97" s="70"/>
      <c r="AW97" s="57"/>
      <c r="AX97" s="533" t="str">
        <f>IF(AW97="","",IF(AW97="A",'12.パネルラジエーター設備費用算出シート'!$G$13,IF(AW97="B",'12.パネルラジエーター設備費用算出シート'!$N$13,IF(AW97="C",'12.パネルラジエーター設備費用算出シート'!$G$23,IF(AW97="D",'12.パネルラジエーター設備費用算出シート'!$N$23,IF(AW97="E",'12.パネルラジエーター設備費用算出シート'!$G$33,IF(AW97="F",'12.パネルラジエーター設備費用算出シート'!$N$33,IF(AW97="G",'12.パネルラジエーター設備費用算出シート'!$G$43,IF(AW97="H",'12.パネルラジエーター設備費用算出シート'!$N$43,IF(AW97="I",'12.パネルラジエーター設備費用算出シート'!$G$54,'12.パネルラジエーター設備費用算出シート'!$N$54))))))))))</f>
        <v/>
      </c>
      <c r="AY97" s="70"/>
      <c r="AZ97" s="57"/>
      <c r="BA97" s="262"/>
      <c r="BB97" s="70"/>
      <c r="BC97" s="34"/>
      <c r="BD97" s="34"/>
      <c r="BE97" s="34"/>
      <c r="BF97" s="53"/>
      <c r="BG97" s="34"/>
      <c r="BH97" s="34"/>
      <c r="BI97" s="53"/>
      <c r="BJ97" s="34"/>
      <c r="BK97" s="34"/>
      <c r="BL97" s="34"/>
      <c r="BM97" s="34"/>
    </row>
    <row r="98" spans="1:65" s="35" customFormat="1">
      <c r="A98" s="72"/>
      <c r="B98" s="55">
        <v>86</v>
      </c>
      <c r="C98" s="78"/>
      <c r="D98" s="56"/>
      <c r="E98" s="73"/>
      <c r="F98" s="530"/>
      <c r="G98" s="530"/>
      <c r="H98" s="57"/>
      <c r="I98" s="58"/>
      <c r="J98" s="57"/>
      <c r="K98" s="531" t="str">
        <f t="shared" si="3"/>
        <v/>
      </c>
      <c r="L98" s="531" t="str">
        <f>IF($G98="","",IF(OR('2.全体概要'!$C$15=1,'2.全体概要'!$C$15=2),INDEX($BH$15:$BH$16,MATCH($G98,$BG$15:$BG$16,-1)),IF('2.全体概要'!$C$15=3,INDEX($BH$14:$BH$15,MATCH($G98,$BG$14:$BG$15,-1)),INDEX($BH$13:$BH$14,MATCH($G98,$BG$13:$BG$14,-1)))))</f>
        <v/>
      </c>
      <c r="M98" s="531" t="str">
        <f t="shared" si="4"/>
        <v/>
      </c>
      <c r="N98" s="532">
        <f t="shared" si="5"/>
        <v>0</v>
      </c>
      <c r="O98" s="70"/>
      <c r="P98" s="124"/>
      <c r="Q98" s="54"/>
      <c r="R98" s="194"/>
      <c r="S98" s="125"/>
      <c r="T98" s="54"/>
      <c r="U98" s="194"/>
      <c r="V98" s="124"/>
      <c r="W98" s="54"/>
      <c r="X98" s="194"/>
      <c r="Y98" s="125"/>
      <c r="Z98" s="54"/>
      <c r="AA98" s="194"/>
      <c r="AB98" s="57"/>
      <c r="AC98" s="70"/>
      <c r="AD98" s="124"/>
      <c r="AE98" s="70"/>
      <c r="AF98" s="124"/>
      <c r="AG98" s="70"/>
      <c r="AH98" s="57"/>
      <c r="AI98" s="70"/>
      <c r="AJ98" s="124"/>
      <c r="AK98" s="70"/>
      <c r="AL98" s="908"/>
      <c r="AM98" s="891"/>
      <c r="AN98" s="908"/>
      <c r="AO98" s="892"/>
      <c r="AP98" s="908"/>
      <c r="AQ98" s="70"/>
      <c r="AR98" s="59"/>
      <c r="AS98" s="70"/>
      <c r="AT98" s="57"/>
      <c r="AU98" s="262"/>
      <c r="AV98" s="70"/>
      <c r="AW98" s="57"/>
      <c r="AX98" s="533" t="str">
        <f>IF(AW98="","",IF(AW98="A",'12.パネルラジエーター設備費用算出シート'!$G$13,IF(AW98="B",'12.パネルラジエーター設備費用算出シート'!$N$13,IF(AW98="C",'12.パネルラジエーター設備費用算出シート'!$G$23,IF(AW98="D",'12.パネルラジエーター設備費用算出シート'!$N$23,IF(AW98="E",'12.パネルラジエーター設備費用算出シート'!$G$33,IF(AW98="F",'12.パネルラジエーター設備費用算出シート'!$N$33,IF(AW98="G",'12.パネルラジエーター設備費用算出シート'!$G$43,IF(AW98="H",'12.パネルラジエーター設備費用算出シート'!$N$43,IF(AW98="I",'12.パネルラジエーター設備費用算出シート'!$G$54,'12.パネルラジエーター設備費用算出シート'!$N$54))))))))))</f>
        <v/>
      </c>
      <c r="AY98" s="70"/>
      <c r="AZ98" s="57"/>
      <c r="BA98" s="262"/>
      <c r="BB98" s="70"/>
      <c r="BC98" s="34"/>
      <c r="BD98" s="34"/>
      <c r="BE98" s="34"/>
      <c r="BF98" s="53"/>
      <c r="BG98" s="34"/>
      <c r="BH98" s="34"/>
      <c r="BI98" s="53"/>
      <c r="BJ98" s="34"/>
      <c r="BK98" s="34"/>
      <c r="BL98" s="34"/>
      <c r="BM98" s="34"/>
    </row>
    <row r="99" spans="1:65" s="35" customFormat="1">
      <c r="A99" s="72"/>
      <c r="B99" s="55">
        <v>87</v>
      </c>
      <c r="C99" s="78"/>
      <c r="D99" s="56"/>
      <c r="E99" s="73"/>
      <c r="F99" s="530"/>
      <c r="G99" s="530"/>
      <c r="H99" s="57"/>
      <c r="I99" s="58"/>
      <c r="J99" s="57"/>
      <c r="K99" s="531" t="str">
        <f t="shared" si="3"/>
        <v/>
      </c>
      <c r="L99" s="531" t="str">
        <f>IF($G99="","",IF(OR('2.全体概要'!$C$15=1,'2.全体概要'!$C$15=2),INDEX($BH$15:$BH$16,MATCH($G99,$BG$15:$BG$16,-1)),IF('2.全体概要'!$C$15=3,INDEX($BH$14:$BH$15,MATCH($G99,$BG$14:$BG$15,-1)),INDEX($BH$13:$BH$14,MATCH($G99,$BG$13:$BG$14,-1)))))</f>
        <v/>
      </c>
      <c r="M99" s="531" t="str">
        <f t="shared" si="4"/>
        <v/>
      </c>
      <c r="N99" s="532">
        <f t="shared" si="5"/>
        <v>0</v>
      </c>
      <c r="O99" s="70"/>
      <c r="P99" s="124"/>
      <c r="Q99" s="54"/>
      <c r="R99" s="194"/>
      <c r="S99" s="125"/>
      <c r="T99" s="54"/>
      <c r="U99" s="194"/>
      <c r="V99" s="124"/>
      <c r="W99" s="54"/>
      <c r="X99" s="194"/>
      <c r="Y99" s="125"/>
      <c r="Z99" s="54"/>
      <c r="AA99" s="194"/>
      <c r="AB99" s="57"/>
      <c r="AC99" s="70"/>
      <c r="AD99" s="124"/>
      <c r="AE99" s="70"/>
      <c r="AF99" s="124"/>
      <c r="AG99" s="70"/>
      <c r="AH99" s="57"/>
      <c r="AI99" s="70"/>
      <c r="AJ99" s="124"/>
      <c r="AK99" s="70"/>
      <c r="AL99" s="908"/>
      <c r="AM99" s="891"/>
      <c r="AN99" s="908"/>
      <c r="AO99" s="892"/>
      <c r="AP99" s="908"/>
      <c r="AQ99" s="70"/>
      <c r="AR99" s="59"/>
      <c r="AS99" s="70"/>
      <c r="AT99" s="57"/>
      <c r="AU99" s="262"/>
      <c r="AV99" s="70"/>
      <c r="AW99" s="57"/>
      <c r="AX99" s="533" t="str">
        <f>IF(AW99="","",IF(AW99="A",'12.パネルラジエーター設備費用算出シート'!$G$13,IF(AW99="B",'12.パネルラジエーター設備費用算出シート'!$N$13,IF(AW99="C",'12.パネルラジエーター設備費用算出シート'!$G$23,IF(AW99="D",'12.パネルラジエーター設備費用算出シート'!$N$23,IF(AW99="E",'12.パネルラジエーター設備費用算出シート'!$G$33,IF(AW99="F",'12.パネルラジエーター設備費用算出シート'!$N$33,IF(AW99="G",'12.パネルラジエーター設備費用算出シート'!$G$43,IF(AW99="H",'12.パネルラジエーター設備費用算出シート'!$N$43,IF(AW99="I",'12.パネルラジエーター設備費用算出シート'!$G$54,'12.パネルラジエーター設備費用算出シート'!$N$54))))))))))</f>
        <v/>
      </c>
      <c r="AY99" s="70"/>
      <c r="AZ99" s="57"/>
      <c r="BA99" s="262"/>
      <c r="BB99" s="70"/>
      <c r="BC99" s="34"/>
      <c r="BD99" s="34"/>
      <c r="BE99" s="34"/>
      <c r="BF99" s="53"/>
      <c r="BG99" s="34"/>
      <c r="BH99" s="34"/>
      <c r="BI99" s="53"/>
      <c r="BJ99" s="34"/>
      <c r="BK99" s="34"/>
      <c r="BL99" s="34"/>
      <c r="BM99" s="34"/>
    </row>
    <row r="100" spans="1:65" s="35" customFormat="1">
      <c r="A100" s="72"/>
      <c r="B100" s="55">
        <v>88</v>
      </c>
      <c r="C100" s="78"/>
      <c r="D100" s="56"/>
      <c r="E100" s="73"/>
      <c r="F100" s="530"/>
      <c r="G100" s="530"/>
      <c r="H100" s="57"/>
      <c r="I100" s="58"/>
      <c r="J100" s="57"/>
      <c r="K100" s="531" t="str">
        <f t="shared" si="3"/>
        <v/>
      </c>
      <c r="L100" s="531" t="str">
        <f>IF($G100="","",IF(OR('2.全体概要'!$C$15=1,'2.全体概要'!$C$15=2),INDEX($BH$15:$BH$16,MATCH($G100,$BG$15:$BG$16,-1)),IF('2.全体概要'!$C$15=3,INDEX($BH$14:$BH$15,MATCH($G100,$BG$14:$BG$15,-1)),INDEX($BH$13:$BH$14,MATCH($G100,$BG$13:$BG$14,-1)))))</f>
        <v/>
      </c>
      <c r="M100" s="531" t="str">
        <f t="shared" si="4"/>
        <v/>
      </c>
      <c r="N100" s="532">
        <f t="shared" si="5"/>
        <v>0</v>
      </c>
      <c r="O100" s="70"/>
      <c r="P100" s="124"/>
      <c r="Q100" s="54"/>
      <c r="R100" s="194"/>
      <c r="S100" s="125"/>
      <c r="T100" s="54"/>
      <c r="U100" s="194"/>
      <c r="V100" s="124"/>
      <c r="W100" s="54"/>
      <c r="X100" s="194"/>
      <c r="Y100" s="125"/>
      <c r="Z100" s="54"/>
      <c r="AA100" s="194"/>
      <c r="AB100" s="57"/>
      <c r="AC100" s="70"/>
      <c r="AD100" s="124"/>
      <c r="AE100" s="70"/>
      <c r="AF100" s="124"/>
      <c r="AG100" s="70"/>
      <c r="AH100" s="57"/>
      <c r="AI100" s="70"/>
      <c r="AJ100" s="124"/>
      <c r="AK100" s="70"/>
      <c r="AL100" s="908"/>
      <c r="AM100" s="891"/>
      <c r="AN100" s="908"/>
      <c r="AO100" s="892"/>
      <c r="AP100" s="908"/>
      <c r="AQ100" s="70"/>
      <c r="AR100" s="59"/>
      <c r="AS100" s="70"/>
      <c r="AT100" s="57"/>
      <c r="AU100" s="262"/>
      <c r="AV100" s="70"/>
      <c r="AW100" s="57"/>
      <c r="AX100" s="533" t="str">
        <f>IF(AW100="","",IF(AW100="A",'12.パネルラジエーター設備費用算出シート'!$G$13,IF(AW100="B",'12.パネルラジエーター設備費用算出シート'!$N$13,IF(AW100="C",'12.パネルラジエーター設備費用算出シート'!$G$23,IF(AW100="D",'12.パネルラジエーター設備費用算出シート'!$N$23,IF(AW100="E",'12.パネルラジエーター設備費用算出シート'!$G$33,IF(AW100="F",'12.パネルラジエーター設備費用算出シート'!$N$33,IF(AW100="G",'12.パネルラジエーター設備費用算出シート'!$G$43,IF(AW100="H",'12.パネルラジエーター設備費用算出シート'!$N$43,IF(AW100="I",'12.パネルラジエーター設備費用算出シート'!$G$54,'12.パネルラジエーター設備費用算出シート'!$N$54))))))))))</f>
        <v/>
      </c>
      <c r="AY100" s="70"/>
      <c r="AZ100" s="57"/>
      <c r="BA100" s="262"/>
      <c r="BB100" s="70"/>
      <c r="BC100" s="34"/>
      <c r="BD100" s="34"/>
      <c r="BE100" s="34"/>
      <c r="BF100" s="53"/>
      <c r="BG100" s="34"/>
      <c r="BH100" s="34"/>
      <c r="BI100" s="53"/>
      <c r="BJ100" s="34"/>
      <c r="BK100" s="34"/>
      <c r="BL100" s="34"/>
      <c r="BM100" s="34"/>
    </row>
    <row r="101" spans="1:65" s="35" customFormat="1">
      <c r="A101" s="72"/>
      <c r="B101" s="55">
        <v>89</v>
      </c>
      <c r="C101" s="78"/>
      <c r="D101" s="56"/>
      <c r="E101" s="73"/>
      <c r="F101" s="530"/>
      <c r="G101" s="530"/>
      <c r="H101" s="57"/>
      <c r="I101" s="58"/>
      <c r="J101" s="57"/>
      <c r="K101" s="531" t="str">
        <f t="shared" si="3"/>
        <v/>
      </c>
      <c r="L101" s="531" t="str">
        <f>IF($G101="","",IF(OR('2.全体概要'!$C$15=1,'2.全体概要'!$C$15=2),INDEX($BH$15:$BH$16,MATCH($G101,$BG$15:$BG$16,-1)),IF('2.全体概要'!$C$15=3,INDEX($BH$14:$BH$15,MATCH($G101,$BG$14:$BG$15,-1)),INDEX($BH$13:$BH$14,MATCH($G101,$BG$13:$BG$14,-1)))))</f>
        <v/>
      </c>
      <c r="M101" s="531" t="str">
        <f t="shared" si="4"/>
        <v/>
      </c>
      <c r="N101" s="532">
        <f t="shared" si="5"/>
        <v>0</v>
      </c>
      <c r="O101" s="70"/>
      <c r="P101" s="124"/>
      <c r="Q101" s="54"/>
      <c r="R101" s="194"/>
      <c r="S101" s="125"/>
      <c r="T101" s="54"/>
      <c r="U101" s="194"/>
      <c r="V101" s="124"/>
      <c r="W101" s="54"/>
      <c r="X101" s="194"/>
      <c r="Y101" s="125"/>
      <c r="Z101" s="54"/>
      <c r="AA101" s="194"/>
      <c r="AB101" s="57"/>
      <c r="AC101" s="70"/>
      <c r="AD101" s="124"/>
      <c r="AE101" s="70"/>
      <c r="AF101" s="124"/>
      <c r="AG101" s="70"/>
      <c r="AH101" s="57"/>
      <c r="AI101" s="70"/>
      <c r="AJ101" s="124"/>
      <c r="AK101" s="70"/>
      <c r="AL101" s="908"/>
      <c r="AM101" s="891"/>
      <c r="AN101" s="908"/>
      <c r="AO101" s="892"/>
      <c r="AP101" s="908"/>
      <c r="AQ101" s="70"/>
      <c r="AR101" s="59"/>
      <c r="AS101" s="70"/>
      <c r="AT101" s="57"/>
      <c r="AU101" s="262"/>
      <c r="AV101" s="70"/>
      <c r="AW101" s="57"/>
      <c r="AX101" s="533" t="str">
        <f>IF(AW101="","",IF(AW101="A",'12.パネルラジエーター設備費用算出シート'!$G$13,IF(AW101="B",'12.パネルラジエーター設備費用算出シート'!$N$13,IF(AW101="C",'12.パネルラジエーター設備費用算出シート'!$G$23,IF(AW101="D",'12.パネルラジエーター設備費用算出シート'!$N$23,IF(AW101="E",'12.パネルラジエーター設備費用算出シート'!$G$33,IF(AW101="F",'12.パネルラジエーター設備費用算出シート'!$N$33,IF(AW101="G",'12.パネルラジエーター設備費用算出シート'!$G$43,IF(AW101="H",'12.パネルラジエーター設備費用算出シート'!$N$43,IF(AW101="I",'12.パネルラジエーター設備費用算出シート'!$G$54,'12.パネルラジエーター設備費用算出シート'!$N$54))))))))))</f>
        <v/>
      </c>
      <c r="AY101" s="70"/>
      <c r="AZ101" s="57"/>
      <c r="BA101" s="262"/>
      <c r="BB101" s="70"/>
      <c r="BC101" s="34"/>
      <c r="BD101" s="34"/>
      <c r="BE101" s="34"/>
      <c r="BF101" s="53"/>
      <c r="BG101" s="34"/>
      <c r="BH101" s="34"/>
      <c r="BI101" s="53"/>
      <c r="BJ101" s="34"/>
      <c r="BK101" s="34"/>
      <c r="BL101" s="34"/>
      <c r="BM101" s="34"/>
    </row>
    <row r="102" spans="1:65" s="35" customFormat="1">
      <c r="A102" s="72"/>
      <c r="B102" s="55">
        <v>90</v>
      </c>
      <c r="C102" s="78"/>
      <c r="D102" s="56"/>
      <c r="E102" s="73"/>
      <c r="F102" s="530"/>
      <c r="G102" s="530"/>
      <c r="H102" s="57"/>
      <c r="I102" s="58"/>
      <c r="J102" s="57"/>
      <c r="K102" s="531" t="str">
        <f t="shared" si="3"/>
        <v/>
      </c>
      <c r="L102" s="531" t="str">
        <f>IF($G102="","",IF(OR('2.全体概要'!$C$15=1,'2.全体概要'!$C$15=2),INDEX($BH$15:$BH$16,MATCH($G102,$BG$15:$BG$16,-1)),IF('2.全体概要'!$C$15=3,INDEX($BH$14:$BH$15,MATCH($G102,$BG$14:$BG$15,-1)),INDEX($BH$13:$BH$14,MATCH($G102,$BG$13:$BG$14,-1)))))</f>
        <v/>
      </c>
      <c r="M102" s="531" t="str">
        <f t="shared" si="4"/>
        <v/>
      </c>
      <c r="N102" s="532">
        <f t="shared" si="5"/>
        <v>0</v>
      </c>
      <c r="O102" s="70"/>
      <c r="P102" s="124"/>
      <c r="Q102" s="54"/>
      <c r="R102" s="194"/>
      <c r="S102" s="125"/>
      <c r="T102" s="54"/>
      <c r="U102" s="194"/>
      <c r="V102" s="124"/>
      <c r="W102" s="54"/>
      <c r="X102" s="194"/>
      <c r="Y102" s="125"/>
      <c r="Z102" s="54"/>
      <c r="AA102" s="194"/>
      <c r="AB102" s="57"/>
      <c r="AC102" s="70"/>
      <c r="AD102" s="124"/>
      <c r="AE102" s="70"/>
      <c r="AF102" s="124"/>
      <c r="AG102" s="70"/>
      <c r="AH102" s="57"/>
      <c r="AI102" s="70"/>
      <c r="AJ102" s="124"/>
      <c r="AK102" s="70"/>
      <c r="AL102" s="908"/>
      <c r="AM102" s="891"/>
      <c r="AN102" s="908"/>
      <c r="AO102" s="892"/>
      <c r="AP102" s="908"/>
      <c r="AQ102" s="70"/>
      <c r="AR102" s="59"/>
      <c r="AS102" s="70"/>
      <c r="AT102" s="57"/>
      <c r="AU102" s="262"/>
      <c r="AV102" s="70"/>
      <c r="AW102" s="57"/>
      <c r="AX102" s="533" t="str">
        <f>IF(AW102="","",IF(AW102="A",'12.パネルラジエーター設備費用算出シート'!$G$13,IF(AW102="B",'12.パネルラジエーター設備費用算出シート'!$N$13,IF(AW102="C",'12.パネルラジエーター設備費用算出シート'!$G$23,IF(AW102="D",'12.パネルラジエーター設備費用算出シート'!$N$23,IF(AW102="E",'12.パネルラジエーター設備費用算出シート'!$G$33,IF(AW102="F",'12.パネルラジエーター設備費用算出シート'!$N$33,IF(AW102="G",'12.パネルラジエーター設備費用算出シート'!$G$43,IF(AW102="H",'12.パネルラジエーター設備費用算出シート'!$N$43,IF(AW102="I",'12.パネルラジエーター設備費用算出シート'!$G$54,'12.パネルラジエーター設備費用算出シート'!$N$54))))))))))</f>
        <v/>
      </c>
      <c r="AY102" s="70"/>
      <c r="AZ102" s="57"/>
      <c r="BA102" s="262"/>
      <c r="BB102" s="70"/>
      <c r="BC102" s="34"/>
      <c r="BD102" s="34"/>
      <c r="BE102" s="34"/>
      <c r="BF102" s="53"/>
      <c r="BG102" s="34"/>
      <c r="BH102" s="34"/>
      <c r="BI102" s="53"/>
      <c r="BJ102" s="34"/>
      <c r="BK102" s="34"/>
      <c r="BL102" s="34"/>
      <c r="BM102" s="34"/>
    </row>
    <row r="103" spans="1:65" s="35" customFormat="1">
      <c r="A103" s="72"/>
      <c r="B103" s="55">
        <v>91</v>
      </c>
      <c r="C103" s="78"/>
      <c r="D103" s="56"/>
      <c r="E103" s="73"/>
      <c r="F103" s="530"/>
      <c r="G103" s="530"/>
      <c r="H103" s="57"/>
      <c r="I103" s="58"/>
      <c r="J103" s="57"/>
      <c r="K103" s="531" t="str">
        <f t="shared" si="3"/>
        <v/>
      </c>
      <c r="L103" s="531" t="str">
        <f>IF($G103="","",IF(OR('2.全体概要'!$C$15=1,'2.全体概要'!$C$15=2),INDEX($BH$15:$BH$16,MATCH($G103,$BG$15:$BG$16,-1)),IF('2.全体概要'!$C$15=3,INDEX($BH$14:$BH$15,MATCH($G103,$BG$14:$BG$15,-1)),INDEX($BH$13:$BH$14,MATCH($G103,$BG$13:$BG$14,-1)))))</f>
        <v/>
      </c>
      <c r="M103" s="531" t="str">
        <f t="shared" si="4"/>
        <v/>
      </c>
      <c r="N103" s="532">
        <f t="shared" si="5"/>
        <v>0</v>
      </c>
      <c r="O103" s="70"/>
      <c r="P103" s="124"/>
      <c r="Q103" s="54"/>
      <c r="R103" s="194"/>
      <c r="S103" s="125"/>
      <c r="T103" s="54"/>
      <c r="U103" s="194"/>
      <c r="V103" s="124"/>
      <c r="W103" s="54"/>
      <c r="X103" s="194"/>
      <c r="Y103" s="125"/>
      <c r="Z103" s="54"/>
      <c r="AA103" s="194"/>
      <c r="AB103" s="57"/>
      <c r="AC103" s="70"/>
      <c r="AD103" s="124"/>
      <c r="AE103" s="70"/>
      <c r="AF103" s="124"/>
      <c r="AG103" s="70"/>
      <c r="AH103" s="57"/>
      <c r="AI103" s="70"/>
      <c r="AJ103" s="124"/>
      <c r="AK103" s="70"/>
      <c r="AL103" s="908"/>
      <c r="AM103" s="891"/>
      <c r="AN103" s="908"/>
      <c r="AO103" s="892"/>
      <c r="AP103" s="908"/>
      <c r="AQ103" s="70"/>
      <c r="AR103" s="59"/>
      <c r="AS103" s="70"/>
      <c r="AT103" s="57"/>
      <c r="AU103" s="262"/>
      <c r="AV103" s="70"/>
      <c r="AW103" s="57"/>
      <c r="AX103" s="533" t="str">
        <f>IF(AW103="","",IF(AW103="A",'12.パネルラジエーター設備費用算出シート'!$G$13,IF(AW103="B",'12.パネルラジエーター設備費用算出シート'!$N$13,IF(AW103="C",'12.パネルラジエーター設備費用算出シート'!$G$23,IF(AW103="D",'12.パネルラジエーター設備費用算出シート'!$N$23,IF(AW103="E",'12.パネルラジエーター設備費用算出シート'!$G$33,IF(AW103="F",'12.パネルラジエーター設備費用算出シート'!$N$33,IF(AW103="G",'12.パネルラジエーター設備費用算出シート'!$G$43,IF(AW103="H",'12.パネルラジエーター設備費用算出シート'!$N$43,IF(AW103="I",'12.パネルラジエーター設備費用算出シート'!$G$54,'12.パネルラジエーター設備費用算出シート'!$N$54))))))))))</f>
        <v/>
      </c>
      <c r="AY103" s="70"/>
      <c r="AZ103" s="57"/>
      <c r="BA103" s="262"/>
      <c r="BB103" s="70"/>
      <c r="BC103" s="34"/>
      <c r="BD103" s="34"/>
      <c r="BE103" s="34"/>
      <c r="BF103" s="53"/>
      <c r="BG103" s="34"/>
      <c r="BH103" s="34"/>
      <c r="BI103" s="53"/>
      <c r="BJ103" s="34"/>
      <c r="BK103" s="34"/>
      <c r="BL103" s="34"/>
      <c r="BM103" s="34"/>
    </row>
    <row r="104" spans="1:65" s="35" customFormat="1">
      <c r="A104" s="72"/>
      <c r="B104" s="55">
        <v>92</v>
      </c>
      <c r="C104" s="78"/>
      <c r="D104" s="56"/>
      <c r="E104" s="73"/>
      <c r="F104" s="530"/>
      <c r="G104" s="530"/>
      <c r="H104" s="57"/>
      <c r="I104" s="58"/>
      <c r="J104" s="57"/>
      <c r="K104" s="531" t="str">
        <f t="shared" si="3"/>
        <v/>
      </c>
      <c r="L104" s="531" t="str">
        <f>IF($G104="","",IF(OR('2.全体概要'!$C$15=1,'2.全体概要'!$C$15=2),INDEX($BH$15:$BH$16,MATCH($G104,$BG$15:$BG$16,-1)),IF('2.全体概要'!$C$15=3,INDEX($BH$14:$BH$15,MATCH($G104,$BG$14:$BG$15,-1)),INDEX($BH$13:$BH$14,MATCH($G104,$BG$13:$BG$14,-1)))))</f>
        <v/>
      </c>
      <c r="M104" s="531" t="str">
        <f t="shared" si="4"/>
        <v/>
      </c>
      <c r="N104" s="532">
        <f t="shared" si="5"/>
        <v>0</v>
      </c>
      <c r="O104" s="70"/>
      <c r="P104" s="124"/>
      <c r="Q104" s="54"/>
      <c r="R104" s="194"/>
      <c r="S104" s="125"/>
      <c r="T104" s="54"/>
      <c r="U104" s="194"/>
      <c r="V104" s="124"/>
      <c r="W104" s="54"/>
      <c r="X104" s="194"/>
      <c r="Y104" s="125"/>
      <c r="Z104" s="54"/>
      <c r="AA104" s="194"/>
      <c r="AB104" s="57"/>
      <c r="AC104" s="70"/>
      <c r="AD104" s="124"/>
      <c r="AE104" s="70"/>
      <c r="AF104" s="124"/>
      <c r="AG104" s="70"/>
      <c r="AH104" s="57"/>
      <c r="AI104" s="70"/>
      <c r="AJ104" s="124"/>
      <c r="AK104" s="70"/>
      <c r="AL104" s="908"/>
      <c r="AM104" s="891"/>
      <c r="AN104" s="908"/>
      <c r="AO104" s="892"/>
      <c r="AP104" s="908"/>
      <c r="AQ104" s="70"/>
      <c r="AR104" s="59"/>
      <c r="AS104" s="70"/>
      <c r="AT104" s="57"/>
      <c r="AU104" s="262"/>
      <c r="AV104" s="70"/>
      <c r="AW104" s="57"/>
      <c r="AX104" s="533" t="str">
        <f>IF(AW104="","",IF(AW104="A",'12.パネルラジエーター設備費用算出シート'!$G$13,IF(AW104="B",'12.パネルラジエーター設備費用算出シート'!$N$13,IF(AW104="C",'12.パネルラジエーター設備費用算出シート'!$G$23,IF(AW104="D",'12.パネルラジエーター設備費用算出シート'!$N$23,IF(AW104="E",'12.パネルラジエーター設備費用算出シート'!$G$33,IF(AW104="F",'12.パネルラジエーター設備費用算出シート'!$N$33,IF(AW104="G",'12.パネルラジエーター設備費用算出シート'!$G$43,IF(AW104="H",'12.パネルラジエーター設備費用算出シート'!$N$43,IF(AW104="I",'12.パネルラジエーター設備費用算出シート'!$G$54,'12.パネルラジエーター設備費用算出シート'!$N$54))))))))))</f>
        <v/>
      </c>
      <c r="AY104" s="70"/>
      <c r="AZ104" s="57"/>
      <c r="BA104" s="262"/>
      <c r="BB104" s="70"/>
      <c r="BC104" s="34"/>
      <c r="BD104" s="34"/>
      <c r="BE104" s="34"/>
      <c r="BF104" s="53"/>
      <c r="BG104" s="34"/>
      <c r="BH104" s="34"/>
      <c r="BI104" s="53"/>
      <c r="BJ104" s="34"/>
      <c r="BK104" s="34"/>
      <c r="BL104" s="34"/>
      <c r="BM104" s="34"/>
    </row>
    <row r="105" spans="1:65" s="35" customFormat="1">
      <c r="A105" s="72"/>
      <c r="B105" s="55">
        <v>93</v>
      </c>
      <c r="C105" s="78"/>
      <c r="D105" s="56"/>
      <c r="E105" s="73"/>
      <c r="F105" s="530"/>
      <c r="G105" s="530"/>
      <c r="H105" s="57"/>
      <c r="I105" s="58"/>
      <c r="J105" s="57"/>
      <c r="K105" s="531" t="str">
        <f t="shared" si="3"/>
        <v/>
      </c>
      <c r="L105" s="531" t="str">
        <f>IF($G105="","",IF(OR('2.全体概要'!$C$15=1,'2.全体概要'!$C$15=2),INDEX($BH$15:$BH$16,MATCH($G105,$BG$15:$BG$16,-1)),IF('2.全体概要'!$C$15=3,INDEX($BH$14:$BH$15,MATCH($G105,$BG$14:$BG$15,-1)),INDEX($BH$13:$BH$14,MATCH($G105,$BG$13:$BG$14,-1)))))</f>
        <v/>
      </c>
      <c r="M105" s="531" t="str">
        <f t="shared" si="4"/>
        <v/>
      </c>
      <c r="N105" s="532">
        <f t="shared" si="5"/>
        <v>0</v>
      </c>
      <c r="O105" s="70"/>
      <c r="P105" s="124"/>
      <c r="Q105" s="54"/>
      <c r="R105" s="194"/>
      <c r="S105" s="125"/>
      <c r="T105" s="54"/>
      <c r="U105" s="194"/>
      <c r="V105" s="124"/>
      <c r="W105" s="54"/>
      <c r="X105" s="194"/>
      <c r="Y105" s="125"/>
      <c r="Z105" s="54"/>
      <c r="AA105" s="194"/>
      <c r="AB105" s="57"/>
      <c r="AC105" s="70"/>
      <c r="AD105" s="124"/>
      <c r="AE105" s="70"/>
      <c r="AF105" s="124"/>
      <c r="AG105" s="70"/>
      <c r="AH105" s="57"/>
      <c r="AI105" s="70"/>
      <c r="AJ105" s="124"/>
      <c r="AK105" s="70"/>
      <c r="AL105" s="908"/>
      <c r="AM105" s="891"/>
      <c r="AN105" s="908"/>
      <c r="AO105" s="892"/>
      <c r="AP105" s="908"/>
      <c r="AQ105" s="70"/>
      <c r="AR105" s="59"/>
      <c r="AS105" s="70"/>
      <c r="AT105" s="57"/>
      <c r="AU105" s="262"/>
      <c r="AV105" s="70"/>
      <c r="AW105" s="57"/>
      <c r="AX105" s="533" t="str">
        <f>IF(AW105="","",IF(AW105="A",'12.パネルラジエーター設備費用算出シート'!$G$13,IF(AW105="B",'12.パネルラジエーター設備費用算出シート'!$N$13,IF(AW105="C",'12.パネルラジエーター設備費用算出シート'!$G$23,IF(AW105="D",'12.パネルラジエーター設備費用算出シート'!$N$23,IF(AW105="E",'12.パネルラジエーター設備費用算出シート'!$G$33,IF(AW105="F",'12.パネルラジエーター設備費用算出シート'!$N$33,IF(AW105="G",'12.パネルラジエーター設備費用算出シート'!$G$43,IF(AW105="H",'12.パネルラジエーター設備費用算出シート'!$N$43,IF(AW105="I",'12.パネルラジエーター設備費用算出シート'!$G$54,'12.パネルラジエーター設備費用算出シート'!$N$54))))))))))</f>
        <v/>
      </c>
      <c r="AY105" s="70"/>
      <c r="AZ105" s="57"/>
      <c r="BA105" s="262"/>
      <c r="BB105" s="70"/>
      <c r="BC105" s="34"/>
      <c r="BD105" s="34"/>
      <c r="BE105" s="34"/>
      <c r="BF105" s="53"/>
      <c r="BG105" s="34"/>
      <c r="BH105" s="34"/>
      <c r="BI105" s="53"/>
      <c r="BJ105" s="34"/>
      <c r="BK105" s="34"/>
      <c r="BL105" s="34"/>
      <c r="BM105" s="34"/>
    </row>
    <row r="106" spans="1:65" s="35" customFormat="1">
      <c r="A106" s="72"/>
      <c r="B106" s="55">
        <v>94</v>
      </c>
      <c r="C106" s="78"/>
      <c r="D106" s="56"/>
      <c r="E106" s="73"/>
      <c r="F106" s="530"/>
      <c r="G106" s="530"/>
      <c r="H106" s="57"/>
      <c r="I106" s="58"/>
      <c r="J106" s="57"/>
      <c r="K106" s="531" t="str">
        <f t="shared" si="3"/>
        <v/>
      </c>
      <c r="L106" s="531" t="str">
        <f>IF($G106="","",IF(OR('2.全体概要'!$C$15=1,'2.全体概要'!$C$15=2),INDEX($BH$15:$BH$16,MATCH($G106,$BG$15:$BG$16,-1)),IF('2.全体概要'!$C$15=3,INDEX($BH$14:$BH$15,MATCH($G106,$BG$14:$BG$15,-1)),INDEX($BH$13:$BH$14,MATCH($G106,$BG$13:$BG$14,-1)))))</f>
        <v/>
      </c>
      <c r="M106" s="531" t="str">
        <f t="shared" si="4"/>
        <v/>
      </c>
      <c r="N106" s="532">
        <f t="shared" si="5"/>
        <v>0</v>
      </c>
      <c r="O106" s="70"/>
      <c r="P106" s="124"/>
      <c r="Q106" s="54"/>
      <c r="R106" s="194"/>
      <c r="S106" s="125"/>
      <c r="T106" s="54"/>
      <c r="U106" s="194"/>
      <c r="V106" s="124"/>
      <c r="W106" s="54"/>
      <c r="X106" s="194"/>
      <c r="Y106" s="125"/>
      <c r="Z106" s="54"/>
      <c r="AA106" s="194"/>
      <c r="AB106" s="57"/>
      <c r="AC106" s="70"/>
      <c r="AD106" s="124"/>
      <c r="AE106" s="70"/>
      <c r="AF106" s="124"/>
      <c r="AG106" s="70"/>
      <c r="AH106" s="57"/>
      <c r="AI106" s="70"/>
      <c r="AJ106" s="124"/>
      <c r="AK106" s="70"/>
      <c r="AL106" s="908"/>
      <c r="AM106" s="891"/>
      <c r="AN106" s="908"/>
      <c r="AO106" s="892"/>
      <c r="AP106" s="908"/>
      <c r="AQ106" s="70"/>
      <c r="AR106" s="59"/>
      <c r="AS106" s="70"/>
      <c r="AT106" s="57"/>
      <c r="AU106" s="262"/>
      <c r="AV106" s="70"/>
      <c r="AW106" s="57"/>
      <c r="AX106" s="533" t="str">
        <f>IF(AW106="","",IF(AW106="A",'12.パネルラジエーター設備費用算出シート'!$G$13,IF(AW106="B",'12.パネルラジエーター設備費用算出シート'!$N$13,IF(AW106="C",'12.パネルラジエーター設備費用算出シート'!$G$23,IF(AW106="D",'12.パネルラジエーター設備費用算出シート'!$N$23,IF(AW106="E",'12.パネルラジエーター設備費用算出シート'!$G$33,IF(AW106="F",'12.パネルラジエーター設備費用算出シート'!$N$33,IF(AW106="G",'12.パネルラジエーター設備費用算出シート'!$G$43,IF(AW106="H",'12.パネルラジエーター設備費用算出シート'!$N$43,IF(AW106="I",'12.パネルラジエーター設備費用算出シート'!$G$54,'12.パネルラジエーター設備費用算出シート'!$N$54))))))))))</f>
        <v/>
      </c>
      <c r="AY106" s="70"/>
      <c r="AZ106" s="57"/>
      <c r="BA106" s="262"/>
      <c r="BB106" s="70"/>
      <c r="BC106" s="34"/>
      <c r="BD106" s="34"/>
      <c r="BE106" s="34"/>
      <c r="BF106" s="53"/>
      <c r="BG106" s="34"/>
      <c r="BH106" s="34"/>
      <c r="BI106" s="53"/>
      <c r="BJ106" s="34"/>
      <c r="BK106" s="34"/>
      <c r="BL106" s="34"/>
      <c r="BM106" s="34"/>
    </row>
    <row r="107" spans="1:65" s="35" customFormat="1">
      <c r="A107" s="72"/>
      <c r="B107" s="55">
        <v>95</v>
      </c>
      <c r="C107" s="78"/>
      <c r="D107" s="56"/>
      <c r="E107" s="73"/>
      <c r="F107" s="530"/>
      <c r="G107" s="530"/>
      <c r="H107" s="57"/>
      <c r="I107" s="58"/>
      <c r="J107" s="57"/>
      <c r="K107" s="531" t="str">
        <f t="shared" si="3"/>
        <v/>
      </c>
      <c r="L107" s="531" t="str">
        <f>IF($G107="","",IF(OR('2.全体概要'!$C$15=1,'2.全体概要'!$C$15=2),INDEX($BH$15:$BH$16,MATCH($G107,$BG$15:$BG$16,-1)),IF('2.全体概要'!$C$15=3,INDEX($BH$14:$BH$15,MATCH($G107,$BG$14:$BG$15,-1)),INDEX($BH$13:$BH$14,MATCH($G107,$BG$13:$BG$14,-1)))))</f>
        <v/>
      </c>
      <c r="M107" s="531" t="str">
        <f t="shared" si="4"/>
        <v/>
      </c>
      <c r="N107" s="532">
        <f t="shared" si="5"/>
        <v>0</v>
      </c>
      <c r="O107" s="70"/>
      <c r="P107" s="124"/>
      <c r="Q107" s="54"/>
      <c r="R107" s="194"/>
      <c r="S107" s="125"/>
      <c r="T107" s="54"/>
      <c r="U107" s="194"/>
      <c r="V107" s="124"/>
      <c r="W107" s="54"/>
      <c r="X107" s="194"/>
      <c r="Y107" s="125"/>
      <c r="Z107" s="54"/>
      <c r="AA107" s="194"/>
      <c r="AB107" s="57"/>
      <c r="AC107" s="70"/>
      <c r="AD107" s="124"/>
      <c r="AE107" s="70"/>
      <c r="AF107" s="124"/>
      <c r="AG107" s="70"/>
      <c r="AH107" s="57"/>
      <c r="AI107" s="70"/>
      <c r="AJ107" s="124"/>
      <c r="AK107" s="70"/>
      <c r="AL107" s="908"/>
      <c r="AM107" s="891"/>
      <c r="AN107" s="908"/>
      <c r="AO107" s="892"/>
      <c r="AP107" s="908"/>
      <c r="AQ107" s="70"/>
      <c r="AR107" s="59"/>
      <c r="AS107" s="70"/>
      <c r="AT107" s="57"/>
      <c r="AU107" s="262"/>
      <c r="AV107" s="70"/>
      <c r="AW107" s="57"/>
      <c r="AX107" s="533" t="str">
        <f>IF(AW107="","",IF(AW107="A",'12.パネルラジエーター設備費用算出シート'!$G$13,IF(AW107="B",'12.パネルラジエーター設備費用算出シート'!$N$13,IF(AW107="C",'12.パネルラジエーター設備費用算出シート'!$G$23,IF(AW107="D",'12.パネルラジエーター設備費用算出シート'!$N$23,IF(AW107="E",'12.パネルラジエーター設備費用算出シート'!$G$33,IF(AW107="F",'12.パネルラジエーター設備費用算出シート'!$N$33,IF(AW107="G",'12.パネルラジエーター設備費用算出シート'!$G$43,IF(AW107="H",'12.パネルラジエーター設備費用算出シート'!$N$43,IF(AW107="I",'12.パネルラジエーター設備費用算出シート'!$G$54,'12.パネルラジエーター設備費用算出シート'!$N$54))))))))))</f>
        <v/>
      </c>
      <c r="AY107" s="70"/>
      <c r="AZ107" s="57"/>
      <c r="BA107" s="262"/>
      <c r="BB107" s="70"/>
      <c r="BC107" s="34"/>
      <c r="BD107" s="34"/>
      <c r="BE107" s="34"/>
      <c r="BF107" s="53"/>
      <c r="BG107" s="34"/>
      <c r="BH107" s="34"/>
      <c r="BI107" s="53"/>
      <c r="BJ107" s="34"/>
      <c r="BK107" s="34"/>
      <c r="BL107" s="34"/>
      <c r="BM107" s="34"/>
    </row>
    <row r="108" spans="1:65" s="35" customFormat="1">
      <c r="A108" s="72"/>
      <c r="B108" s="55">
        <v>96</v>
      </c>
      <c r="C108" s="78"/>
      <c r="D108" s="56"/>
      <c r="E108" s="73"/>
      <c r="F108" s="530"/>
      <c r="G108" s="530"/>
      <c r="H108" s="57"/>
      <c r="I108" s="58"/>
      <c r="J108" s="57"/>
      <c r="K108" s="531" t="str">
        <f t="shared" si="3"/>
        <v/>
      </c>
      <c r="L108" s="531" t="str">
        <f>IF($G108="","",IF(OR('2.全体概要'!$C$15=1,'2.全体概要'!$C$15=2),INDEX($BH$15:$BH$16,MATCH($G108,$BG$15:$BG$16,-1)),IF('2.全体概要'!$C$15=3,INDEX($BH$14:$BH$15,MATCH($G108,$BG$14:$BG$15,-1)),INDEX($BH$13:$BH$14,MATCH($G108,$BG$13:$BG$14,-1)))))</f>
        <v/>
      </c>
      <c r="M108" s="531" t="str">
        <f t="shared" si="4"/>
        <v/>
      </c>
      <c r="N108" s="532">
        <f t="shared" si="5"/>
        <v>0</v>
      </c>
      <c r="O108" s="70"/>
      <c r="P108" s="124"/>
      <c r="Q108" s="54"/>
      <c r="R108" s="194"/>
      <c r="S108" s="125"/>
      <c r="T108" s="54"/>
      <c r="U108" s="194"/>
      <c r="V108" s="124"/>
      <c r="W108" s="54"/>
      <c r="X108" s="194"/>
      <c r="Y108" s="125"/>
      <c r="Z108" s="54"/>
      <c r="AA108" s="194"/>
      <c r="AB108" s="57"/>
      <c r="AC108" s="70"/>
      <c r="AD108" s="124"/>
      <c r="AE108" s="70"/>
      <c r="AF108" s="124"/>
      <c r="AG108" s="70"/>
      <c r="AH108" s="57"/>
      <c r="AI108" s="70"/>
      <c r="AJ108" s="124"/>
      <c r="AK108" s="70"/>
      <c r="AL108" s="908"/>
      <c r="AM108" s="891"/>
      <c r="AN108" s="908"/>
      <c r="AO108" s="892"/>
      <c r="AP108" s="908"/>
      <c r="AQ108" s="70"/>
      <c r="AR108" s="59"/>
      <c r="AS108" s="70"/>
      <c r="AT108" s="57"/>
      <c r="AU108" s="262"/>
      <c r="AV108" s="70"/>
      <c r="AW108" s="57"/>
      <c r="AX108" s="533" t="str">
        <f>IF(AW108="","",IF(AW108="A",'12.パネルラジエーター設備費用算出シート'!$G$13,IF(AW108="B",'12.パネルラジエーター設備費用算出シート'!$N$13,IF(AW108="C",'12.パネルラジエーター設備費用算出シート'!$G$23,IF(AW108="D",'12.パネルラジエーター設備費用算出シート'!$N$23,IF(AW108="E",'12.パネルラジエーター設備費用算出シート'!$G$33,IF(AW108="F",'12.パネルラジエーター設備費用算出シート'!$N$33,IF(AW108="G",'12.パネルラジエーター設備費用算出シート'!$G$43,IF(AW108="H",'12.パネルラジエーター設備費用算出シート'!$N$43,IF(AW108="I",'12.パネルラジエーター設備費用算出シート'!$G$54,'12.パネルラジエーター設備費用算出シート'!$N$54))))))))))</f>
        <v/>
      </c>
      <c r="AY108" s="70"/>
      <c r="AZ108" s="57"/>
      <c r="BA108" s="262"/>
      <c r="BB108" s="70"/>
      <c r="BC108" s="34"/>
      <c r="BD108" s="34"/>
      <c r="BE108" s="34"/>
      <c r="BF108" s="53"/>
      <c r="BG108" s="34"/>
      <c r="BH108" s="34"/>
      <c r="BI108" s="53"/>
      <c r="BJ108" s="34"/>
      <c r="BK108" s="34"/>
      <c r="BL108" s="34"/>
      <c r="BM108" s="34"/>
    </row>
    <row r="109" spans="1:65" s="35" customFormat="1">
      <c r="A109" s="72"/>
      <c r="B109" s="55">
        <v>97</v>
      </c>
      <c r="C109" s="78"/>
      <c r="D109" s="56"/>
      <c r="E109" s="73"/>
      <c r="F109" s="530"/>
      <c r="G109" s="530"/>
      <c r="H109" s="57"/>
      <c r="I109" s="58"/>
      <c r="J109" s="57"/>
      <c r="K109" s="531" t="str">
        <f t="shared" si="3"/>
        <v/>
      </c>
      <c r="L109" s="531" t="str">
        <f>IF($G109="","",IF(OR('2.全体概要'!$C$15=1,'2.全体概要'!$C$15=2),INDEX($BH$15:$BH$16,MATCH($G109,$BG$15:$BG$16,-1)),IF('2.全体概要'!$C$15=3,INDEX($BH$14:$BH$15,MATCH($G109,$BG$14:$BG$15,-1)),INDEX($BH$13:$BH$14,MATCH($G109,$BG$13:$BG$14,-1)))))</f>
        <v/>
      </c>
      <c r="M109" s="531" t="str">
        <f t="shared" si="4"/>
        <v/>
      </c>
      <c r="N109" s="532">
        <f t="shared" si="5"/>
        <v>0</v>
      </c>
      <c r="O109" s="70"/>
      <c r="P109" s="124"/>
      <c r="Q109" s="54"/>
      <c r="R109" s="194"/>
      <c r="S109" s="125"/>
      <c r="T109" s="54"/>
      <c r="U109" s="194"/>
      <c r="V109" s="124"/>
      <c r="W109" s="54"/>
      <c r="X109" s="194"/>
      <c r="Y109" s="125"/>
      <c r="Z109" s="54"/>
      <c r="AA109" s="194"/>
      <c r="AB109" s="57"/>
      <c r="AC109" s="70"/>
      <c r="AD109" s="124"/>
      <c r="AE109" s="70"/>
      <c r="AF109" s="124"/>
      <c r="AG109" s="70"/>
      <c r="AH109" s="57"/>
      <c r="AI109" s="70"/>
      <c r="AJ109" s="124"/>
      <c r="AK109" s="70"/>
      <c r="AL109" s="908"/>
      <c r="AM109" s="891"/>
      <c r="AN109" s="908"/>
      <c r="AO109" s="892"/>
      <c r="AP109" s="908"/>
      <c r="AQ109" s="70"/>
      <c r="AR109" s="59"/>
      <c r="AS109" s="70"/>
      <c r="AT109" s="57"/>
      <c r="AU109" s="262"/>
      <c r="AV109" s="70"/>
      <c r="AW109" s="57"/>
      <c r="AX109" s="533" t="str">
        <f>IF(AW109="","",IF(AW109="A",'12.パネルラジエーター設備費用算出シート'!$G$13,IF(AW109="B",'12.パネルラジエーター設備費用算出シート'!$N$13,IF(AW109="C",'12.パネルラジエーター設備費用算出シート'!$G$23,IF(AW109="D",'12.パネルラジエーター設備費用算出シート'!$N$23,IF(AW109="E",'12.パネルラジエーター設備費用算出シート'!$G$33,IF(AW109="F",'12.パネルラジエーター設備費用算出シート'!$N$33,IF(AW109="G",'12.パネルラジエーター設備費用算出シート'!$G$43,IF(AW109="H",'12.パネルラジエーター設備費用算出シート'!$N$43,IF(AW109="I",'12.パネルラジエーター設備費用算出シート'!$G$54,'12.パネルラジエーター設備費用算出シート'!$N$54))))))))))</f>
        <v/>
      </c>
      <c r="AY109" s="70"/>
      <c r="AZ109" s="57"/>
      <c r="BA109" s="262"/>
      <c r="BB109" s="70"/>
      <c r="BC109" s="34"/>
      <c r="BD109" s="34"/>
      <c r="BE109" s="34"/>
      <c r="BF109" s="53"/>
      <c r="BG109" s="34"/>
      <c r="BH109" s="34"/>
      <c r="BI109" s="53"/>
      <c r="BJ109" s="34"/>
      <c r="BK109" s="34"/>
      <c r="BL109" s="34"/>
      <c r="BM109" s="34"/>
    </row>
    <row r="110" spans="1:65" s="35" customFormat="1">
      <c r="A110" s="72"/>
      <c r="B110" s="55">
        <v>98</v>
      </c>
      <c r="C110" s="78"/>
      <c r="D110" s="56"/>
      <c r="E110" s="73"/>
      <c r="F110" s="530"/>
      <c r="G110" s="530"/>
      <c r="H110" s="57"/>
      <c r="I110" s="58"/>
      <c r="J110" s="57"/>
      <c r="K110" s="531" t="str">
        <f t="shared" si="3"/>
        <v/>
      </c>
      <c r="L110" s="531" t="str">
        <f>IF($G110="","",IF(OR('2.全体概要'!$C$15=1,'2.全体概要'!$C$15=2),INDEX($BH$15:$BH$16,MATCH($G110,$BG$15:$BG$16,-1)),IF('2.全体概要'!$C$15=3,INDEX($BH$14:$BH$15,MATCH($G110,$BG$14:$BG$15,-1)),INDEX($BH$13:$BH$14,MATCH($G110,$BG$13:$BG$14,-1)))))</f>
        <v/>
      </c>
      <c r="M110" s="531" t="str">
        <f t="shared" si="4"/>
        <v/>
      </c>
      <c r="N110" s="532">
        <f t="shared" si="5"/>
        <v>0</v>
      </c>
      <c r="O110" s="70"/>
      <c r="P110" s="124"/>
      <c r="Q110" s="54"/>
      <c r="R110" s="194"/>
      <c r="S110" s="125"/>
      <c r="T110" s="54"/>
      <c r="U110" s="194"/>
      <c r="V110" s="124"/>
      <c r="W110" s="54"/>
      <c r="X110" s="194"/>
      <c r="Y110" s="125"/>
      <c r="Z110" s="54"/>
      <c r="AA110" s="194"/>
      <c r="AB110" s="57"/>
      <c r="AC110" s="70"/>
      <c r="AD110" s="124"/>
      <c r="AE110" s="70"/>
      <c r="AF110" s="124"/>
      <c r="AG110" s="70"/>
      <c r="AH110" s="57"/>
      <c r="AI110" s="70"/>
      <c r="AJ110" s="124"/>
      <c r="AK110" s="70"/>
      <c r="AL110" s="908"/>
      <c r="AM110" s="891"/>
      <c r="AN110" s="908"/>
      <c r="AO110" s="892"/>
      <c r="AP110" s="908"/>
      <c r="AQ110" s="70"/>
      <c r="AR110" s="59"/>
      <c r="AS110" s="70"/>
      <c r="AT110" s="57"/>
      <c r="AU110" s="262"/>
      <c r="AV110" s="70"/>
      <c r="AW110" s="57"/>
      <c r="AX110" s="533" t="str">
        <f>IF(AW110="","",IF(AW110="A",'12.パネルラジエーター設備費用算出シート'!$G$13,IF(AW110="B",'12.パネルラジエーター設備費用算出シート'!$N$13,IF(AW110="C",'12.パネルラジエーター設備費用算出シート'!$G$23,IF(AW110="D",'12.パネルラジエーター設備費用算出シート'!$N$23,IF(AW110="E",'12.パネルラジエーター設備費用算出シート'!$G$33,IF(AW110="F",'12.パネルラジエーター設備費用算出シート'!$N$33,IF(AW110="G",'12.パネルラジエーター設備費用算出シート'!$G$43,IF(AW110="H",'12.パネルラジエーター設備費用算出シート'!$N$43,IF(AW110="I",'12.パネルラジエーター設備費用算出シート'!$G$54,'12.パネルラジエーター設備費用算出シート'!$N$54))))))))))</f>
        <v/>
      </c>
      <c r="AY110" s="70"/>
      <c r="AZ110" s="57"/>
      <c r="BA110" s="262"/>
      <c r="BB110" s="70"/>
      <c r="BC110" s="34"/>
      <c r="BD110" s="34"/>
      <c r="BE110" s="34"/>
      <c r="BF110" s="53"/>
      <c r="BG110" s="34"/>
      <c r="BH110" s="34"/>
      <c r="BI110" s="53"/>
      <c r="BJ110" s="34"/>
      <c r="BK110" s="34"/>
      <c r="BL110" s="34"/>
      <c r="BM110" s="34"/>
    </row>
    <row r="111" spans="1:65" s="35" customFormat="1">
      <c r="A111" s="72"/>
      <c r="B111" s="55">
        <v>99</v>
      </c>
      <c r="C111" s="78"/>
      <c r="D111" s="56"/>
      <c r="E111" s="73"/>
      <c r="F111" s="530"/>
      <c r="G111" s="530"/>
      <c r="H111" s="57"/>
      <c r="I111" s="58"/>
      <c r="J111" s="57"/>
      <c r="K111" s="531" t="str">
        <f t="shared" si="3"/>
        <v/>
      </c>
      <c r="L111" s="531" t="str">
        <f>IF($G111="","",IF(OR('2.全体概要'!$C$15=1,'2.全体概要'!$C$15=2),INDEX($BH$15:$BH$16,MATCH($G111,$BG$15:$BG$16,-1)),IF('2.全体概要'!$C$15=3,INDEX($BH$14:$BH$15,MATCH($G111,$BG$14:$BG$15,-1)),INDEX($BH$13:$BH$14,MATCH($G111,$BG$13:$BG$14,-1)))))</f>
        <v/>
      </c>
      <c r="M111" s="531" t="str">
        <f t="shared" si="4"/>
        <v/>
      </c>
      <c r="N111" s="532">
        <f t="shared" si="5"/>
        <v>0</v>
      </c>
      <c r="O111" s="70"/>
      <c r="P111" s="124"/>
      <c r="Q111" s="54"/>
      <c r="R111" s="194"/>
      <c r="S111" s="125"/>
      <c r="T111" s="54"/>
      <c r="U111" s="194"/>
      <c r="V111" s="124"/>
      <c r="W111" s="54"/>
      <c r="X111" s="194"/>
      <c r="Y111" s="125"/>
      <c r="Z111" s="54"/>
      <c r="AA111" s="194"/>
      <c r="AB111" s="57"/>
      <c r="AC111" s="70"/>
      <c r="AD111" s="124"/>
      <c r="AE111" s="70"/>
      <c r="AF111" s="124"/>
      <c r="AG111" s="70"/>
      <c r="AH111" s="57"/>
      <c r="AI111" s="70"/>
      <c r="AJ111" s="124"/>
      <c r="AK111" s="70"/>
      <c r="AL111" s="908"/>
      <c r="AM111" s="891"/>
      <c r="AN111" s="908"/>
      <c r="AO111" s="892"/>
      <c r="AP111" s="908"/>
      <c r="AQ111" s="70"/>
      <c r="AR111" s="59"/>
      <c r="AS111" s="70"/>
      <c r="AT111" s="57"/>
      <c r="AU111" s="262"/>
      <c r="AV111" s="70"/>
      <c r="AW111" s="57"/>
      <c r="AX111" s="533" t="str">
        <f>IF(AW111="","",IF(AW111="A",'12.パネルラジエーター設備費用算出シート'!$G$13,IF(AW111="B",'12.パネルラジエーター設備費用算出シート'!$N$13,IF(AW111="C",'12.パネルラジエーター設備費用算出シート'!$G$23,IF(AW111="D",'12.パネルラジエーター設備費用算出シート'!$N$23,IF(AW111="E",'12.パネルラジエーター設備費用算出シート'!$G$33,IF(AW111="F",'12.パネルラジエーター設備費用算出シート'!$N$33,IF(AW111="G",'12.パネルラジエーター設備費用算出シート'!$G$43,IF(AW111="H",'12.パネルラジエーター設備費用算出シート'!$N$43,IF(AW111="I",'12.パネルラジエーター設備費用算出シート'!$G$54,'12.パネルラジエーター設備費用算出シート'!$N$54))))))))))</f>
        <v/>
      </c>
      <c r="AY111" s="70"/>
      <c r="AZ111" s="57"/>
      <c r="BA111" s="262"/>
      <c r="BB111" s="70"/>
      <c r="BC111" s="34"/>
      <c r="BD111" s="34"/>
      <c r="BE111" s="34"/>
      <c r="BF111" s="53"/>
      <c r="BG111" s="34"/>
      <c r="BH111" s="34"/>
      <c r="BI111" s="53"/>
      <c r="BJ111" s="34"/>
      <c r="BK111" s="34"/>
      <c r="BL111" s="34"/>
      <c r="BM111" s="34"/>
    </row>
    <row r="112" spans="1:65" s="35" customFormat="1">
      <c r="A112" s="72"/>
      <c r="B112" s="55">
        <v>100</v>
      </c>
      <c r="C112" s="78"/>
      <c r="D112" s="56"/>
      <c r="E112" s="73"/>
      <c r="F112" s="530"/>
      <c r="G112" s="530"/>
      <c r="H112" s="57"/>
      <c r="I112" s="58"/>
      <c r="J112" s="57"/>
      <c r="K112" s="531" t="str">
        <f t="shared" si="3"/>
        <v/>
      </c>
      <c r="L112" s="531" t="str">
        <f>IF($G112="","",IF(OR('2.全体概要'!$C$15=1,'2.全体概要'!$C$15=2),INDEX($BH$15:$BH$16,MATCH($G112,$BG$15:$BG$16,-1)),IF('2.全体概要'!$C$15=3,INDEX($BH$14:$BH$15,MATCH($G112,$BG$14:$BG$15,-1)),INDEX($BH$13:$BH$14,MATCH($G112,$BG$13:$BG$14,-1)))))</f>
        <v/>
      </c>
      <c r="M112" s="531" t="str">
        <f t="shared" si="4"/>
        <v/>
      </c>
      <c r="N112" s="532">
        <f t="shared" si="5"/>
        <v>0</v>
      </c>
      <c r="O112" s="70"/>
      <c r="P112" s="124"/>
      <c r="Q112" s="54"/>
      <c r="R112" s="194"/>
      <c r="S112" s="125"/>
      <c r="T112" s="54"/>
      <c r="U112" s="194"/>
      <c r="V112" s="124"/>
      <c r="W112" s="54"/>
      <c r="X112" s="194"/>
      <c r="Y112" s="125"/>
      <c r="Z112" s="54"/>
      <c r="AA112" s="194"/>
      <c r="AB112" s="57"/>
      <c r="AC112" s="70"/>
      <c r="AD112" s="124"/>
      <c r="AE112" s="70"/>
      <c r="AF112" s="124"/>
      <c r="AG112" s="70"/>
      <c r="AH112" s="57"/>
      <c r="AI112" s="70"/>
      <c r="AJ112" s="124"/>
      <c r="AK112" s="70"/>
      <c r="AL112" s="908"/>
      <c r="AM112" s="891"/>
      <c r="AN112" s="908"/>
      <c r="AO112" s="892"/>
      <c r="AP112" s="908"/>
      <c r="AQ112" s="70"/>
      <c r="AR112" s="59"/>
      <c r="AS112" s="70"/>
      <c r="AT112" s="57"/>
      <c r="AU112" s="262"/>
      <c r="AV112" s="70"/>
      <c r="AW112" s="57"/>
      <c r="AX112" s="533" t="str">
        <f>IF(AW112="","",IF(AW112="A",'12.パネルラジエーター設備費用算出シート'!$G$13,IF(AW112="B",'12.パネルラジエーター設備費用算出シート'!$N$13,IF(AW112="C",'12.パネルラジエーター設備費用算出シート'!$G$23,IF(AW112="D",'12.パネルラジエーター設備費用算出シート'!$N$23,IF(AW112="E",'12.パネルラジエーター設備費用算出シート'!$G$33,IF(AW112="F",'12.パネルラジエーター設備費用算出シート'!$N$33,IF(AW112="G",'12.パネルラジエーター設備費用算出シート'!$G$43,IF(AW112="H",'12.パネルラジエーター設備費用算出シート'!$N$43,IF(AW112="I",'12.パネルラジエーター設備費用算出シート'!$G$54,'12.パネルラジエーター設備費用算出シート'!$N$54))))))))))</f>
        <v/>
      </c>
      <c r="AY112" s="70"/>
      <c r="AZ112" s="57"/>
      <c r="BA112" s="262"/>
      <c r="BB112" s="70"/>
      <c r="BC112" s="34"/>
      <c r="BD112" s="34"/>
      <c r="BE112" s="34"/>
      <c r="BF112" s="53"/>
      <c r="BG112" s="34"/>
      <c r="BH112" s="34"/>
      <c r="BI112" s="53"/>
      <c r="BJ112" s="34"/>
      <c r="BK112" s="34"/>
      <c r="BL112" s="34"/>
      <c r="BM112" s="34"/>
    </row>
    <row r="113" spans="1:65" s="35" customFormat="1">
      <c r="A113" s="72"/>
      <c r="B113" s="55">
        <v>101</v>
      </c>
      <c r="C113" s="78"/>
      <c r="D113" s="56"/>
      <c r="E113" s="73"/>
      <c r="F113" s="530"/>
      <c r="G113" s="530"/>
      <c r="H113" s="57"/>
      <c r="I113" s="58"/>
      <c r="J113" s="57"/>
      <c r="K113" s="531" t="str">
        <f t="shared" si="3"/>
        <v/>
      </c>
      <c r="L113" s="531" t="str">
        <f>IF($G113="","",IF(OR('2.全体概要'!$C$15=1,'2.全体概要'!$C$15=2),INDEX($BH$15:$BH$16,MATCH($G113,$BG$15:$BG$16,-1)),IF('2.全体概要'!$C$15=3,INDEX($BH$14:$BH$15,MATCH($G113,$BG$14:$BG$15,-1)),INDEX($BH$13:$BH$14,MATCH($G113,$BG$13:$BG$14,-1)))))</f>
        <v/>
      </c>
      <c r="M113" s="531" t="str">
        <f t="shared" si="4"/>
        <v/>
      </c>
      <c r="N113" s="532">
        <f t="shared" si="5"/>
        <v>0</v>
      </c>
      <c r="O113" s="70"/>
      <c r="P113" s="124"/>
      <c r="Q113" s="54"/>
      <c r="R113" s="194"/>
      <c r="S113" s="125"/>
      <c r="T113" s="54"/>
      <c r="U113" s="194"/>
      <c r="V113" s="124"/>
      <c r="W113" s="54"/>
      <c r="X113" s="194"/>
      <c r="Y113" s="125"/>
      <c r="Z113" s="54"/>
      <c r="AA113" s="194"/>
      <c r="AB113" s="57"/>
      <c r="AC113" s="70"/>
      <c r="AD113" s="124"/>
      <c r="AE113" s="70"/>
      <c r="AF113" s="124"/>
      <c r="AG113" s="70"/>
      <c r="AH113" s="57"/>
      <c r="AI113" s="70"/>
      <c r="AJ113" s="124"/>
      <c r="AK113" s="70"/>
      <c r="AL113" s="908"/>
      <c r="AM113" s="891"/>
      <c r="AN113" s="908"/>
      <c r="AO113" s="892"/>
      <c r="AP113" s="908"/>
      <c r="AQ113" s="70"/>
      <c r="AR113" s="59"/>
      <c r="AS113" s="70"/>
      <c r="AT113" s="57"/>
      <c r="AU113" s="262"/>
      <c r="AV113" s="70"/>
      <c r="AW113" s="57"/>
      <c r="AX113" s="533" t="str">
        <f>IF(AW113="","",IF(AW113="A",'12.パネルラジエーター設備費用算出シート'!$G$13,IF(AW113="B",'12.パネルラジエーター設備費用算出シート'!$N$13,IF(AW113="C",'12.パネルラジエーター設備費用算出シート'!$G$23,IF(AW113="D",'12.パネルラジエーター設備費用算出シート'!$N$23,IF(AW113="E",'12.パネルラジエーター設備費用算出シート'!$G$33,IF(AW113="F",'12.パネルラジエーター設備費用算出シート'!$N$33,IF(AW113="G",'12.パネルラジエーター設備費用算出シート'!$G$43,IF(AW113="H",'12.パネルラジエーター設備費用算出シート'!$N$43,IF(AW113="I",'12.パネルラジエーター設備費用算出シート'!$G$54,'12.パネルラジエーター設備費用算出シート'!$N$54))))))))))</f>
        <v/>
      </c>
      <c r="AY113" s="70"/>
      <c r="AZ113" s="57"/>
      <c r="BA113" s="262"/>
      <c r="BB113" s="70"/>
      <c r="BC113" s="34"/>
      <c r="BD113" s="34"/>
      <c r="BE113" s="34"/>
      <c r="BF113" s="53"/>
      <c r="BG113" s="34"/>
      <c r="BH113" s="34"/>
      <c r="BI113" s="53"/>
      <c r="BJ113" s="34"/>
      <c r="BK113" s="34"/>
      <c r="BL113" s="34"/>
      <c r="BM113" s="34"/>
    </row>
    <row r="114" spans="1:65" s="35" customFormat="1">
      <c r="A114" s="72"/>
      <c r="B114" s="55">
        <v>102</v>
      </c>
      <c r="C114" s="78"/>
      <c r="D114" s="56"/>
      <c r="E114" s="73"/>
      <c r="F114" s="530"/>
      <c r="G114" s="530"/>
      <c r="H114" s="57"/>
      <c r="I114" s="58"/>
      <c r="J114" s="57"/>
      <c r="K114" s="531" t="str">
        <f t="shared" si="3"/>
        <v/>
      </c>
      <c r="L114" s="531" t="str">
        <f>IF($G114="","",IF(OR('2.全体概要'!$C$15=1,'2.全体概要'!$C$15=2),INDEX($BH$15:$BH$16,MATCH($G114,$BG$15:$BG$16,-1)),IF('2.全体概要'!$C$15=3,INDEX($BH$14:$BH$15,MATCH($G114,$BG$14:$BG$15,-1)),INDEX($BH$13:$BH$14,MATCH($G114,$BG$13:$BG$14,-1)))))</f>
        <v/>
      </c>
      <c r="M114" s="531" t="str">
        <f t="shared" si="4"/>
        <v/>
      </c>
      <c r="N114" s="532">
        <f t="shared" si="5"/>
        <v>0</v>
      </c>
      <c r="O114" s="70"/>
      <c r="P114" s="124"/>
      <c r="Q114" s="54"/>
      <c r="R114" s="194"/>
      <c r="S114" s="125"/>
      <c r="T114" s="54"/>
      <c r="U114" s="194"/>
      <c r="V114" s="124"/>
      <c r="W114" s="54"/>
      <c r="X114" s="194"/>
      <c r="Y114" s="125"/>
      <c r="Z114" s="54"/>
      <c r="AA114" s="194"/>
      <c r="AB114" s="57"/>
      <c r="AC114" s="70"/>
      <c r="AD114" s="124"/>
      <c r="AE114" s="70"/>
      <c r="AF114" s="124"/>
      <c r="AG114" s="70"/>
      <c r="AH114" s="57"/>
      <c r="AI114" s="70"/>
      <c r="AJ114" s="124"/>
      <c r="AK114" s="70"/>
      <c r="AL114" s="908"/>
      <c r="AM114" s="891"/>
      <c r="AN114" s="908"/>
      <c r="AO114" s="892"/>
      <c r="AP114" s="908"/>
      <c r="AQ114" s="70"/>
      <c r="AR114" s="59"/>
      <c r="AS114" s="70"/>
      <c r="AT114" s="57"/>
      <c r="AU114" s="262"/>
      <c r="AV114" s="70"/>
      <c r="AW114" s="57"/>
      <c r="AX114" s="533" t="str">
        <f>IF(AW114="","",IF(AW114="A",'12.パネルラジエーター設備費用算出シート'!$G$13,IF(AW114="B",'12.パネルラジエーター設備費用算出シート'!$N$13,IF(AW114="C",'12.パネルラジエーター設備費用算出シート'!$G$23,IF(AW114="D",'12.パネルラジエーター設備費用算出シート'!$N$23,IF(AW114="E",'12.パネルラジエーター設備費用算出シート'!$G$33,IF(AW114="F",'12.パネルラジエーター設備費用算出シート'!$N$33,IF(AW114="G",'12.パネルラジエーター設備費用算出シート'!$G$43,IF(AW114="H",'12.パネルラジエーター設備費用算出シート'!$N$43,IF(AW114="I",'12.パネルラジエーター設備費用算出シート'!$G$54,'12.パネルラジエーター設備費用算出シート'!$N$54))))))))))</f>
        <v/>
      </c>
      <c r="AY114" s="70"/>
      <c r="AZ114" s="57"/>
      <c r="BA114" s="262"/>
      <c r="BB114" s="70"/>
      <c r="BC114" s="34"/>
      <c r="BD114" s="34"/>
      <c r="BE114" s="34"/>
      <c r="BF114" s="53"/>
      <c r="BG114" s="34"/>
      <c r="BH114" s="34"/>
      <c r="BI114" s="53"/>
      <c r="BJ114" s="34"/>
      <c r="BK114" s="34"/>
      <c r="BL114" s="34"/>
      <c r="BM114" s="34"/>
    </row>
    <row r="115" spans="1:65" s="35" customFormat="1">
      <c r="A115" s="72"/>
      <c r="B115" s="55">
        <v>103</v>
      </c>
      <c r="C115" s="78"/>
      <c r="D115" s="56"/>
      <c r="E115" s="73"/>
      <c r="F115" s="530"/>
      <c r="G115" s="530"/>
      <c r="H115" s="57"/>
      <c r="I115" s="58"/>
      <c r="J115" s="57"/>
      <c r="K115" s="531" t="str">
        <f t="shared" si="3"/>
        <v/>
      </c>
      <c r="L115" s="531" t="str">
        <f>IF($G115="","",IF(OR('2.全体概要'!$C$15=1,'2.全体概要'!$C$15=2),INDEX($BH$15:$BH$16,MATCH($G115,$BG$15:$BG$16,-1)),IF('2.全体概要'!$C$15=3,INDEX($BH$14:$BH$15,MATCH($G115,$BG$14:$BG$15,-1)),INDEX($BH$13:$BH$14,MATCH($G115,$BG$13:$BG$14,-1)))))</f>
        <v/>
      </c>
      <c r="M115" s="531" t="str">
        <f t="shared" si="4"/>
        <v/>
      </c>
      <c r="N115" s="532">
        <f t="shared" si="5"/>
        <v>0</v>
      </c>
      <c r="O115" s="70"/>
      <c r="P115" s="124"/>
      <c r="Q115" s="54"/>
      <c r="R115" s="194"/>
      <c r="S115" s="125"/>
      <c r="T115" s="54"/>
      <c r="U115" s="194"/>
      <c r="V115" s="124"/>
      <c r="W115" s="54"/>
      <c r="X115" s="194"/>
      <c r="Y115" s="125"/>
      <c r="Z115" s="54"/>
      <c r="AA115" s="194"/>
      <c r="AB115" s="57"/>
      <c r="AC115" s="70"/>
      <c r="AD115" s="124"/>
      <c r="AE115" s="70"/>
      <c r="AF115" s="124"/>
      <c r="AG115" s="70"/>
      <c r="AH115" s="57"/>
      <c r="AI115" s="70"/>
      <c r="AJ115" s="124"/>
      <c r="AK115" s="70"/>
      <c r="AL115" s="908"/>
      <c r="AM115" s="891"/>
      <c r="AN115" s="908"/>
      <c r="AO115" s="892"/>
      <c r="AP115" s="908"/>
      <c r="AQ115" s="70"/>
      <c r="AR115" s="59"/>
      <c r="AS115" s="70"/>
      <c r="AT115" s="57"/>
      <c r="AU115" s="262"/>
      <c r="AV115" s="70"/>
      <c r="AW115" s="57"/>
      <c r="AX115" s="533" t="str">
        <f>IF(AW115="","",IF(AW115="A",'12.パネルラジエーター設備費用算出シート'!$G$13,IF(AW115="B",'12.パネルラジエーター設備費用算出シート'!$N$13,IF(AW115="C",'12.パネルラジエーター設備費用算出シート'!$G$23,IF(AW115="D",'12.パネルラジエーター設備費用算出シート'!$N$23,IF(AW115="E",'12.パネルラジエーター設備費用算出シート'!$G$33,IF(AW115="F",'12.パネルラジエーター設備費用算出シート'!$N$33,IF(AW115="G",'12.パネルラジエーター設備費用算出シート'!$G$43,IF(AW115="H",'12.パネルラジエーター設備費用算出シート'!$N$43,IF(AW115="I",'12.パネルラジエーター設備費用算出シート'!$G$54,'12.パネルラジエーター設備費用算出シート'!$N$54))))))))))</f>
        <v/>
      </c>
      <c r="AY115" s="70"/>
      <c r="AZ115" s="57"/>
      <c r="BA115" s="262"/>
      <c r="BB115" s="70"/>
      <c r="BC115" s="34"/>
      <c r="BD115" s="34"/>
      <c r="BE115" s="34"/>
      <c r="BF115" s="53"/>
      <c r="BG115" s="34"/>
      <c r="BH115" s="34"/>
      <c r="BI115" s="53"/>
      <c r="BJ115" s="34"/>
      <c r="BK115" s="34"/>
      <c r="BL115" s="34"/>
      <c r="BM115" s="34"/>
    </row>
    <row r="116" spans="1:65" s="35" customFormat="1">
      <c r="A116" s="72"/>
      <c r="B116" s="55">
        <v>104</v>
      </c>
      <c r="C116" s="78"/>
      <c r="D116" s="56"/>
      <c r="E116" s="73"/>
      <c r="F116" s="530"/>
      <c r="G116" s="530"/>
      <c r="H116" s="57"/>
      <c r="I116" s="58"/>
      <c r="J116" s="57"/>
      <c r="K116" s="531" t="str">
        <f t="shared" si="3"/>
        <v/>
      </c>
      <c r="L116" s="531" t="str">
        <f>IF($G116="","",IF(OR('2.全体概要'!$C$15=1,'2.全体概要'!$C$15=2),INDEX($BH$15:$BH$16,MATCH($G116,$BG$15:$BG$16,-1)),IF('2.全体概要'!$C$15=3,INDEX($BH$14:$BH$15,MATCH($G116,$BG$14:$BG$15,-1)),INDEX($BH$13:$BH$14,MATCH($G116,$BG$13:$BG$14,-1)))))</f>
        <v/>
      </c>
      <c r="M116" s="531" t="str">
        <f t="shared" si="4"/>
        <v/>
      </c>
      <c r="N116" s="532">
        <f t="shared" si="5"/>
        <v>0</v>
      </c>
      <c r="O116" s="70"/>
      <c r="P116" s="124"/>
      <c r="Q116" s="54"/>
      <c r="R116" s="194"/>
      <c r="S116" s="125"/>
      <c r="T116" s="54"/>
      <c r="U116" s="194"/>
      <c r="V116" s="124"/>
      <c r="W116" s="54"/>
      <c r="X116" s="194"/>
      <c r="Y116" s="125"/>
      <c r="Z116" s="54"/>
      <c r="AA116" s="194"/>
      <c r="AB116" s="57"/>
      <c r="AC116" s="70"/>
      <c r="AD116" s="124"/>
      <c r="AE116" s="70"/>
      <c r="AF116" s="124"/>
      <c r="AG116" s="70"/>
      <c r="AH116" s="57"/>
      <c r="AI116" s="70"/>
      <c r="AJ116" s="124"/>
      <c r="AK116" s="70"/>
      <c r="AL116" s="908"/>
      <c r="AM116" s="891"/>
      <c r="AN116" s="908"/>
      <c r="AO116" s="892"/>
      <c r="AP116" s="908"/>
      <c r="AQ116" s="70"/>
      <c r="AR116" s="59"/>
      <c r="AS116" s="70"/>
      <c r="AT116" s="57"/>
      <c r="AU116" s="262"/>
      <c r="AV116" s="70"/>
      <c r="AW116" s="57"/>
      <c r="AX116" s="533" t="str">
        <f>IF(AW116="","",IF(AW116="A",'12.パネルラジエーター設備費用算出シート'!$G$13,IF(AW116="B",'12.パネルラジエーター設備費用算出シート'!$N$13,IF(AW116="C",'12.パネルラジエーター設備費用算出シート'!$G$23,IF(AW116="D",'12.パネルラジエーター設備費用算出シート'!$N$23,IF(AW116="E",'12.パネルラジエーター設備費用算出シート'!$G$33,IF(AW116="F",'12.パネルラジエーター設備費用算出シート'!$N$33,IF(AW116="G",'12.パネルラジエーター設備費用算出シート'!$G$43,IF(AW116="H",'12.パネルラジエーター設備費用算出シート'!$N$43,IF(AW116="I",'12.パネルラジエーター設備費用算出シート'!$G$54,'12.パネルラジエーター設備費用算出シート'!$N$54))))))))))</f>
        <v/>
      </c>
      <c r="AY116" s="70"/>
      <c r="AZ116" s="57"/>
      <c r="BA116" s="262"/>
      <c r="BB116" s="70"/>
      <c r="BC116" s="34"/>
      <c r="BD116" s="34"/>
      <c r="BE116" s="34"/>
      <c r="BF116" s="53"/>
      <c r="BG116" s="34"/>
      <c r="BH116" s="34"/>
      <c r="BI116" s="53"/>
      <c r="BJ116" s="34"/>
      <c r="BK116" s="34"/>
      <c r="BL116" s="34"/>
      <c r="BM116" s="34"/>
    </row>
    <row r="117" spans="1:65" s="35" customFormat="1">
      <c r="A117" s="72"/>
      <c r="B117" s="55">
        <v>105</v>
      </c>
      <c r="C117" s="78"/>
      <c r="D117" s="56"/>
      <c r="E117" s="73"/>
      <c r="F117" s="530"/>
      <c r="G117" s="530"/>
      <c r="H117" s="57"/>
      <c r="I117" s="58"/>
      <c r="J117" s="57"/>
      <c r="K117" s="531" t="str">
        <f t="shared" si="3"/>
        <v/>
      </c>
      <c r="L117" s="531" t="str">
        <f>IF($G117="","",IF(OR('2.全体概要'!$C$15=1,'2.全体概要'!$C$15=2),INDEX($BH$15:$BH$16,MATCH($G117,$BG$15:$BG$16,-1)),IF('2.全体概要'!$C$15=3,INDEX($BH$14:$BH$15,MATCH($G117,$BG$14:$BG$15,-1)),INDEX($BH$13:$BH$14,MATCH($G117,$BG$13:$BG$14,-1)))))</f>
        <v/>
      </c>
      <c r="M117" s="531" t="str">
        <f t="shared" si="4"/>
        <v/>
      </c>
      <c r="N117" s="532">
        <f t="shared" si="5"/>
        <v>0</v>
      </c>
      <c r="O117" s="70"/>
      <c r="P117" s="124"/>
      <c r="Q117" s="54"/>
      <c r="R117" s="194"/>
      <c r="S117" s="125"/>
      <c r="T117" s="54"/>
      <c r="U117" s="194"/>
      <c r="V117" s="124"/>
      <c r="W117" s="54"/>
      <c r="X117" s="194"/>
      <c r="Y117" s="125"/>
      <c r="Z117" s="54"/>
      <c r="AA117" s="194"/>
      <c r="AB117" s="57"/>
      <c r="AC117" s="70"/>
      <c r="AD117" s="124"/>
      <c r="AE117" s="70"/>
      <c r="AF117" s="124"/>
      <c r="AG117" s="70"/>
      <c r="AH117" s="57"/>
      <c r="AI117" s="70"/>
      <c r="AJ117" s="124"/>
      <c r="AK117" s="70"/>
      <c r="AL117" s="908"/>
      <c r="AM117" s="891"/>
      <c r="AN117" s="908"/>
      <c r="AO117" s="892"/>
      <c r="AP117" s="908"/>
      <c r="AQ117" s="70"/>
      <c r="AR117" s="59"/>
      <c r="AS117" s="70"/>
      <c r="AT117" s="57"/>
      <c r="AU117" s="262"/>
      <c r="AV117" s="70"/>
      <c r="AW117" s="57"/>
      <c r="AX117" s="533" t="str">
        <f>IF(AW117="","",IF(AW117="A",'12.パネルラジエーター設備費用算出シート'!$G$13,IF(AW117="B",'12.パネルラジエーター設備費用算出シート'!$N$13,IF(AW117="C",'12.パネルラジエーター設備費用算出シート'!$G$23,IF(AW117="D",'12.パネルラジエーター設備費用算出シート'!$N$23,IF(AW117="E",'12.パネルラジエーター設備費用算出シート'!$G$33,IF(AW117="F",'12.パネルラジエーター設備費用算出シート'!$N$33,IF(AW117="G",'12.パネルラジエーター設備費用算出シート'!$G$43,IF(AW117="H",'12.パネルラジエーター設備費用算出シート'!$N$43,IF(AW117="I",'12.パネルラジエーター設備費用算出シート'!$G$54,'12.パネルラジエーター設備費用算出シート'!$N$54))))))))))</f>
        <v/>
      </c>
      <c r="AY117" s="70"/>
      <c r="AZ117" s="57"/>
      <c r="BA117" s="262"/>
      <c r="BB117" s="70"/>
      <c r="BC117" s="34"/>
      <c r="BD117" s="34"/>
      <c r="BE117" s="34"/>
      <c r="BF117" s="53"/>
      <c r="BG117" s="34"/>
      <c r="BH117" s="34"/>
      <c r="BI117" s="53"/>
      <c r="BJ117" s="34"/>
      <c r="BK117" s="34"/>
      <c r="BL117" s="34"/>
      <c r="BM117" s="34"/>
    </row>
    <row r="118" spans="1:65" s="35" customFormat="1">
      <c r="A118" s="72"/>
      <c r="B118" s="55">
        <v>106</v>
      </c>
      <c r="C118" s="78"/>
      <c r="D118" s="56"/>
      <c r="E118" s="73"/>
      <c r="F118" s="530"/>
      <c r="G118" s="530"/>
      <c r="H118" s="57"/>
      <c r="I118" s="58"/>
      <c r="J118" s="57"/>
      <c r="K118" s="531" t="str">
        <f t="shared" si="3"/>
        <v/>
      </c>
      <c r="L118" s="531" t="str">
        <f>IF($G118="","",IF(OR('2.全体概要'!$C$15=1,'2.全体概要'!$C$15=2),INDEX($BH$15:$BH$16,MATCH($G118,$BG$15:$BG$16,-1)),IF('2.全体概要'!$C$15=3,INDEX($BH$14:$BH$15,MATCH($G118,$BG$14:$BG$15,-1)),INDEX($BH$13:$BH$14,MATCH($G118,$BG$13:$BG$14,-1)))))</f>
        <v/>
      </c>
      <c r="M118" s="531" t="str">
        <f t="shared" si="4"/>
        <v/>
      </c>
      <c r="N118" s="532">
        <f t="shared" si="5"/>
        <v>0</v>
      </c>
      <c r="O118" s="70"/>
      <c r="P118" s="124"/>
      <c r="Q118" s="54"/>
      <c r="R118" s="194"/>
      <c r="S118" s="125"/>
      <c r="T118" s="54"/>
      <c r="U118" s="194"/>
      <c r="V118" s="124"/>
      <c r="W118" s="54"/>
      <c r="X118" s="194"/>
      <c r="Y118" s="125"/>
      <c r="Z118" s="54"/>
      <c r="AA118" s="194"/>
      <c r="AB118" s="57"/>
      <c r="AC118" s="70"/>
      <c r="AD118" s="124"/>
      <c r="AE118" s="70"/>
      <c r="AF118" s="124"/>
      <c r="AG118" s="70"/>
      <c r="AH118" s="57"/>
      <c r="AI118" s="70"/>
      <c r="AJ118" s="124"/>
      <c r="AK118" s="70"/>
      <c r="AL118" s="908"/>
      <c r="AM118" s="891"/>
      <c r="AN118" s="908"/>
      <c r="AO118" s="892"/>
      <c r="AP118" s="908"/>
      <c r="AQ118" s="70"/>
      <c r="AR118" s="59"/>
      <c r="AS118" s="70"/>
      <c r="AT118" s="57"/>
      <c r="AU118" s="262"/>
      <c r="AV118" s="70"/>
      <c r="AW118" s="57"/>
      <c r="AX118" s="533" t="str">
        <f>IF(AW118="","",IF(AW118="A",'12.パネルラジエーター設備費用算出シート'!$G$13,IF(AW118="B",'12.パネルラジエーター設備費用算出シート'!$N$13,IF(AW118="C",'12.パネルラジエーター設備費用算出シート'!$G$23,IF(AW118="D",'12.パネルラジエーター設備費用算出シート'!$N$23,IF(AW118="E",'12.パネルラジエーター設備費用算出シート'!$G$33,IF(AW118="F",'12.パネルラジエーター設備費用算出シート'!$N$33,IF(AW118="G",'12.パネルラジエーター設備費用算出シート'!$G$43,IF(AW118="H",'12.パネルラジエーター設備費用算出シート'!$N$43,IF(AW118="I",'12.パネルラジエーター設備費用算出シート'!$G$54,'12.パネルラジエーター設備費用算出シート'!$N$54))))))))))</f>
        <v/>
      </c>
      <c r="AY118" s="70"/>
      <c r="AZ118" s="57"/>
      <c r="BA118" s="262"/>
      <c r="BB118" s="70"/>
      <c r="BC118" s="34"/>
      <c r="BD118" s="34"/>
      <c r="BE118" s="34"/>
      <c r="BF118" s="53"/>
      <c r="BG118" s="34"/>
      <c r="BH118" s="34"/>
      <c r="BI118" s="53"/>
      <c r="BJ118" s="34"/>
      <c r="BK118" s="34"/>
      <c r="BL118" s="34"/>
      <c r="BM118" s="34"/>
    </row>
    <row r="119" spans="1:65" s="35" customFormat="1">
      <c r="A119" s="72"/>
      <c r="B119" s="55">
        <v>107</v>
      </c>
      <c r="C119" s="78"/>
      <c r="D119" s="56"/>
      <c r="E119" s="73"/>
      <c r="F119" s="530"/>
      <c r="G119" s="530"/>
      <c r="H119" s="57"/>
      <c r="I119" s="58"/>
      <c r="J119" s="57"/>
      <c r="K119" s="531" t="str">
        <f t="shared" si="3"/>
        <v/>
      </c>
      <c r="L119" s="531" t="str">
        <f>IF($G119="","",IF(OR('2.全体概要'!$C$15=1,'2.全体概要'!$C$15=2),INDEX($BH$15:$BH$16,MATCH($G119,$BG$15:$BG$16,-1)),IF('2.全体概要'!$C$15=3,INDEX($BH$14:$BH$15,MATCH($G119,$BG$14:$BG$15,-1)),INDEX($BH$13:$BH$14,MATCH($G119,$BG$13:$BG$14,-1)))))</f>
        <v/>
      </c>
      <c r="M119" s="531" t="str">
        <f t="shared" si="4"/>
        <v/>
      </c>
      <c r="N119" s="532">
        <f t="shared" si="5"/>
        <v>0</v>
      </c>
      <c r="O119" s="70"/>
      <c r="P119" s="124"/>
      <c r="Q119" s="54"/>
      <c r="R119" s="194"/>
      <c r="S119" s="125"/>
      <c r="T119" s="54"/>
      <c r="U119" s="194"/>
      <c r="V119" s="124"/>
      <c r="W119" s="54"/>
      <c r="X119" s="194"/>
      <c r="Y119" s="125"/>
      <c r="Z119" s="54"/>
      <c r="AA119" s="194"/>
      <c r="AB119" s="57"/>
      <c r="AC119" s="70"/>
      <c r="AD119" s="124"/>
      <c r="AE119" s="70"/>
      <c r="AF119" s="124"/>
      <c r="AG119" s="70"/>
      <c r="AH119" s="57"/>
      <c r="AI119" s="70"/>
      <c r="AJ119" s="124"/>
      <c r="AK119" s="70"/>
      <c r="AL119" s="908"/>
      <c r="AM119" s="891"/>
      <c r="AN119" s="908"/>
      <c r="AO119" s="892"/>
      <c r="AP119" s="908"/>
      <c r="AQ119" s="70"/>
      <c r="AR119" s="59"/>
      <c r="AS119" s="70"/>
      <c r="AT119" s="57"/>
      <c r="AU119" s="262"/>
      <c r="AV119" s="70"/>
      <c r="AW119" s="57"/>
      <c r="AX119" s="533" t="str">
        <f>IF(AW119="","",IF(AW119="A",'12.パネルラジエーター設備費用算出シート'!$G$13,IF(AW119="B",'12.パネルラジエーター設備費用算出シート'!$N$13,IF(AW119="C",'12.パネルラジエーター設備費用算出シート'!$G$23,IF(AW119="D",'12.パネルラジエーター設備費用算出シート'!$N$23,IF(AW119="E",'12.パネルラジエーター設備費用算出シート'!$G$33,IF(AW119="F",'12.パネルラジエーター設備費用算出シート'!$N$33,IF(AW119="G",'12.パネルラジエーター設備費用算出シート'!$G$43,IF(AW119="H",'12.パネルラジエーター設備費用算出シート'!$N$43,IF(AW119="I",'12.パネルラジエーター設備費用算出シート'!$G$54,'12.パネルラジエーター設備費用算出シート'!$N$54))))))))))</f>
        <v/>
      </c>
      <c r="AY119" s="70"/>
      <c r="AZ119" s="57"/>
      <c r="BA119" s="262"/>
      <c r="BB119" s="70"/>
      <c r="BC119" s="34"/>
      <c r="BD119" s="34"/>
      <c r="BE119" s="34"/>
      <c r="BF119" s="53"/>
      <c r="BG119" s="34"/>
      <c r="BH119" s="34"/>
      <c r="BI119" s="53"/>
      <c r="BJ119" s="34"/>
      <c r="BK119" s="34"/>
      <c r="BL119" s="34"/>
      <c r="BM119" s="34"/>
    </row>
    <row r="120" spans="1:65" s="35" customFormat="1">
      <c r="A120" s="72"/>
      <c r="B120" s="55">
        <v>108</v>
      </c>
      <c r="C120" s="78"/>
      <c r="D120" s="56"/>
      <c r="E120" s="73"/>
      <c r="F120" s="530"/>
      <c r="G120" s="530"/>
      <c r="H120" s="57"/>
      <c r="I120" s="58"/>
      <c r="J120" s="57"/>
      <c r="K120" s="531" t="str">
        <f t="shared" si="3"/>
        <v/>
      </c>
      <c r="L120" s="531" t="str">
        <f>IF($G120="","",IF(OR('2.全体概要'!$C$15=1,'2.全体概要'!$C$15=2),INDEX($BH$15:$BH$16,MATCH($G120,$BG$15:$BG$16,-1)),IF('2.全体概要'!$C$15=3,INDEX($BH$14:$BH$15,MATCH($G120,$BG$14:$BG$15,-1)),INDEX($BH$13:$BH$14,MATCH($G120,$BG$13:$BG$14,-1)))))</f>
        <v/>
      </c>
      <c r="M120" s="531" t="str">
        <f t="shared" si="4"/>
        <v/>
      </c>
      <c r="N120" s="532">
        <f t="shared" si="5"/>
        <v>0</v>
      </c>
      <c r="O120" s="70"/>
      <c r="P120" s="124"/>
      <c r="Q120" s="54"/>
      <c r="R120" s="194"/>
      <c r="S120" s="125"/>
      <c r="T120" s="54"/>
      <c r="U120" s="194"/>
      <c r="V120" s="124"/>
      <c r="W120" s="54"/>
      <c r="X120" s="194"/>
      <c r="Y120" s="125"/>
      <c r="Z120" s="54"/>
      <c r="AA120" s="194"/>
      <c r="AB120" s="57"/>
      <c r="AC120" s="70"/>
      <c r="AD120" s="124"/>
      <c r="AE120" s="70"/>
      <c r="AF120" s="124"/>
      <c r="AG120" s="70"/>
      <c r="AH120" s="57"/>
      <c r="AI120" s="70"/>
      <c r="AJ120" s="124"/>
      <c r="AK120" s="70"/>
      <c r="AL120" s="908"/>
      <c r="AM120" s="891"/>
      <c r="AN120" s="908"/>
      <c r="AO120" s="892"/>
      <c r="AP120" s="908"/>
      <c r="AQ120" s="70"/>
      <c r="AR120" s="59"/>
      <c r="AS120" s="70"/>
      <c r="AT120" s="57"/>
      <c r="AU120" s="262"/>
      <c r="AV120" s="70"/>
      <c r="AW120" s="57"/>
      <c r="AX120" s="533" t="str">
        <f>IF(AW120="","",IF(AW120="A",'12.パネルラジエーター設備費用算出シート'!$G$13,IF(AW120="B",'12.パネルラジエーター設備費用算出シート'!$N$13,IF(AW120="C",'12.パネルラジエーター設備費用算出シート'!$G$23,IF(AW120="D",'12.パネルラジエーター設備費用算出シート'!$N$23,IF(AW120="E",'12.パネルラジエーター設備費用算出シート'!$G$33,IF(AW120="F",'12.パネルラジエーター設備費用算出シート'!$N$33,IF(AW120="G",'12.パネルラジエーター設備費用算出シート'!$G$43,IF(AW120="H",'12.パネルラジエーター設備費用算出シート'!$N$43,IF(AW120="I",'12.パネルラジエーター設備費用算出シート'!$G$54,'12.パネルラジエーター設備費用算出シート'!$N$54))))))))))</f>
        <v/>
      </c>
      <c r="AY120" s="70"/>
      <c r="AZ120" s="57"/>
      <c r="BA120" s="262"/>
      <c r="BB120" s="70"/>
      <c r="BC120" s="34"/>
      <c r="BD120" s="34"/>
      <c r="BE120" s="34"/>
      <c r="BF120" s="53"/>
      <c r="BG120" s="34"/>
      <c r="BH120" s="34"/>
      <c r="BI120" s="53"/>
      <c r="BJ120" s="34"/>
      <c r="BK120" s="34"/>
      <c r="BL120" s="34"/>
      <c r="BM120" s="34"/>
    </row>
    <row r="121" spans="1:65" s="35" customFormat="1">
      <c r="A121" s="72"/>
      <c r="B121" s="55">
        <v>109</v>
      </c>
      <c r="C121" s="78"/>
      <c r="D121" s="56"/>
      <c r="E121" s="73"/>
      <c r="F121" s="530"/>
      <c r="G121" s="530"/>
      <c r="H121" s="57"/>
      <c r="I121" s="58"/>
      <c r="J121" s="57"/>
      <c r="K121" s="531" t="str">
        <f t="shared" si="3"/>
        <v/>
      </c>
      <c r="L121" s="531" t="str">
        <f>IF($G121="","",IF(OR('2.全体概要'!$C$15=1,'2.全体概要'!$C$15=2),INDEX($BH$15:$BH$16,MATCH($G121,$BG$15:$BG$16,-1)),IF('2.全体概要'!$C$15=3,INDEX($BH$14:$BH$15,MATCH($G121,$BG$14:$BG$15,-1)),INDEX($BH$13:$BH$14,MATCH($G121,$BG$13:$BG$14,-1)))))</f>
        <v/>
      </c>
      <c r="M121" s="531" t="str">
        <f t="shared" si="4"/>
        <v/>
      </c>
      <c r="N121" s="532">
        <f t="shared" si="5"/>
        <v>0</v>
      </c>
      <c r="O121" s="70"/>
      <c r="P121" s="124"/>
      <c r="Q121" s="54"/>
      <c r="R121" s="194"/>
      <c r="S121" s="125"/>
      <c r="T121" s="54"/>
      <c r="U121" s="194"/>
      <c r="V121" s="124"/>
      <c r="W121" s="54"/>
      <c r="X121" s="194"/>
      <c r="Y121" s="125"/>
      <c r="Z121" s="54"/>
      <c r="AA121" s="194"/>
      <c r="AB121" s="57"/>
      <c r="AC121" s="70"/>
      <c r="AD121" s="124"/>
      <c r="AE121" s="70"/>
      <c r="AF121" s="124"/>
      <c r="AG121" s="70"/>
      <c r="AH121" s="57"/>
      <c r="AI121" s="70"/>
      <c r="AJ121" s="124"/>
      <c r="AK121" s="70"/>
      <c r="AL121" s="908"/>
      <c r="AM121" s="891"/>
      <c r="AN121" s="908"/>
      <c r="AO121" s="892"/>
      <c r="AP121" s="908"/>
      <c r="AQ121" s="70"/>
      <c r="AR121" s="59"/>
      <c r="AS121" s="70"/>
      <c r="AT121" s="57"/>
      <c r="AU121" s="262"/>
      <c r="AV121" s="70"/>
      <c r="AW121" s="57"/>
      <c r="AX121" s="533" t="str">
        <f>IF(AW121="","",IF(AW121="A",'12.パネルラジエーター設備費用算出シート'!$G$13,IF(AW121="B",'12.パネルラジエーター設備費用算出シート'!$N$13,IF(AW121="C",'12.パネルラジエーター設備費用算出シート'!$G$23,IF(AW121="D",'12.パネルラジエーター設備費用算出シート'!$N$23,IF(AW121="E",'12.パネルラジエーター設備費用算出シート'!$G$33,IF(AW121="F",'12.パネルラジエーター設備費用算出シート'!$N$33,IF(AW121="G",'12.パネルラジエーター設備費用算出シート'!$G$43,IF(AW121="H",'12.パネルラジエーター設備費用算出シート'!$N$43,IF(AW121="I",'12.パネルラジエーター設備費用算出シート'!$G$54,'12.パネルラジエーター設備費用算出シート'!$N$54))))))))))</f>
        <v/>
      </c>
      <c r="AY121" s="70"/>
      <c r="AZ121" s="57"/>
      <c r="BA121" s="262"/>
      <c r="BB121" s="70"/>
      <c r="BC121" s="34"/>
      <c r="BD121" s="34"/>
      <c r="BE121" s="34"/>
      <c r="BF121" s="53"/>
      <c r="BG121" s="34"/>
      <c r="BH121" s="34"/>
      <c r="BI121" s="53"/>
      <c r="BJ121" s="34"/>
      <c r="BK121" s="34"/>
      <c r="BL121" s="34"/>
      <c r="BM121" s="34"/>
    </row>
    <row r="122" spans="1:65" s="35" customFormat="1">
      <c r="A122" s="72"/>
      <c r="B122" s="55">
        <v>110</v>
      </c>
      <c r="C122" s="78"/>
      <c r="D122" s="56"/>
      <c r="E122" s="73"/>
      <c r="F122" s="530"/>
      <c r="G122" s="530"/>
      <c r="H122" s="57"/>
      <c r="I122" s="58"/>
      <c r="J122" s="57"/>
      <c r="K122" s="531" t="str">
        <f t="shared" si="3"/>
        <v/>
      </c>
      <c r="L122" s="531" t="str">
        <f>IF($G122="","",IF(OR('2.全体概要'!$C$15=1,'2.全体概要'!$C$15=2),INDEX($BH$15:$BH$16,MATCH($G122,$BG$15:$BG$16,-1)),IF('2.全体概要'!$C$15=3,INDEX($BH$14:$BH$15,MATCH($G122,$BG$14:$BG$15,-1)),INDEX($BH$13:$BH$14,MATCH($G122,$BG$13:$BG$14,-1)))))</f>
        <v/>
      </c>
      <c r="M122" s="531" t="str">
        <f t="shared" si="4"/>
        <v/>
      </c>
      <c r="N122" s="532">
        <f t="shared" si="5"/>
        <v>0</v>
      </c>
      <c r="O122" s="70"/>
      <c r="P122" s="124"/>
      <c r="Q122" s="54"/>
      <c r="R122" s="194"/>
      <c r="S122" s="125"/>
      <c r="T122" s="54"/>
      <c r="U122" s="194"/>
      <c r="V122" s="124"/>
      <c r="W122" s="54"/>
      <c r="X122" s="194"/>
      <c r="Y122" s="125"/>
      <c r="Z122" s="54"/>
      <c r="AA122" s="194"/>
      <c r="AB122" s="57"/>
      <c r="AC122" s="70"/>
      <c r="AD122" s="124"/>
      <c r="AE122" s="70"/>
      <c r="AF122" s="124"/>
      <c r="AG122" s="70"/>
      <c r="AH122" s="57"/>
      <c r="AI122" s="70"/>
      <c r="AJ122" s="124"/>
      <c r="AK122" s="70"/>
      <c r="AL122" s="908"/>
      <c r="AM122" s="891"/>
      <c r="AN122" s="908"/>
      <c r="AO122" s="892"/>
      <c r="AP122" s="908"/>
      <c r="AQ122" s="70"/>
      <c r="AR122" s="59"/>
      <c r="AS122" s="70"/>
      <c r="AT122" s="57"/>
      <c r="AU122" s="262"/>
      <c r="AV122" s="70"/>
      <c r="AW122" s="57"/>
      <c r="AX122" s="533" t="str">
        <f>IF(AW122="","",IF(AW122="A",'12.パネルラジエーター設備費用算出シート'!$G$13,IF(AW122="B",'12.パネルラジエーター設備費用算出シート'!$N$13,IF(AW122="C",'12.パネルラジエーター設備費用算出シート'!$G$23,IF(AW122="D",'12.パネルラジエーター設備費用算出シート'!$N$23,IF(AW122="E",'12.パネルラジエーター設備費用算出シート'!$G$33,IF(AW122="F",'12.パネルラジエーター設備費用算出シート'!$N$33,IF(AW122="G",'12.パネルラジエーター設備費用算出シート'!$G$43,IF(AW122="H",'12.パネルラジエーター設備費用算出シート'!$N$43,IF(AW122="I",'12.パネルラジエーター設備費用算出シート'!$G$54,'12.パネルラジエーター設備費用算出シート'!$N$54))))))))))</f>
        <v/>
      </c>
      <c r="AY122" s="70"/>
      <c r="AZ122" s="57"/>
      <c r="BA122" s="262"/>
      <c r="BB122" s="70"/>
      <c r="BC122" s="34"/>
      <c r="BD122" s="34"/>
      <c r="BE122" s="34"/>
      <c r="BF122" s="53"/>
      <c r="BG122" s="34"/>
      <c r="BH122" s="34"/>
      <c r="BI122" s="53"/>
      <c r="BJ122" s="34"/>
      <c r="BK122" s="34"/>
      <c r="BL122" s="34"/>
      <c r="BM122" s="34"/>
    </row>
    <row r="123" spans="1:65" s="35" customFormat="1">
      <c r="A123" s="72"/>
      <c r="B123" s="55">
        <v>111</v>
      </c>
      <c r="C123" s="78"/>
      <c r="D123" s="56"/>
      <c r="E123" s="73"/>
      <c r="F123" s="530"/>
      <c r="G123" s="530"/>
      <c r="H123" s="57"/>
      <c r="I123" s="58"/>
      <c r="J123" s="57"/>
      <c r="K123" s="531" t="str">
        <f t="shared" si="3"/>
        <v/>
      </c>
      <c r="L123" s="531" t="str">
        <f>IF($G123="","",IF(OR('2.全体概要'!$C$15=1,'2.全体概要'!$C$15=2),INDEX($BH$15:$BH$16,MATCH($G123,$BG$15:$BG$16,-1)),IF('2.全体概要'!$C$15=3,INDEX($BH$14:$BH$15,MATCH($G123,$BG$14:$BG$15,-1)),INDEX($BH$13:$BH$14,MATCH($G123,$BG$13:$BG$14,-1)))))</f>
        <v/>
      </c>
      <c r="M123" s="531" t="str">
        <f t="shared" si="4"/>
        <v/>
      </c>
      <c r="N123" s="532">
        <f t="shared" si="5"/>
        <v>0</v>
      </c>
      <c r="O123" s="70"/>
      <c r="P123" s="124"/>
      <c r="Q123" s="54"/>
      <c r="R123" s="194"/>
      <c r="S123" s="125"/>
      <c r="T123" s="54"/>
      <c r="U123" s="194"/>
      <c r="V123" s="124"/>
      <c r="W123" s="54"/>
      <c r="X123" s="194"/>
      <c r="Y123" s="125"/>
      <c r="Z123" s="54"/>
      <c r="AA123" s="194"/>
      <c r="AB123" s="57"/>
      <c r="AC123" s="70"/>
      <c r="AD123" s="124"/>
      <c r="AE123" s="70"/>
      <c r="AF123" s="124"/>
      <c r="AG123" s="70"/>
      <c r="AH123" s="57"/>
      <c r="AI123" s="70"/>
      <c r="AJ123" s="124"/>
      <c r="AK123" s="70"/>
      <c r="AL123" s="908"/>
      <c r="AM123" s="891"/>
      <c r="AN123" s="908"/>
      <c r="AO123" s="892"/>
      <c r="AP123" s="908"/>
      <c r="AQ123" s="70"/>
      <c r="AR123" s="59"/>
      <c r="AS123" s="70"/>
      <c r="AT123" s="57"/>
      <c r="AU123" s="262"/>
      <c r="AV123" s="70"/>
      <c r="AW123" s="57"/>
      <c r="AX123" s="533" t="str">
        <f>IF(AW123="","",IF(AW123="A",'12.パネルラジエーター設備費用算出シート'!$G$13,IF(AW123="B",'12.パネルラジエーター設備費用算出シート'!$N$13,IF(AW123="C",'12.パネルラジエーター設備費用算出シート'!$G$23,IF(AW123="D",'12.パネルラジエーター設備費用算出シート'!$N$23,IF(AW123="E",'12.パネルラジエーター設備費用算出シート'!$G$33,IF(AW123="F",'12.パネルラジエーター設備費用算出シート'!$N$33,IF(AW123="G",'12.パネルラジエーター設備費用算出シート'!$G$43,IF(AW123="H",'12.パネルラジエーター設備費用算出シート'!$N$43,IF(AW123="I",'12.パネルラジエーター設備費用算出シート'!$G$54,'12.パネルラジエーター設備費用算出シート'!$N$54))))))))))</f>
        <v/>
      </c>
      <c r="AY123" s="70"/>
      <c r="AZ123" s="57"/>
      <c r="BA123" s="262"/>
      <c r="BB123" s="70"/>
      <c r="BC123" s="34"/>
      <c r="BD123" s="34"/>
      <c r="BE123" s="34"/>
      <c r="BF123" s="53"/>
      <c r="BG123" s="34"/>
      <c r="BH123" s="34"/>
      <c r="BI123" s="53"/>
      <c r="BJ123" s="34"/>
      <c r="BK123" s="34"/>
      <c r="BL123" s="34"/>
      <c r="BM123" s="34"/>
    </row>
    <row r="124" spans="1:65" s="35" customFormat="1">
      <c r="A124" s="72"/>
      <c r="B124" s="55">
        <v>112</v>
      </c>
      <c r="C124" s="78"/>
      <c r="D124" s="56"/>
      <c r="E124" s="73"/>
      <c r="F124" s="530"/>
      <c r="G124" s="530"/>
      <c r="H124" s="57"/>
      <c r="I124" s="58"/>
      <c r="J124" s="57"/>
      <c r="K124" s="531" t="str">
        <f t="shared" si="3"/>
        <v/>
      </c>
      <c r="L124" s="531" t="str">
        <f>IF($G124="","",IF(OR('2.全体概要'!$C$15=1,'2.全体概要'!$C$15=2),INDEX($BH$15:$BH$16,MATCH($G124,$BG$15:$BG$16,-1)),IF('2.全体概要'!$C$15=3,INDEX($BH$14:$BH$15,MATCH($G124,$BG$14:$BG$15,-1)),INDEX($BH$13:$BH$14,MATCH($G124,$BG$13:$BG$14,-1)))))</f>
        <v/>
      </c>
      <c r="M124" s="531" t="str">
        <f t="shared" si="4"/>
        <v/>
      </c>
      <c r="N124" s="532">
        <f t="shared" si="5"/>
        <v>0</v>
      </c>
      <c r="O124" s="70"/>
      <c r="P124" s="124"/>
      <c r="Q124" s="54"/>
      <c r="R124" s="194"/>
      <c r="S124" s="125"/>
      <c r="T124" s="54"/>
      <c r="U124" s="194"/>
      <c r="V124" s="124"/>
      <c r="W124" s="54"/>
      <c r="X124" s="194"/>
      <c r="Y124" s="125"/>
      <c r="Z124" s="54"/>
      <c r="AA124" s="194"/>
      <c r="AB124" s="57"/>
      <c r="AC124" s="70"/>
      <c r="AD124" s="124"/>
      <c r="AE124" s="70"/>
      <c r="AF124" s="124"/>
      <c r="AG124" s="70"/>
      <c r="AH124" s="57"/>
      <c r="AI124" s="70"/>
      <c r="AJ124" s="124"/>
      <c r="AK124" s="70"/>
      <c r="AL124" s="908"/>
      <c r="AM124" s="891"/>
      <c r="AN124" s="908"/>
      <c r="AO124" s="892"/>
      <c r="AP124" s="908"/>
      <c r="AQ124" s="70"/>
      <c r="AR124" s="59"/>
      <c r="AS124" s="70"/>
      <c r="AT124" s="57"/>
      <c r="AU124" s="262"/>
      <c r="AV124" s="70"/>
      <c r="AW124" s="57"/>
      <c r="AX124" s="533" t="str">
        <f>IF(AW124="","",IF(AW124="A",'12.パネルラジエーター設備費用算出シート'!$G$13,IF(AW124="B",'12.パネルラジエーター設備費用算出シート'!$N$13,IF(AW124="C",'12.パネルラジエーター設備費用算出シート'!$G$23,IF(AW124="D",'12.パネルラジエーター設備費用算出シート'!$N$23,IF(AW124="E",'12.パネルラジエーター設備費用算出シート'!$G$33,IF(AW124="F",'12.パネルラジエーター設備費用算出シート'!$N$33,IF(AW124="G",'12.パネルラジエーター設備費用算出シート'!$G$43,IF(AW124="H",'12.パネルラジエーター設備費用算出シート'!$N$43,IF(AW124="I",'12.パネルラジエーター設備費用算出シート'!$G$54,'12.パネルラジエーター設備費用算出シート'!$N$54))))))))))</f>
        <v/>
      </c>
      <c r="AY124" s="70"/>
      <c r="AZ124" s="57"/>
      <c r="BA124" s="262"/>
      <c r="BB124" s="70"/>
      <c r="BC124" s="34"/>
      <c r="BD124" s="34"/>
      <c r="BE124" s="34"/>
      <c r="BF124" s="53"/>
      <c r="BG124" s="34"/>
      <c r="BH124" s="34"/>
      <c r="BI124" s="53"/>
      <c r="BJ124" s="34"/>
      <c r="BK124" s="34"/>
      <c r="BL124" s="34"/>
      <c r="BM124" s="34"/>
    </row>
    <row r="125" spans="1:65" s="35" customFormat="1">
      <c r="A125" s="72"/>
      <c r="B125" s="55">
        <v>113</v>
      </c>
      <c r="C125" s="78"/>
      <c r="D125" s="56"/>
      <c r="E125" s="73"/>
      <c r="F125" s="530"/>
      <c r="G125" s="530"/>
      <c r="H125" s="57"/>
      <c r="I125" s="58"/>
      <c r="J125" s="57"/>
      <c r="K125" s="531" t="str">
        <f t="shared" si="3"/>
        <v/>
      </c>
      <c r="L125" s="531" t="str">
        <f>IF($G125="","",IF(OR('2.全体概要'!$C$15=1,'2.全体概要'!$C$15=2),INDEX($BH$15:$BH$16,MATCH($G125,$BG$15:$BG$16,-1)),IF('2.全体概要'!$C$15=3,INDEX($BH$14:$BH$15,MATCH($G125,$BG$14:$BG$15,-1)),INDEX($BH$13:$BH$14,MATCH($G125,$BG$13:$BG$14,-1)))))</f>
        <v/>
      </c>
      <c r="M125" s="531" t="str">
        <f t="shared" si="4"/>
        <v/>
      </c>
      <c r="N125" s="532">
        <f t="shared" si="5"/>
        <v>0</v>
      </c>
      <c r="O125" s="70"/>
      <c r="P125" s="124"/>
      <c r="Q125" s="54"/>
      <c r="R125" s="194"/>
      <c r="S125" s="125"/>
      <c r="T125" s="54"/>
      <c r="U125" s="194"/>
      <c r="V125" s="124"/>
      <c r="W125" s="54"/>
      <c r="X125" s="194"/>
      <c r="Y125" s="125"/>
      <c r="Z125" s="54"/>
      <c r="AA125" s="194"/>
      <c r="AB125" s="57"/>
      <c r="AC125" s="70"/>
      <c r="AD125" s="124"/>
      <c r="AE125" s="70"/>
      <c r="AF125" s="124"/>
      <c r="AG125" s="70"/>
      <c r="AH125" s="57"/>
      <c r="AI125" s="70"/>
      <c r="AJ125" s="124"/>
      <c r="AK125" s="70"/>
      <c r="AL125" s="908"/>
      <c r="AM125" s="891"/>
      <c r="AN125" s="908"/>
      <c r="AO125" s="892"/>
      <c r="AP125" s="908"/>
      <c r="AQ125" s="70"/>
      <c r="AR125" s="59"/>
      <c r="AS125" s="70"/>
      <c r="AT125" s="57"/>
      <c r="AU125" s="262"/>
      <c r="AV125" s="70"/>
      <c r="AW125" s="57"/>
      <c r="AX125" s="533" t="str">
        <f>IF(AW125="","",IF(AW125="A",'12.パネルラジエーター設備費用算出シート'!$G$13,IF(AW125="B",'12.パネルラジエーター設備費用算出シート'!$N$13,IF(AW125="C",'12.パネルラジエーター設備費用算出シート'!$G$23,IF(AW125="D",'12.パネルラジエーター設備費用算出シート'!$N$23,IF(AW125="E",'12.パネルラジエーター設備費用算出シート'!$G$33,IF(AW125="F",'12.パネルラジエーター設備費用算出シート'!$N$33,IF(AW125="G",'12.パネルラジエーター設備費用算出シート'!$G$43,IF(AW125="H",'12.パネルラジエーター設備費用算出シート'!$N$43,IF(AW125="I",'12.パネルラジエーター設備費用算出シート'!$G$54,'12.パネルラジエーター設備費用算出シート'!$N$54))))))))))</f>
        <v/>
      </c>
      <c r="AY125" s="70"/>
      <c r="AZ125" s="57"/>
      <c r="BA125" s="262"/>
      <c r="BB125" s="70"/>
      <c r="BC125" s="34"/>
      <c r="BD125" s="34"/>
      <c r="BE125" s="34"/>
      <c r="BF125" s="53"/>
      <c r="BG125" s="34"/>
      <c r="BH125" s="34"/>
      <c r="BI125" s="53"/>
      <c r="BJ125" s="34"/>
      <c r="BK125" s="34"/>
      <c r="BL125" s="34"/>
      <c r="BM125" s="34"/>
    </row>
    <row r="126" spans="1:65" s="35" customFormat="1">
      <c r="A126" s="72"/>
      <c r="B126" s="55">
        <v>114</v>
      </c>
      <c r="C126" s="78"/>
      <c r="D126" s="56"/>
      <c r="E126" s="73"/>
      <c r="F126" s="530"/>
      <c r="G126" s="530"/>
      <c r="H126" s="57"/>
      <c r="I126" s="58"/>
      <c r="J126" s="57"/>
      <c r="K126" s="531" t="str">
        <f t="shared" si="3"/>
        <v/>
      </c>
      <c r="L126" s="531" t="str">
        <f>IF($G126="","",IF(OR('2.全体概要'!$C$15=1,'2.全体概要'!$C$15=2),INDEX($BH$15:$BH$16,MATCH($G126,$BG$15:$BG$16,-1)),IF('2.全体概要'!$C$15=3,INDEX($BH$14:$BH$15,MATCH($G126,$BG$14:$BG$15,-1)),INDEX($BH$13:$BH$14,MATCH($G126,$BG$13:$BG$14,-1)))))</f>
        <v/>
      </c>
      <c r="M126" s="531" t="str">
        <f t="shared" si="4"/>
        <v/>
      </c>
      <c r="N126" s="532">
        <f t="shared" si="5"/>
        <v>0</v>
      </c>
      <c r="O126" s="70"/>
      <c r="P126" s="124"/>
      <c r="Q126" s="54"/>
      <c r="R126" s="194"/>
      <c r="S126" s="125"/>
      <c r="T126" s="54"/>
      <c r="U126" s="194"/>
      <c r="V126" s="124"/>
      <c r="W126" s="54"/>
      <c r="X126" s="194"/>
      <c r="Y126" s="125"/>
      <c r="Z126" s="54"/>
      <c r="AA126" s="194"/>
      <c r="AB126" s="57"/>
      <c r="AC126" s="70"/>
      <c r="AD126" s="124"/>
      <c r="AE126" s="70"/>
      <c r="AF126" s="124"/>
      <c r="AG126" s="70"/>
      <c r="AH126" s="57"/>
      <c r="AI126" s="70"/>
      <c r="AJ126" s="124"/>
      <c r="AK126" s="70"/>
      <c r="AL126" s="908"/>
      <c r="AM126" s="891"/>
      <c r="AN126" s="908"/>
      <c r="AO126" s="892"/>
      <c r="AP126" s="908"/>
      <c r="AQ126" s="70"/>
      <c r="AR126" s="59"/>
      <c r="AS126" s="70"/>
      <c r="AT126" s="57"/>
      <c r="AU126" s="262"/>
      <c r="AV126" s="70"/>
      <c r="AW126" s="57"/>
      <c r="AX126" s="533" t="str">
        <f>IF(AW126="","",IF(AW126="A",'12.パネルラジエーター設備費用算出シート'!$G$13,IF(AW126="B",'12.パネルラジエーター設備費用算出シート'!$N$13,IF(AW126="C",'12.パネルラジエーター設備費用算出シート'!$G$23,IF(AW126="D",'12.パネルラジエーター設備費用算出シート'!$N$23,IF(AW126="E",'12.パネルラジエーター設備費用算出シート'!$G$33,IF(AW126="F",'12.パネルラジエーター設備費用算出シート'!$N$33,IF(AW126="G",'12.パネルラジエーター設備費用算出シート'!$G$43,IF(AW126="H",'12.パネルラジエーター設備費用算出シート'!$N$43,IF(AW126="I",'12.パネルラジエーター設備費用算出シート'!$G$54,'12.パネルラジエーター設備費用算出シート'!$N$54))))))))))</f>
        <v/>
      </c>
      <c r="AY126" s="70"/>
      <c r="AZ126" s="57"/>
      <c r="BA126" s="262"/>
      <c r="BB126" s="70"/>
      <c r="BC126" s="34"/>
      <c r="BD126" s="34"/>
      <c r="BE126" s="34"/>
      <c r="BF126" s="53"/>
      <c r="BG126" s="34"/>
      <c r="BH126" s="34"/>
      <c r="BI126" s="53"/>
      <c r="BJ126" s="34"/>
      <c r="BK126" s="34"/>
      <c r="BL126" s="34"/>
      <c r="BM126" s="34"/>
    </row>
    <row r="127" spans="1:65" s="35" customFormat="1">
      <c r="A127" s="72"/>
      <c r="B127" s="55">
        <v>115</v>
      </c>
      <c r="C127" s="78"/>
      <c r="D127" s="56"/>
      <c r="E127" s="73"/>
      <c r="F127" s="530"/>
      <c r="G127" s="530"/>
      <c r="H127" s="57"/>
      <c r="I127" s="58"/>
      <c r="J127" s="57"/>
      <c r="K127" s="531" t="str">
        <f t="shared" si="3"/>
        <v/>
      </c>
      <c r="L127" s="531" t="str">
        <f>IF($G127="","",IF(OR('2.全体概要'!$C$15=1,'2.全体概要'!$C$15=2),INDEX($BH$15:$BH$16,MATCH($G127,$BG$15:$BG$16,-1)),IF('2.全体概要'!$C$15=3,INDEX($BH$14:$BH$15,MATCH($G127,$BG$14:$BG$15,-1)),INDEX($BH$13:$BH$14,MATCH($G127,$BG$13:$BG$14,-1)))))</f>
        <v/>
      </c>
      <c r="M127" s="531" t="str">
        <f t="shared" si="4"/>
        <v/>
      </c>
      <c r="N127" s="532">
        <f t="shared" si="5"/>
        <v>0</v>
      </c>
      <c r="O127" s="70"/>
      <c r="P127" s="124"/>
      <c r="Q127" s="54"/>
      <c r="R127" s="194"/>
      <c r="S127" s="125"/>
      <c r="T127" s="54"/>
      <c r="U127" s="194"/>
      <c r="V127" s="124"/>
      <c r="W127" s="54"/>
      <c r="X127" s="194"/>
      <c r="Y127" s="125"/>
      <c r="Z127" s="54"/>
      <c r="AA127" s="194"/>
      <c r="AB127" s="57"/>
      <c r="AC127" s="70"/>
      <c r="AD127" s="124"/>
      <c r="AE127" s="70"/>
      <c r="AF127" s="124"/>
      <c r="AG127" s="70"/>
      <c r="AH127" s="57"/>
      <c r="AI127" s="70"/>
      <c r="AJ127" s="124"/>
      <c r="AK127" s="70"/>
      <c r="AL127" s="908"/>
      <c r="AM127" s="891"/>
      <c r="AN127" s="908"/>
      <c r="AO127" s="892"/>
      <c r="AP127" s="908"/>
      <c r="AQ127" s="70"/>
      <c r="AR127" s="59"/>
      <c r="AS127" s="70"/>
      <c r="AT127" s="57"/>
      <c r="AU127" s="262"/>
      <c r="AV127" s="70"/>
      <c r="AW127" s="57"/>
      <c r="AX127" s="533" t="str">
        <f>IF(AW127="","",IF(AW127="A",'12.パネルラジエーター設備費用算出シート'!$G$13,IF(AW127="B",'12.パネルラジエーター設備費用算出シート'!$N$13,IF(AW127="C",'12.パネルラジエーター設備費用算出シート'!$G$23,IF(AW127="D",'12.パネルラジエーター設備費用算出シート'!$N$23,IF(AW127="E",'12.パネルラジエーター設備費用算出シート'!$G$33,IF(AW127="F",'12.パネルラジエーター設備費用算出シート'!$N$33,IF(AW127="G",'12.パネルラジエーター設備費用算出シート'!$G$43,IF(AW127="H",'12.パネルラジエーター設備費用算出シート'!$N$43,IF(AW127="I",'12.パネルラジエーター設備費用算出シート'!$G$54,'12.パネルラジエーター設備費用算出シート'!$N$54))))))))))</f>
        <v/>
      </c>
      <c r="AY127" s="70"/>
      <c r="AZ127" s="57"/>
      <c r="BA127" s="262"/>
      <c r="BB127" s="70"/>
      <c r="BC127" s="34"/>
      <c r="BD127" s="34"/>
      <c r="BE127" s="34"/>
      <c r="BF127" s="53"/>
      <c r="BG127" s="34"/>
      <c r="BH127" s="34"/>
      <c r="BI127" s="53"/>
      <c r="BJ127" s="34"/>
      <c r="BK127" s="34"/>
      <c r="BL127" s="34"/>
      <c r="BM127" s="34"/>
    </row>
    <row r="128" spans="1:65" s="35" customFormat="1">
      <c r="A128" s="72"/>
      <c r="B128" s="55">
        <v>116</v>
      </c>
      <c r="C128" s="78"/>
      <c r="D128" s="56"/>
      <c r="E128" s="73"/>
      <c r="F128" s="530"/>
      <c r="G128" s="530"/>
      <c r="H128" s="57"/>
      <c r="I128" s="58"/>
      <c r="J128" s="57"/>
      <c r="K128" s="531" t="str">
        <f t="shared" si="3"/>
        <v/>
      </c>
      <c r="L128" s="531" t="str">
        <f>IF($G128="","",IF(OR('2.全体概要'!$C$15=1,'2.全体概要'!$C$15=2),INDEX($BH$15:$BH$16,MATCH($G128,$BG$15:$BG$16,-1)),IF('2.全体概要'!$C$15=3,INDEX($BH$14:$BH$15,MATCH($G128,$BG$14:$BG$15,-1)),INDEX($BH$13:$BH$14,MATCH($G128,$BG$13:$BG$14,-1)))))</f>
        <v/>
      </c>
      <c r="M128" s="531" t="str">
        <f t="shared" si="4"/>
        <v/>
      </c>
      <c r="N128" s="532">
        <f t="shared" si="5"/>
        <v>0</v>
      </c>
      <c r="O128" s="70"/>
      <c r="P128" s="124"/>
      <c r="Q128" s="54"/>
      <c r="R128" s="194"/>
      <c r="S128" s="125"/>
      <c r="T128" s="54"/>
      <c r="U128" s="194"/>
      <c r="V128" s="124"/>
      <c r="W128" s="54"/>
      <c r="X128" s="194"/>
      <c r="Y128" s="125"/>
      <c r="Z128" s="54"/>
      <c r="AA128" s="194"/>
      <c r="AB128" s="57"/>
      <c r="AC128" s="70"/>
      <c r="AD128" s="124"/>
      <c r="AE128" s="70"/>
      <c r="AF128" s="124"/>
      <c r="AG128" s="70"/>
      <c r="AH128" s="57"/>
      <c r="AI128" s="70"/>
      <c r="AJ128" s="124"/>
      <c r="AK128" s="70"/>
      <c r="AL128" s="908"/>
      <c r="AM128" s="891"/>
      <c r="AN128" s="908"/>
      <c r="AO128" s="892"/>
      <c r="AP128" s="908"/>
      <c r="AQ128" s="70"/>
      <c r="AR128" s="59"/>
      <c r="AS128" s="70"/>
      <c r="AT128" s="57"/>
      <c r="AU128" s="262"/>
      <c r="AV128" s="70"/>
      <c r="AW128" s="57"/>
      <c r="AX128" s="533" t="str">
        <f>IF(AW128="","",IF(AW128="A",'12.パネルラジエーター設備費用算出シート'!$G$13,IF(AW128="B",'12.パネルラジエーター設備費用算出シート'!$N$13,IF(AW128="C",'12.パネルラジエーター設備費用算出シート'!$G$23,IF(AW128="D",'12.パネルラジエーター設備費用算出シート'!$N$23,IF(AW128="E",'12.パネルラジエーター設備費用算出シート'!$G$33,IF(AW128="F",'12.パネルラジエーター設備費用算出シート'!$N$33,IF(AW128="G",'12.パネルラジエーター設備費用算出シート'!$G$43,IF(AW128="H",'12.パネルラジエーター設備費用算出シート'!$N$43,IF(AW128="I",'12.パネルラジエーター設備費用算出シート'!$G$54,'12.パネルラジエーター設備費用算出シート'!$N$54))))))))))</f>
        <v/>
      </c>
      <c r="AY128" s="70"/>
      <c r="AZ128" s="57"/>
      <c r="BA128" s="262"/>
      <c r="BB128" s="70"/>
      <c r="BC128" s="34"/>
      <c r="BD128" s="34"/>
      <c r="BE128" s="34"/>
      <c r="BF128" s="53"/>
      <c r="BG128" s="34"/>
      <c r="BH128" s="34"/>
      <c r="BI128" s="53"/>
      <c r="BJ128" s="34"/>
      <c r="BK128" s="34"/>
      <c r="BL128" s="34"/>
      <c r="BM128" s="34"/>
    </row>
    <row r="129" spans="1:65" s="35" customFormat="1">
      <c r="A129" s="72"/>
      <c r="B129" s="55">
        <v>117</v>
      </c>
      <c r="C129" s="78"/>
      <c r="D129" s="56"/>
      <c r="E129" s="73"/>
      <c r="F129" s="530"/>
      <c r="G129" s="530"/>
      <c r="H129" s="57"/>
      <c r="I129" s="58"/>
      <c r="J129" s="57"/>
      <c r="K129" s="531" t="str">
        <f t="shared" si="3"/>
        <v/>
      </c>
      <c r="L129" s="531" t="str">
        <f>IF($G129="","",IF(OR('2.全体概要'!$C$15=1,'2.全体概要'!$C$15=2),INDEX($BH$15:$BH$16,MATCH($G129,$BG$15:$BG$16,-1)),IF('2.全体概要'!$C$15=3,INDEX($BH$14:$BH$15,MATCH($G129,$BG$14:$BG$15,-1)),INDEX($BH$13:$BH$14,MATCH($G129,$BG$13:$BG$14,-1)))))</f>
        <v/>
      </c>
      <c r="M129" s="531" t="str">
        <f t="shared" si="4"/>
        <v/>
      </c>
      <c r="N129" s="532">
        <f t="shared" si="5"/>
        <v>0</v>
      </c>
      <c r="O129" s="70"/>
      <c r="P129" s="124"/>
      <c r="Q129" s="54"/>
      <c r="R129" s="194"/>
      <c r="S129" s="125"/>
      <c r="T129" s="54"/>
      <c r="U129" s="194"/>
      <c r="V129" s="124"/>
      <c r="W129" s="54"/>
      <c r="X129" s="194"/>
      <c r="Y129" s="125"/>
      <c r="Z129" s="54"/>
      <c r="AA129" s="194"/>
      <c r="AB129" s="57"/>
      <c r="AC129" s="70"/>
      <c r="AD129" s="124"/>
      <c r="AE129" s="70"/>
      <c r="AF129" s="124"/>
      <c r="AG129" s="70"/>
      <c r="AH129" s="57"/>
      <c r="AI129" s="70"/>
      <c r="AJ129" s="124"/>
      <c r="AK129" s="70"/>
      <c r="AL129" s="908"/>
      <c r="AM129" s="891"/>
      <c r="AN129" s="908"/>
      <c r="AO129" s="892"/>
      <c r="AP129" s="908"/>
      <c r="AQ129" s="70"/>
      <c r="AR129" s="59"/>
      <c r="AS129" s="70"/>
      <c r="AT129" s="57"/>
      <c r="AU129" s="262"/>
      <c r="AV129" s="70"/>
      <c r="AW129" s="57"/>
      <c r="AX129" s="533" t="str">
        <f>IF(AW129="","",IF(AW129="A",'12.パネルラジエーター設備費用算出シート'!$G$13,IF(AW129="B",'12.パネルラジエーター設備費用算出シート'!$N$13,IF(AW129="C",'12.パネルラジエーター設備費用算出シート'!$G$23,IF(AW129="D",'12.パネルラジエーター設備費用算出シート'!$N$23,IF(AW129="E",'12.パネルラジエーター設備費用算出シート'!$G$33,IF(AW129="F",'12.パネルラジエーター設備費用算出シート'!$N$33,IF(AW129="G",'12.パネルラジエーター設備費用算出シート'!$G$43,IF(AW129="H",'12.パネルラジエーター設備費用算出シート'!$N$43,IF(AW129="I",'12.パネルラジエーター設備費用算出シート'!$G$54,'12.パネルラジエーター設備費用算出シート'!$N$54))))))))))</f>
        <v/>
      </c>
      <c r="AY129" s="70"/>
      <c r="AZ129" s="57"/>
      <c r="BA129" s="262"/>
      <c r="BB129" s="70"/>
      <c r="BC129" s="34"/>
      <c r="BD129" s="34"/>
      <c r="BE129" s="34"/>
      <c r="BF129" s="53"/>
      <c r="BG129" s="34"/>
      <c r="BH129" s="34"/>
      <c r="BI129" s="53"/>
      <c r="BJ129" s="34"/>
      <c r="BK129" s="34"/>
      <c r="BL129" s="34"/>
      <c r="BM129" s="34"/>
    </row>
    <row r="130" spans="1:65" s="35" customFormat="1">
      <c r="A130" s="72"/>
      <c r="B130" s="55">
        <v>118</v>
      </c>
      <c r="C130" s="78"/>
      <c r="D130" s="56"/>
      <c r="E130" s="73"/>
      <c r="F130" s="530"/>
      <c r="G130" s="530"/>
      <c r="H130" s="57"/>
      <c r="I130" s="58"/>
      <c r="J130" s="57"/>
      <c r="K130" s="531" t="str">
        <f t="shared" si="3"/>
        <v/>
      </c>
      <c r="L130" s="531" t="str">
        <f>IF($G130="","",IF(OR('2.全体概要'!$C$15=1,'2.全体概要'!$C$15=2),INDEX($BH$15:$BH$16,MATCH($G130,$BG$15:$BG$16,-1)),IF('2.全体概要'!$C$15=3,INDEX($BH$14:$BH$15,MATCH($G130,$BG$14:$BG$15,-1)),INDEX($BH$13:$BH$14,MATCH($G130,$BG$13:$BG$14,-1)))))</f>
        <v/>
      </c>
      <c r="M130" s="531" t="str">
        <f t="shared" si="4"/>
        <v/>
      </c>
      <c r="N130" s="532">
        <f t="shared" si="5"/>
        <v>0</v>
      </c>
      <c r="O130" s="70"/>
      <c r="P130" s="124"/>
      <c r="Q130" s="54"/>
      <c r="R130" s="194"/>
      <c r="S130" s="125"/>
      <c r="T130" s="54"/>
      <c r="U130" s="194"/>
      <c r="V130" s="124"/>
      <c r="W130" s="54"/>
      <c r="X130" s="194"/>
      <c r="Y130" s="125"/>
      <c r="Z130" s="54"/>
      <c r="AA130" s="194"/>
      <c r="AB130" s="57"/>
      <c r="AC130" s="70"/>
      <c r="AD130" s="124"/>
      <c r="AE130" s="70"/>
      <c r="AF130" s="124"/>
      <c r="AG130" s="70"/>
      <c r="AH130" s="57"/>
      <c r="AI130" s="70"/>
      <c r="AJ130" s="124"/>
      <c r="AK130" s="70"/>
      <c r="AL130" s="908"/>
      <c r="AM130" s="891"/>
      <c r="AN130" s="908"/>
      <c r="AO130" s="892"/>
      <c r="AP130" s="908"/>
      <c r="AQ130" s="70"/>
      <c r="AR130" s="59"/>
      <c r="AS130" s="70"/>
      <c r="AT130" s="57"/>
      <c r="AU130" s="262"/>
      <c r="AV130" s="70"/>
      <c r="AW130" s="57"/>
      <c r="AX130" s="533" t="str">
        <f>IF(AW130="","",IF(AW130="A",'12.パネルラジエーター設備費用算出シート'!$G$13,IF(AW130="B",'12.パネルラジエーター設備費用算出シート'!$N$13,IF(AW130="C",'12.パネルラジエーター設備費用算出シート'!$G$23,IF(AW130="D",'12.パネルラジエーター設備費用算出シート'!$N$23,IF(AW130="E",'12.パネルラジエーター設備費用算出シート'!$G$33,IF(AW130="F",'12.パネルラジエーター設備費用算出シート'!$N$33,IF(AW130="G",'12.パネルラジエーター設備費用算出シート'!$G$43,IF(AW130="H",'12.パネルラジエーター設備費用算出シート'!$N$43,IF(AW130="I",'12.パネルラジエーター設備費用算出シート'!$G$54,'12.パネルラジエーター設備費用算出シート'!$N$54))))))))))</f>
        <v/>
      </c>
      <c r="AY130" s="70"/>
      <c r="AZ130" s="57"/>
      <c r="BA130" s="262"/>
      <c r="BB130" s="70"/>
      <c r="BC130" s="34"/>
      <c r="BD130" s="34"/>
      <c r="BE130" s="34"/>
      <c r="BF130" s="53"/>
      <c r="BG130" s="34"/>
      <c r="BH130" s="34"/>
      <c r="BI130" s="53"/>
      <c r="BJ130" s="34"/>
      <c r="BK130" s="34"/>
      <c r="BL130" s="34"/>
      <c r="BM130" s="34"/>
    </row>
    <row r="131" spans="1:65" s="35" customFormat="1">
      <c r="A131" s="72"/>
      <c r="B131" s="55">
        <v>119</v>
      </c>
      <c r="C131" s="78"/>
      <c r="D131" s="56"/>
      <c r="E131" s="73"/>
      <c r="F131" s="530"/>
      <c r="G131" s="530"/>
      <c r="H131" s="57"/>
      <c r="I131" s="58"/>
      <c r="J131" s="57"/>
      <c r="K131" s="531" t="str">
        <f t="shared" si="3"/>
        <v/>
      </c>
      <c r="L131" s="531" t="str">
        <f>IF($G131="","",IF(OR('2.全体概要'!$C$15=1,'2.全体概要'!$C$15=2),INDEX($BH$15:$BH$16,MATCH($G131,$BG$15:$BG$16,-1)),IF('2.全体概要'!$C$15=3,INDEX($BH$14:$BH$15,MATCH($G131,$BG$14:$BG$15,-1)),INDEX($BH$13:$BH$14,MATCH($G131,$BG$13:$BG$14,-1)))))</f>
        <v/>
      </c>
      <c r="M131" s="531" t="str">
        <f t="shared" si="4"/>
        <v/>
      </c>
      <c r="N131" s="532">
        <f t="shared" si="5"/>
        <v>0</v>
      </c>
      <c r="O131" s="70"/>
      <c r="P131" s="124"/>
      <c r="Q131" s="54"/>
      <c r="R131" s="194"/>
      <c r="S131" s="125"/>
      <c r="T131" s="54"/>
      <c r="U131" s="194"/>
      <c r="V131" s="124"/>
      <c r="W131" s="54"/>
      <c r="X131" s="194"/>
      <c r="Y131" s="125"/>
      <c r="Z131" s="54"/>
      <c r="AA131" s="194"/>
      <c r="AB131" s="57"/>
      <c r="AC131" s="70"/>
      <c r="AD131" s="124"/>
      <c r="AE131" s="70"/>
      <c r="AF131" s="124"/>
      <c r="AG131" s="70"/>
      <c r="AH131" s="57"/>
      <c r="AI131" s="70"/>
      <c r="AJ131" s="124"/>
      <c r="AK131" s="70"/>
      <c r="AL131" s="908"/>
      <c r="AM131" s="891"/>
      <c r="AN131" s="908"/>
      <c r="AO131" s="892"/>
      <c r="AP131" s="908"/>
      <c r="AQ131" s="70"/>
      <c r="AR131" s="59"/>
      <c r="AS131" s="70"/>
      <c r="AT131" s="57"/>
      <c r="AU131" s="262"/>
      <c r="AV131" s="70"/>
      <c r="AW131" s="57"/>
      <c r="AX131" s="533" t="str">
        <f>IF(AW131="","",IF(AW131="A",'12.パネルラジエーター設備費用算出シート'!$G$13,IF(AW131="B",'12.パネルラジエーター設備費用算出シート'!$N$13,IF(AW131="C",'12.パネルラジエーター設備費用算出シート'!$G$23,IF(AW131="D",'12.パネルラジエーター設備費用算出シート'!$N$23,IF(AW131="E",'12.パネルラジエーター設備費用算出シート'!$G$33,IF(AW131="F",'12.パネルラジエーター設備費用算出シート'!$N$33,IF(AW131="G",'12.パネルラジエーター設備費用算出シート'!$G$43,IF(AW131="H",'12.パネルラジエーター設備費用算出シート'!$N$43,IF(AW131="I",'12.パネルラジエーター設備費用算出シート'!$G$54,'12.パネルラジエーター設備費用算出シート'!$N$54))))))))))</f>
        <v/>
      </c>
      <c r="AY131" s="70"/>
      <c r="AZ131" s="57"/>
      <c r="BA131" s="262"/>
      <c r="BB131" s="70"/>
      <c r="BC131" s="34"/>
      <c r="BD131" s="34"/>
      <c r="BE131" s="34"/>
      <c r="BF131" s="53"/>
      <c r="BG131" s="34"/>
      <c r="BH131" s="34"/>
      <c r="BI131" s="53"/>
      <c r="BJ131" s="34"/>
      <c r="BK131" s="34"/>
      <c r="BL131" s="34"/>
      <c r="BM131" s="34"/>
    </row>
    <row r="132" spans="1:65" s="35" customFormat="1">
      <c r="A132" s="72"/>
      <c r="B132" s="55">
        <v>120</v>
      </c>
      <c r="C132" s="78"/>
      <c r="D132" s="56"/>
      <c r="E132" s="73"/>
      <c r="F132" s="530"/>
      <c r="G132" s="530"/>
      <c r="H132" s="57"/>
      <c r="I132" s="58"/>
      <c r="J132" s="57"/>
      <c r="K132" s="531" t="str">
        <f t="shared" si="3"/>
        <v/>
      </c>
      <c r="L132" s="531" t="str">
        <f>IF($G132="","",IF(OR('2.全体概要'!$C$15=1,'2.全体概要'!$C$15=2),INDEX($BH$15:$BH$16,MATCH($G132,$BG$15:$BG$16,-1)),IF('2.全体概要'!$C$15=3,INDEX($BH$14:$BH$15,MATCH($G132,$BG$14:$BG$15,-1)),INDEX($BH$13:$BH$14,MATCH($G132,$BG$13:$BG$14,-1)))))</f>
        <v/>
      </c>
      <c r="M132" s="531" t="str">
        <f t="shared" si="4"/>
        <v/>
      </c>
      <c r="N132" s="532">
        <f t="shared" si="5"/>
        <v>0</v>
      </c>
      <c r="O132" s="70"/>
      <c r="P132" s="124"/>
      <c r="Q132" s="54"/>
      <c r="R132" s="194"/>
      <c r="S132" s="125"/>
      <c r="T132" s="54"/>
      <c r="U132" s="194"/>
      <c r="V132" s="124"/>
      <c r="W132" s="54"/>
      <c r="X132" s="194"/>
      <c r="Y132" s="125"/>
      <c r="Z132" s="54"/>
      <c r="AA132" s="194"/>
      <c r="AB132" s="57"/>
      <c r="AC132" s="70"/>
      <c r="AD132" s="124"/>
      <c r="AE132" s="70"/>
      <c r="AF132" s="124"/>
      <c r="AG132" s="70"/>
      <c r="AH132" s="57"/>
      <c r="AI132" s="70"/>
      <c r="AJ132" s="124"/>
      <c r="AK132" s="70"/>
      <c r="AL132" s="908"/>
      <c r="AM132" s="891"/>
      <c r="AN132" s="908"/>
      <c r="AO132" s="892"/>
      <c r="AP132" s="908"/>
      <c r="AQ132" s="70"/>
      <c r="AR132" s="59"/>
      <c r="AS132" s="70"/>
      <c r="AT132" s="57"/>
      <c r="AU132" s="262"/>
      <c r="AV132" s="70"/>
      <c r="AW132" s="57"/>
      <c r="AX132" s="533" t="str">
        <f>IF(AW132="","",IF(AW132="A",'12.パネルラジエーター設備費用算出シート'!$G$13,IF(AW132="B",'12.パネルラジエーター設備費用算出シート'!$N$13,IF(AW132="C",'12.パネルラジエーター設備費用算出シート'!$G$23,IF(AW132="D",'12.パネルラジエーター設備費用算出シート'!$N$23,IF(AW132="E",'12.パネルラジエーター設備費用算出シート'!$G$33,IF(AW132="F",'12.パネルラジエーター設備費用算出シート'!$N$33,IF(AW132="G",'12.パネルラジエーター設備費用算出シート'!$G$43,IF(AW132="H",'12.パネルラジエーター設備費用算出シート'!$N$43,IF(AW132="I",'12.パネルラジエーター設備費用算出シート'!$G$54,'12.パネルラジエーター設備費用算出シート'!$N$54))))))))))</f>
        <v/>
      </c>
      <c r="AY132" s="70"/>
      <c r="AZ132" s="57"/>
      <c r="BA132" s="262"/>
      <c r="BB132" s="70"/>
      <c r="BC132" s="34"/>
      <c r="BD132" s="34"/>
      <c r="BE132" s="34"/>
      <c r="BF132" s="53"/>
      <c r="BG132" s="34"/>
      <c r="BH132" s="34"/>
      <c r="BI132" s="53"/>
      <c r="BJ132" s="34"/>
      <c r="BK132" s="34"/>
      <c r="BL132" s="34"/>
      <c r="BM132" s="34"/>
    </row>
    <row r="133" spans="1:65" s="35" customFormat="1">
      <c r="A133" s="72"/>
      <c r="B133" s="55">
        <v>121</v>
      </c>
      <c r="C133" s="78"/>
      <c r="D133" s="56"/>
      <c r="E133" s="73"/>
      <c r="F133" s="530"/>
      <c r="G133" s="530"/>
      <c r="H133" s="57"/>
      <c r="I133" s="58"/>
      <c r="J133" s="57"/>
      <c r="K133" s="531" t="str">
        <f t="shared" si="3"/>
        <v/>
      </c>
      <c r="L133" s="531" t="str">
        <f>IF($G133="","",IF(OR('2.全体概要'!$C$15=1,'2.全体概要'!$C$15=2),INDEX($BH$15:$BH$16,MATCH($G133,$BG$15:$BG$16,-1)),IF('2.全体概要'!$C$15=3,INDEX($BH$14:$BH$15,MATCH($G133,$BG$14:$BG$15,-1)),INDEX($BH$13:$BH$14,MATCH($G133,$BG$13:$BG$14,-1)))))</f>
        <v/>
      </c>
      <c r="M133" s="531" t="str">
        <f t="shared" si="4"/>
        <v/>
      </c>
      <c r="N133" s="532">
        <f t="shared" si="5"/>
        <v>0</v>
      </c>
      <c r="O133" s="70"/>
      <c r="P133" s="124"/>
      <c r="Q133" s="54"/>
      <c r="R133" s="194"/>
      <c r="S133" s="125"/>
      <c r="T133" s="54"/>
      <c r="U133" s="194"/>
      <c r="V133" s="124"/>
      <c r="W133" s="54"/>
      <c r="X133" s="194"/>
      <c r="Y133" s="125"/>
      <c r="Z133" s="54"/>
      <c r="AA133" s="194"/>
      <c r="AB133" s="57"/>
      <c r="AC133" s="70"/>
      <c r="AD133" s="124"/>
      <c r="AE133" s="70"/>
      <c r="AF133" s="124"/>
      <c r="AG133" s="70"/>
      <c r="AH133" s="57"/>
      <c r="AI133" s="70"/>
      <c r="AJ133" s="124"/>
      <c r="AK133" s="70"/>
      <c r="AL133" s="908"/>
      <c r="AM133" s="891"/>
      <c r="AN133" s="908"/>
      <c r="AO133" s="892"/>
      <c r="AP133" s="908"/>
      <c r="AQ133" s="70"/>
      <c r="AR133" s="59"/>
      <c r="AS133" s="70"/>
      <c r="AT133" s="57"/>
      <c r="AU133" s="262"/>
      <c r="AV133" s="70"/>
      <c r="AW133" s="57"/>
      <c r="AX133" s="533" t="str">
        <f>IF(AW133="","",IF(AW133="A",'12.パネルラジエーター設備費用算出シート'!$G$13,IF(AW133="B",'12.パネルラジエーター設備費用算出シート'!$N$13,IF(AW133="C",'12.パネルラジエーター設備費用算出シート'!$G$23,IF(AW133="D",'12.パネルラジエーター設備費用算出シート'!$N$23,IF(AW133="E",'12.パネルラジエーター設備費用算出シート'!$G$33,IF(AW133="F",'12.パネルラジエーター設備費用算出シート'!$N$33,IF(AW133="G",'12.パネルラジエーター設備費用算出シート'!$G$43,IF(AW133="H",'12.パネルラジエーター設備費用算出シート'!$N$43,IF(AW133="I",'12.パネルラジエーター設備費用算出シート'!$G$54,'12.パネルラジエーター設備費用算出シート'!$N$54))))))))))</f>
        <v/>
      </c>
      <c r="AY133" s="70"/>
      <c r="AZ133" s="57"/>
      <c r="BA133" s="262"/>
      <c r="BB133" s="70"/>
      <c r="BC133" s="34"/>
      <c r="BD133" s="34"/>
      <c r="BE133" s="34"/>
      <c r="BF133" s="53"/>
      <c r="BG133" s="34"/>
      <c r="BH133" s="34"/>
      <c r="BI133" s="53"/>
      <c r="BJ133" s="34"/>
      <c r="BK133" s="34"/>
      <c r="BL133" s="34"/>
      <c r="BM133" s="34"/>
    </row>
    <row r="134" spans="1:65" s="35" customFormat="1">
      <c r="A134" s="72"/>
      <c r="B134" s="55">
        <v>122</v>
      </c>
      <c r="C134" s="78"/>
      <c r="D134" s="56"/>
      <c r="E134" s="73"/>
      <c r="F134" s="530"/>
      <c r="G134" s="530"/>
      <c r="H134" s="57"/>
      <c r="I134" s="58"/>
      <c r="J134" s="57"/>
      <c r="K134" s="531" t="str">
        <f t="shared" si="3"/>
        <v/>
      </c>
      <c r="L134" s="531" t="str">
        <f>IF($G134="","",IF(OR('2.全体概要'!$C$15=1,'2.全体概要'!$C$15=2),INDEX($BH$15:$BH$16,MATCH($G134,$BG$15:$BG$16,-1)),IF('2.全体概要'!$C$15=3,INDEX($BH$14:$BH$15,MATCH($G134,$BG$14:$BG$15,-1)),INDEX($BH$13:$BH$14,MATCH($G134,$BG$13:$BG$14,-1)))))</f>
        <v/>
      </c>
      <c r="M134" s="531" t="str">
        <f t="shared" si="4"/>
        <v/>
      </c>
      <c r="N134" s="532">
        <f t="shared" si="5"/>
        <v>0</v>
      </c>
      <c r="O134" s="70"/>
      <c r="P134" s="124"/>
      <c r="Q134" s="54"/>
      <c r="R134" s="194"/>
      <c r="S134" s="125"/>
      <c r="T134" s="54"/>
      <c r="U134" s="194"/>
      <c r="V134" s="124"/>
      <c r="W134" s="54"/>
      <c r="X134" s="194"/>
      <c r="Y134" s="125"/>
      <c r="Z134" s="54"/>
      <c r="AA134" s="194"/>
      <c r="AB134" s="57"/>
      <c r="AC134" s="70"/>
      <c r="AD134" s="124"/>
      <c r="AE134" s="70"/>
      <c r="AF134" s="124"/>
      <c r="AG134" s="70"/>
      <c r="AH134" s="57"/>
      <c r="AI134" s="70"/>
      <c r="AJ134" s="124"/>
      <c r="AK134" s="70"/>
      <c r="AL134" s="908"/>
      <c r="AM134" s="891"/>
      <c r="AN134" s="908"/>
      <c r="AO134" s="892"/>
      <c r="AP134" s="908"/>
      <c r="AQ134" s="70"/>
      <c r="AR134" s="59"/>
      <c r="AS134" s="70"/>
      <c r="AT134" s="57"/>
      <c r="AU134" s="262"/>
      <c r="AV134" s="70"/>
      <c r="AW134" s="57"/>
      <c r="AX134" s="533" t="str">
        <f>IF(AW134="","",IF(AW134="A",'12.パネルラジエーター設備費用算出シート'!$G$13,IF(AW134="B",'12.パネルラジエーター設備費用算出シート'!$N$13,IF(AW134="C",'12.パネルラジエーター設備費用算出シート'!$G$23,IF(AW134="D",'12.パネルラジエーター設備費用算出シート'!$N$23,IF(AW134="E",'12.パネルラジエーター設備費用算出シート'!$G$33,IF(AW134="F",'12.パネルラジエーター設備費用算出シート'!$N$33,IF(AW134="G",'12.パネルラジエーター設備費用算出シート'!$G$43,IF(AW134="H",'12.パネルラジエーター設備費用算出シート'!$N$43,IF(AW134="I",'12.パネルラジエーター設備費用算出シート'!$G$54,'12.パネルラジエーター設備費用算出シート'!$N$54))))))))))</f>
        <v/>
      </c>
      <c r="AY134" s="70"/>
      <c r="AZ134" s="57"/>
      <c r="BA134" s="262"/>
      <c r="BB134" s="70"/>
      <c r="BC134" s="34"/>
      <c r="BD134" s="34"/>
      <c r="BE134" s="34"/>
      <c r="BF134" s="53"/>
      <c r="BG134" s="34"/>
      <c r="BH134" s="34"/>
      <c r="BI134" s="53"/>
      <c r="BJ134" s="34"/>
      <c r="BK134" s="34"/>
      <c r="BL134" s="34"/>
      <c r="BM134" s="34"/>
    </row>
    <row r="135" spans="1:65" s="35" customFormat="1">
      <c r="A135" s="72"/>
      <c r="B135" s="55">
        <v>123</v>
      </c>
      <c r="C135" s="78"/>
      <c r="D135" s="56"/>
      <c r="E135" s="73"/>
      <c r="F135" s="530"/>
      <c r="G135" s="530"/>
      <c r="H135" s="57"/>
      <c r="I135" s="58"/>
      <c r="J135" s="57"/>
      <c r="K135" s="531" t="str">
        <f t="shared" si="3"/>
        <v/>
      </c>
      <c r="L135" s="531" t="str">
        <f>IF($G135="","",IF(OR('2.全体概要'!$C$15=1,'2.全体概要'!$C$15=2),INDEX($BH$15:$BH$16,MATCH($G135,$BG$15:$BG$16,-1)),IF('2.全体概要'!$C$15=3,INDEX($BH$14:$BH$15,MATCH($G135,$BG$14:$BG$15,-1)),INDEX($BH$13:$BH$14,MATCH($G135,$BG$13:$BG$14,-1)))))</f>
        <v/>
      </c>
      <c r="M135" s="531" t="str">
        <f t="shared" si="4"/>
        <v/>
      </c>
      <c r="N135" s="532">
        <f t="shared" si="5"/>
        <v>0</v>
      </c>
      <c r="O135" s="70"/>
      <c r="P135" s="124"/>
      <c r="Q135" s="54"/>
      <c r="R135" s="194"/>
      <c r="S135" s="125"/>
      <c r="T135" s="54"/>
      <c r="U135" s="194"/>
      <c r="V135" s="124"/>
      <c r="W135" s="54"/>
      <c r="X135" s="194"/>
      <c r="Y135" s="125"/>
      <c r="Z135" s="54"/>
      <c r="AA135" s="194"/>
      <c r="AB135" s="57"/>
      <c r="AC135" s="70"/>
      <c r="AD135" s="124"/>
      <c r="AE135" s="70"/>
      <c r="AF135" s="124"/>
      <c r="AG135" s="70"/>
      <c r="AH135" s="57"/>
      <c r="AI135" s="70"/>
      <c r="AJ135" s="124"/>
      <c r="AK135" s="70"/>
      <c r="AL135" s="908"/>
      <c r="AM135" s="891"/>
      <c r="AN135" s="908"/>
      <c r="AO135" s="892"/>
      <c r="AP135" s="908"/>
      <c r="AQ135" s="70"/>
      <c r="AR135" s="59"/>
      <c r="AS135" s="70"/>
      <c r="AT135" s="57"/>
      <c r="AU135" s="262"/>
      <c r="AV135" s="70"/>
      <c r="AW135" s="57"/>
      <c r="AX135" s="533" t="str">
        <f>IF(AW135="","",IF(AW135="A",'12.パネルラジエーター設備費用算出シート'!$G$13,IF(AW135="B",'12.パネルラジエーター設備費用算出シート'!$N$13,IF(AW135="C",'12.パネルラジエーター設備費用算出シート'!$G$23,IF(AW135="D",'12.パネルラジエーター設備費用算出シート'!$N$23,IF(AW135="E",'12.パネルラジエーター設備費用算出シート'!$G$33,IF(AW135="F",'12.パネルラジエーター設備費用算出シート'!$N$33,IF(AW135="G",'12.パネルラジエーター設備費用算出シート'!$G$43,IF(AW135="H",'12.パネルラジエーター設備費用算出シート'!$N$43,IF(AW135="I",'12.パネルラジエーター設備費用算出シート'!$G$54,'12.パネルラジエーター設備費用算出シート'!$N$54))))))))))</f>
        <v/>
      </c>
      <c r="AY135" s="70"/>
      <c r="AZ135" s="57"/>
      <c r="BA135" s="262"/>
      <c r="BB135" s="70"/>
      <c r="BC135" s="34"/>
      <c r="BD135" s="34"/>
      <c r="BE135" s="34"/>
      <c r="BF135" s="53"/>
      <c r="BG135" s="34"/>
      <c r="BH135" s="34"/>
      <c r="BI135" s="53"/>
      <c r="BJ135" s="34"/>
      <c r="BK135" s="34"/>
      <c r="BL135" s="34"/>
      <c r="BM135" s="34"/>
    </row>
    <row r="136" spans="1:65" s="35" customFormat="1">
      <c r="A136" s="72"/>
      <c r="B136" s="55">
        <v>124</v>
      </c>
      <c r="C136" s="78"/>
      <c r="D136" s="56"/>
      <c r="E136" s="73"/>
      <c r="F136" s="530"/>
      <c r="G136" s="530"/>
      <c r="H136" s="57"/>
      <c r="I136" s="58"/>
      <c r="J136" s="57"/>
      <c r="K136" s="531" t="str">
        <f t="shared" si="3"/>
        <v/>
      </c>
      <c r="L136" s="531" t="str">
        <f>IF($G136="","",IF(OR('2.全体概要'!$C$15=1,'2.全体概要'!$C$15=2),INDEX($BH$15:$BH$16,MATCH($G136,$BG$15:$BG$16,-1)),IF('2.全体概要'!$C$15=3,INDEX($BH$14:$BH$15,MATCH($G136,$BG$14:$BG$15,-1)),INDEX($BH$13:$BH$14,MATCH($G136,$BG$13:$BG$14,-1)))))</f>
        <v/>
      </c>
      <c r="M136" s="531" t="str">
        <f t="shared" si="4"/>
        <v/>
      </c>
      <c r="N136" s="532">
        <f t="shared" si="5"/>
        <v>0</v>
      </c>
      <c r="O136" s="70"/>
      <c r="P136" s="124"/>
      <c r="Q136" s="54"/>
      <c r="R136" s="194"/>
      <c r="S136" s="125"/>
      <c r="T136" s="54"/>
      <c r="U136" s="194"/>
      <c r="V136" s="124"/>
      <c r="W136" s="54"/>
      <c r="X136" s="194"/>
      <c r="Y136" s="125"/>
      <c r="Z136" s="54"/>
      <c r="AA136" s="194"/>
      <c r="AB136" s="57"/>
      <c r="AC136" s="70"/>
      <c r="AD136" s="124"/>
      <c r="AE136" s="70"/>
      <c r="AF136" s="124"/>
      <c r="AG136" s="70"/>
      <c r="AH136" s="57"/>
      <c r="AI136" s="70"/>
      <c r="AJ136" s="124"/>
      <c r="AK136" s="70"/>
      <c r="AL136" s="908"/>
      <c r="AM136" s="891"/>
      <c r="AN136" s="908"/>
      <c r="AO136" s="892"/>
      <c r="AP136" s="908"/>
      <c r="AQ136" s="70"/>
      <c r="AR136" s="59"/>
      <c r="AS136" s="70"/>
      <c r="AT136" s="57"/>
      <c r="AU136" s="262"/>
      <c r="AV136" s="70"/>
      <c r="AW136" s="57"/>
      <c r="AX136" s="533" t="str">
        <f>IF(AW136="","",IF(AW136="A",'12.パネルラジエーター設備費用算出シート'!$G$13,IF(AW136="B",'12.パネルラジエーター設備費用算出シート'!$N$13,IF(AW136="C",'12.パネルラジエーター設備費用算出シート'!$G$23,IF(AW136="D",'12.パネルラジエーター設備費用算出シート'!$N$23,IF(AW136="E",'12.パネルラジエーター設備費用算出シート'!$G$33,IF(AW136="F",'12.パネルラジエーター設備費用算出シート'!$N$33,IF(AW136="G",'12.パネルラジエーター設備費用算出シート'!$G$43,IF(AW136="H",'12.パネルラジエーター設備費用算出シート'!$N$43,IF(AW136="I",'12.パネルラジエーター設備費用算出シート'!$G$54,'12.パネルラジエーター設備費用算出シート'!$N$54))))))))))</f>
        <v/>
      </c>
      <c r="AY136" s="70"/>
      <c r="AZ136" s="57"/>
      <c r="BA136" s="262"/>
      <c r="BB136" s="70"/>
      <c r="BC136" s="34"/>
      <c r="BD136" s="34"/>
      <c r="BE136" s="34"/>
      <c r="BF136" s="53"/>
      <c r="BG136" s="34"/>
      <c r="BH136" s="34"/>
      <c r="BI136" s="53"/>
      <c r="BJ136" s="34"/>
      <c r="BK136" s="34"/>
      <c r="BL136" s="34"/>
      <c r="BM136" s="34"/>
    </row>
    <row r="137" spans="1:65" s="35" customFormat="1">
      <c r="A137" s="72"/>
      <c r="B137" s="55">
        <v>125</v>
      </c>
      <c r="C137" s="78"/>
      <c r="D137" s="56"/>
      <c r="E137" s="73"/>
      <c r="F137" s="530"/>
      <c r="G137" s="530"/>
      <c r="H137" s="57"/>
      <c r="I137" s="58"/>
      <c r="J137" s="57"/>
      <c r="K137" s="531" t="str">
        <f t="shared" si="3"/>
        <v/>
      </c>
      <c r="L137" s="531" t="str">
        <f>IF($G137="","",IF(OR('2.全体概要'!$C$15=1,'2.全体概要'!$C$15=2),INDEX($BH$15:$BH$16,MATCH($G137,$BG$15:$BG$16,-1)),IF('2.全体概要'!$C$15=3,INDEX($BH$14:$BH$15,MATCH($G137,$BG$14:$BG$15,-1)),INDEX($BH$13:$BH$14,MATCH($G137,$BG$13:$BG$14,-1)))))</f>
        <v/>
      </c>
      <c r="M137" s="531" t="str">
        <f t="shared" si="4"/>
        <v/>
      </c>
      <c r="N137" s="532">
        <f t="shared" si="5"/>
        <v>0</v>
      </c>
      <c r="O137" s="70"/>
      <c r="P137" s="124"/>
      <c r="Q137" s="54"/>
      <c r="R137" s="194"/>
      <c r="S137" s="125"/>
      <c r="T137" s="54"/>
      <c r="U137" s="194"/>
      <c r="V137" s="124"/>
      <c r="W137" s="54"/>
      <c r="X137" s="194"/>
      <c r="Y137" s="125"/>
      <c r="Z137" s="54"/>
      <c r="AA137" s="194"/>
      <c r="AB137" s="57"/>
      <c r="AC137" s="70"/>
      <c r="AD137" s="124"/>
      <c r="AE137" s="70"/>
      <c r="AF137" s="124"/>
      <c r="AG137" s="70"/>
      <c r="AH137" s="57"/>
      <c r="AI137" s="70"/>
      <c r="AJ137" s="124"/>
      <c r="AK137" s="70"/>
      <c r="AL137" s="908"/>
      <c r="AM137" s="891"/>
      <c r="AN137" s="908"/>
      <c r="AO137" s="892"/>
      <c r="AP137" s="908"/>
      <c r="AQ137" s="70"/>
      <c r="AR137" s="59"/>
      <c r="AS137" s="70"/>
      <c r="AT137" s="57"/>
      <c r="AU137" s="262"/>
      <c r="AV137" s="70"/>
      <c r="AW137" s="57"/>
      <c r="AX137" s="533" t="str">
        <f>IF(AW137="","",IF(AW137="A",'12.パネルラジエーター設備費用算出シート'!$G$13,IF(AW137="B",'12.パネルラジエーター設備費用算出シート'!$N$13,IF(AW137="C",'12.パネルラジエーター設備費用算出シート'!$G$23,IF(AW137="D",'12.パネルラジエーター設備費用算出シート'!$N$23,IF(AW137="E",'12.パネルラジエーター設備費用算出シート'!$G$33,IF(AW137="F",'12.パネルラジエーター設備費用算出シート'!$N$33,IF(AW137="G",'12.パネルラジエーター設備費用算出シート'!$G$43,IF(AW137="H",'12.パネルラジエーター設備費用算出シート'!$N$43,IF(AW137="I",'12.パネルラジエーター設備費用算出シート'!$G$54,'12.パネルラジエーター設備費用算出シート'!$N$54))))))))))</f>
        <v/>
      </c>
      <c r="AY137" s="70"/>
      <c r="AZ137" s="57"/>
      <c r="BA137" s="262"/>
      <c r="BB137" s="70"/>
      <c r="BC137" s="34"/>
      <c r="BD137" s="34"/>
      <c r="BE137" s="34"/>
      <c r="BF137" s="53"/>
      <c r="BG137" s="34"/>
      <c r="BH137" s="34"/>
      <c r="BI137" s="53"/>
      <c r="BJ137" s="34"/>
      <c r="BK137" s="34"/>
      <c r="BL137" s="34"/>
      <c r="BM137" s="34"/>
    </row>
    <row r="138" spans="1:65" s="35" customFormat="1">
      <c r="A138" s="72"/>
      <c r="B138" s="55">
        <v>126</v>
      </c>
      <c r="C138" s="78"/>
      <c r="D138" s="56"/>
      <c r="E138" s="73"/>
      <c r="F138" s="530"/>
      <c r="G138" s="530"/>
      <c r="H138" s="57"/>
      <c r="I138" s="58"/>
      <c r="J138" s="57"/>
      <c r="K138" s="531" t="str">
        <f t="shared" si="3"/>
        <v/>
      </c>
      <c r="L138" s="531" t="str">
        <f>IF($G138="","",IF(OR('2.全体概要'!$C$15=1,'2.全体概要'!$C$15=2),INDEX($BH$15:$BH$16,MATCH($G138,$BG$15:$BG$16,-1)),IF('2.全体概要'!$C$15=3,INDEX($BH$14:$BH$15,MATCH($G138,$BG$14:$BG$15,-1)),INDEX($BH$13:$BH$14,MATCH($G138,$BG$13:$BG$14,-1)))))</f>
        <v/>
      </c>
      <c r="M138" s="531" t="str">
        <f t="shared" si="4"/>
        <v/>
      </c>
      <c r="N138" s="532">
        <f t="shared" si="5"/>
        <v>0</v>
      </c>
      <c r="O138" s="70"/>
      <c r="P138" s="124"/>
      <c r="Q138" s="54"/>
      <c r="R138" s="194"/>
      <c r="S138" s="125"/>
      <c r="T138" s="54"/>
      <c r="U138" s="194"/>
      <c r="V138" s="124"/>
      <c r="W138" s="54"/>
      <c r="X138" s="194"/>
      <c r="Y138" s="125"/>
      <c r="Z138" s="54"/>
      <c r="AA138" s="194"/>
      <c r="AB138" s="57"/>
      <c r="AC138" s="70"/>
      <c r="AD138" s="124"/>
      <c r="AE138" s="70"/>
      <c r="AF138" s="124"/>
      <c r="AG138" s="70"/>
      <c r="AH138" s="57"/>
      <c r="AI138" s="70"/>
      <c r="AJ138" s="124"/>
      <c r="AK138" s="70"/>
      <c r="AL138" s="908"/>
      <c r="AM138" s="891"/>
      <c r="AN138" s="908"/>
      <c r="AO138" s="892"/>
      <c r="AP138" s="908"/>
      <c r="AQ138" s="70"/>
      <c r="AR138" s="59"/>
      <c r="AS138" s="70"/>
      <c r="AT138" s="57"/>
      <c r="AU138" s="262"/>
      <c r="AV138" s="70"/>
      <c r="AW138" s="57"/>
      <c r="AX138" s="533" t="str">
        <f>IF(AW138="","",IF(AW138="A",'12.パネルラジエーター設備費用算出シート'!$G$13,IF(AW138="B",'12.パネルラジエーター設備費用算出シート'!$N$13,IF(AW138="C",'12.パネルラジエーター設備費用算出シート'!$G$23,IF(AW138="D",'12.パネルラジエーター設備費用算出シート'!$N$23,IF(AW138="E",'12.パネルラジエーター設備費用算出シート'!$G$33,IF(AW138="F",'12.パネルラジエーター設備費用算出シート'!$N$33,IF(AW138="G",'12.パネルラジエーター設備費用算出シート'!$G$43,IF(AW138="H",'12.パネルラジエーター設備費用算出シート'!$N$43,IF(AW138="I",'12.パネルラジエーター設備費用算出シート'!$G$54,'12.パネルラジエーター設備費用算出シート'!$N$54))))))))))</f>
        <v/>
      </c>
      <c r="AY138" s="70"/>
      <c r="AZ138" s="57"/>
      <c r="BA138" s="262"/>
      <c r="BB138" s="70"/>
      <c r="BC138" s="34"/>
      <c r="BD138" s="34"/>
      <c r="BE138" s="34"/>
      <c r="BF138" s="53"/>
      <c r="BG138" s="34"/>
      <c r="BH138" s="34"/>
      <c r="BI138" s="53"/>
      <c r="BJ138" s="34"/>
      <c r="BK138" s="34"/>
      <c r="BL138" s="34"/>
      <c r="BM138" s="34"/>
    </row>
    <row r="139" spans="1:65" s="35" customFormat="1">
      <c r="A139" s="72"/>
      <c r="B139" s="55">
        <v>127</v>
      </c>
      <c r="C139" s="78"/>
      <c r="D139" s="56"/>
      <c r="E139" s="73"/>
      <c r="F139" s="530"/>
      <c r="G139" s="530"/>
      <c r="H139" s="57"/>
      <c r="I139" s="58"/>
      <c r="J139" s="57"/>
      <c r="K139" s="531" t="str">
        <f t="shared" si="3"/>
        <v/>
      </c>
      <c r="L139" s="531" t="str">
        <f>IF($G139="","",IF(OR('2.全体概要'!$C$15=1,'2.全体概要'!$C$15=2),INDEX($BH$15:$BH$16,MATCH($G139,$BG$15:$BG$16,-1)),IF('2.全体概要'!$C$15=3,INDEX($BH$14:$BH$15,MATCH($G139,$BG$14:$BG$15,-1)),INDEX($BH$13:$BH$14,MATCH($G139,$BG$13:$BG$14,-1)))))</f>
        <v/>
      </c>
      <c r="M139" s="531" t="str">
        <f t="shared" si="4"/>
        <v/>
      </c>
      <c r="N139" s="532">
        <f t="shared" si="5"/>
        <v>0</v>
      </c>
      <c r="O139" s="70"/>
      <c r="P139" s="124"/>
      <c r="Q139" s="54"/>
      <c r="R139" s="194"/>
      <c r="S139" s="125"/>
      <c r="T139" s="54"/>
      <c r="U139" s="194"/>
      <c r="V139" s="124"/>
      <c r="W139" s="54"/>
      <c r="X139" s="194"/>
      <c r="Y139" s="125"/>
      <c r="Z139" s="54"/>
      <c r="AA139" s="194"/>
      <c r="AB139" s="57"/>
      <c r="AC139" s="70"/>
      <c r="AD139" s="124"/>
      <c r="AE139" s="70"/>
      <c r="AF139" s="124"/>
      <c r="AG139" s="70"/>
      <c r="AH139" s="57"/>
      <c r="AI139" s="70"/>
      <c r="AJ139" s="124"/>
      <c r="AK139" s="70"/>
      <c r="AL139" s="908"/>
      <c r="AM139" s="891"/>
      <c r="AN139" s="908"/>
      <c r="AO139" s="892"/>
      <c r="AP139" s="908"/>
      <c r="AQ139" s="70"/>
      <c r="AR139" s="59"/>
      <c r="AS139" s="70"/>
      <c r="AT139" s="57"/>
      <c r="AU139" s="262"/>
      <c r="AV139" s="70"/>
      <c r="AW139" s="57"/>
      <c r="AX139" s="533" t="str">
        <f>IF(AW139="","",IF(AW139="A",'12.パネルラジエーター設備費用算出シート'!$G$13,IF(AW139="B",'12.パネルラジエーター設備費用算出シート'!$N$13,IF(AW139="C",'12.パネルラジエーター設備費用算出シート'!$G$23,IF(AW139="D",'12.パネルラジエーター設備費用算出シート'!$N$23,IF(AW139="E",'12.パネルラジエーター設備費用算出シート'!$G$33,IF(AW139="F",'12.パネルラジエーター設備費用算出シート'!$N$33,IF(AW139="G",'12.パネルラジエーター設備費用算出シート'!$G$43,IF(AW139="H",'12.パネルラジエーター設備費用算出シート'!$N$43,IF(AW139="I",'12.パネルラジエーター設備費用算出シート'!$G$54,'12.パネルラジエーター設備費用算出シート'!$N$54))))))))))</f>
        <v/>
      </c>
      <c r="AY139" s="70"/>
      <c r="AZ139" s="57"/>
      <c r="BA139" s="262"/>
      <c r="BB139" s="70"/>
      <c r="BC139" s="34"/>
      <c r="BD139" s="34"/>
      <c r="BE139" s="34"/>
      <c r="BF139" s="53"/>
      <c r="BG139" s="34"/>
      <c r="BH139" s="34"/>
      <c r="BI139" s="53"/>
      <c r="BJ139" s="34"/>
      <c r="BK139" s="34"/>
      <c r="BL139" s="34"/>
      <c r="BM139" s="34"/>
    </row>
    <row r="140" spans="1:65" s="35" customFormat="1">
      <c r="A140" s="72"/>
      <c r="B140" s="55">
        <v>128</v>
      </c>
      <c r="C140" s="78"/>
      <c r="D140" s="56"/>
      <c r="E140" s="73"/>
      <c r="F140" s="530"/>
      <c r="G140" s="530"/>
      <c r="H140" s="57"/>
      <c r="I140" s="58"/>
      <c r="J140" s="57"/>
      <c r="K140" s="531" t="str">
        <f t="shared" si="3"/>
        <v/>
      </c>
      <c r="L140" s="531" t="str">
        <f>IF($G140="","",IF(OR('2.全体概要'!$C$15=1,'2.全体概要'!$C$15=2),INDEX($BH$15:$BH$16,MATCH($G140,$BG$15:$BG$16,-1)),IF('2.全体概要'!$C$15=3,INDEX($BH$14:$BH$15,MATCH($G140,$BG$14:$BG$15,-1)),INDEX($BH$13:$BH$14,MATCH($G140,$BG$13:$BG$14,-1)))))</f>
        <v/>
      </c>
      <c r="M140" s="531" t="str">
        <f t="shared" si="4"/>
        <v/>
      </c>
      <c r="N140" s="532">
        <f t="shared" si="5"/>
        <v>0</v>
      </c>
      <c r="O140" s="70"/>
      <c r="P140" s="124"/>
      <c r="Q140" s="54"/>
      <c r="R140" s="194"/>
      <c r="S140" s="125"/>
      <c r="T140" s="54"/>
      <c r="U140" s="194"/>
      <c r="V140" s="124"/>
      <c r="W140" s="54"/>
      <c r="X140" s="194"/>
      <c r="Y140" s="125"/>
      <c r="Z140" s="54"/>
      <c r="AA140" s="194"/>
      <c r="AB140" s="57"/>
      <c r="AC140" s="70"/>
      <c r="AD140" s="124"/>
      <c r="AE140" s="70"/>
      <c r="AF140" s="124"/>
      <c r="AG140" s="70"/>
      <c r="AH140" s="57"/>
      <c r="AI140" s="70"/>
      <c r="AJ140" s="124"/>
      <c r="AK140" s="70"/>
      <c r="AL140" s="908"/>
      <c r="AM140" s="891"/>
      <c r="AN140" s="908"/>
      <c r="AO140" s="892"/>
      <c r="AP140" s="908"/>
      <c r="AQ140" s="70"/>
      <c r="AR140" s="59"/>
      <c r="AS140" s="70"/>
      <c r="AT140" s="57"/>
      <c r="AU140" s="262"/>
      <c r="AV140" s="70"/>
      <c r="AW140" s="57"/>
      <c r="AX140" s="533" t="str">
        <f>IF(AW140="","",IF(AW140="A",'12.パネルラジエーター設備費用算出シート'!$G$13,IF(AW140="B",'12.パネルラジエーター設備費用算出シート'!$N$13,IF(AW140="C",'12.パネルラジエーター設備費用算出シート'!$G$23,IF(AW140="D",'12.パネルラジエーター設備費用算出シート'!$N$23,IF(AW140="E",'12.パネルラジエーター設備費用算出シート'!$G$33,IF(AW140="F",'12.パネルラジエーター設備費用算出シート'!$N$33,IF(AW140="G",'12.パネルラジエーター設備費用算出シート'!$G$43,IF(AW140="H",'12.パネルラジエーター設備費用算出シート'!$N$43,IF(AW140="I",'12.パネルラジエーター設備費用算出シート'!$G$54,'12.パネルラジエーター設備費用算出シート'!$N$54))))))))))</f>
        <v/>
      </c>
      <c r="AY140" s="70"/>
      <c r="AZ140" s="57"/>
      <c r="BA140" s="262"/>
      <c r="BB140" s="70"/>
      <c r="BC140" s="34"/>
      <c r="BD140" s="34"/>
      <c r="BE140" s="34"/>
      <c r="BF140" s="53"/>
      <c r="BG140" s="34"/>
      <c r="BH140" s="34"/>
      <c r="BI140" s="53"/>
      <c r="BJ140" s="34"/>
      <c r="BK140" s="34"/>
      <c r="BL140" s="34"/>
      <c r="BM140" s="34"/>
    </row>
    <row r="141" spans="1:65" s="35" customFormat="1">
      <c r="A141" s="72"/>
      <c r="B141" s="55">
        <v>129</v>
      </c>
      <c r="C141" s="78"/>
      <c r="D141" s="56"/>
      <c r="E141" s="73"/>
      <c r="F141" s="530"/>
      <c r="G141" s="530"/>
      <c r="H141" s="57"/>
      <c r="I141" s="58"/>
      <c r="J141" s="57"/>
      <c r="K141" s="531" t="str">
        <f t="shared" ref="K141:K204" si="6">IF($F141="","",VLOOKUP($F141,$BD$13:$BE$17,2,TRUE))</f>
        <v/>
      </c>
      <c r="L141" s="531" t="str">
        <f>IF($G141="","",IF(OR('2.全体概要'!$C$15=1,'2.全体概要'!$C$15=2),INDEX($BH$15:$BH$16,MATCH($G141,$BG$15:$BG$16,-1)),IF('2.全体概要'!$C$15=3,INDEX($BH$14:$BH$15,MATCH($G141,$BG$14:$BG$15,-1)),INDEX($BH$13:$BH$14,MATCH($G141,$BG$13:$BG$14,-1)))))</f>
        <v/>
      </c>
      <c r="M141" s="531" t="str">
        <f t="shared" ref="M141:M204" si="7">IF(OR($F141="",$H141="",$I141=""),"",VLOOKUP($H141&amp;$I141,$BJ$13:$BM$18,IF($F141&lt;50,2,IF(AND($J141="該当",$H141="角住戸"),4,3)),FALSE))</f>
        <v/>
      </c>
      <c r="N141" s="532">
        <f t="shared" si="5"/>
        <v>0</v>
      </c>
      <c r="O141" s="70"/>
      <c r="P141" s="124"/>
      <c r="Q141" s="54"/>
      <c r="R141" s="194"/>
      <c r="S141" s="125"/>
      <c r="T141" s="54"/>
      <c r="U141" s="194"/>
      <c r="V141" s="124"/>
      <c r="W141" s="54"/>
      <c r="X141" s="194"/>
      <c r="Y141" s="125"/>
      <c r="Z141" s="54"/>
      <c r="AA141" s="194"/>
      <c r="AB141" s="57"/>
      <c r="AC141" s="70"/>
      <c r="AD141" s="124"/>
      <c r="AE141" s="70"/>
      <c r="AF141" s="124"/>
      <c r="AG141" s="70"/>
      <c r="AH141" s="57"/>
      <c r="AI141" s="70"/>
      <c r="AJ141" s="124"/>
      <c r="AK141" s="70"/>
      <c r="AL141" s="908"/>
      <c r="AM141" s="891"/>
      <c r="AN141" s="908"/>
      <c r="AO141" s="892"/>
      <c r="AP141" s="908"/>
      <c r="AQ141" s="70"/>
      <c r="AR141" s="59"/>
      <c r="AS141" s="70"/>
      <c r="AT141" s="57"/>
      <c r="AU141" s="262"/>
      <c r="AV141" s="70"/>
      <c r="AW141" s="57"/>
      <c r="AX141" s="533" t="str">
        <f>IF(AW141="","",IF(AW141="A",'12.パネルラジエーター設備費用算出シート'!$G$13,IF(AW141="B",'12.パネルラジエーター設備費用算出シート'!$N$13,IF(AW141="C",'12.パネルラジエーター設備費用算出シート'!$G$23,IF(AW141="D",'12.パネルラジエーター設備費用算出シート'!$N$23,IF(AW141="E",'12.パネルラジエーター設備費用算出シート'!$G$33,IF(AW141="F",'12.パネルラジエーター設備費用算出シート'!$N$33,IF(AW141="G",'12.パネルラジエーター設備費用算出シート'!$G$43,IF(AW141="H",'12.パネルラジエーター設備費用算出シート'!$N$43,IF(AW141="I",'12.パネルラジエーター設備費用算出シート'!$G$54,'12.パネルラジエーター設備費用算出シート'!$N$54))))))))))</f>
        <v/>
      </c>
      <c r="AY141" s="70"/>
      <c r="AZ141" s="57"/>
      <c r="BA141" s="262"/>
      <c r="BB141" s="70"/>
      <c r="BC141" s="34"/>
      <c r="BD141" s="34"/>
      <c r="BE141" s="34"/>
      <c r="BF141" s="53"/>
      <c r="BG141" s="34"/>
      <c r="BH141" s="34"/>
      <c r="BI141" s="53"/>
      <c r="BJ141" s="34"/>
      <c r="BK141" s="34"/>
      <c r="BL141" s="34"/>
      <c r="BM141" s="34"/>
    </row>
    <row r="142" spans="1:65" s="35" customFormat="1">
      <c r="A142" s="72"/>
      <c r="B142" s="55">
        <v>130</v>
      </c>
      <c r="C142" s="78"/>
      <c r="D142" s="56"/>
      <c r="E142" s="73"/>
      <c r="F142" s="530"/>
      <c r="G142" s="530"/>
      <c r="H142" s="57"/>
      <c r="I142" s="58"/>
      <c r="J142" s="57"/>
      <c r="K142" s="531" t="str">
        <f t="shared" si="6"/>
        <v/>
      </c>
      <c r="L142" s="531" t="str">
        <f>IF($G142="","",IF(OR('2.全体概要'!$C$15=1,'2.全体概要'!$C$15=2),INDEX($BH$15:$BH$16,MATCH($G142,$BG$15:$BG$16,-1)),IF('2.全体概要'!$C$15=3,INDEX($BH$14:$BH$15,MATCH($G142,$BG$14:$BG$15,-1)),INDEX($BH$13:$BH$14,MATCH($G142,$BG$13:$BG$14,-1)))))</f>
        <v/>
      </c>
      <c r="M142" s="531" t="str">
        <f t="shared" si="7"/>
        <v/>
      </c>
      <c r="N142" s="532">
        <f t="shared" ref="N142:N205" si="8">IF(OR(K142="",L142="",M142=""),0,(800000*K142*L142*M142))</f>
        <v>0</v>
      </c>
      <c r="O142" s="70"/>
      <c r="P142" s="124"/>
      <c r="Q142" s="54"/>
      <c r="R142" s="194"/>
      <c r="S142" s="125"/>
      <c r="T142" s="54"/>
      <c r="U142" s="194"/>
      <c r="V142" s="124"/>
      <c r="W142" s="54"/>
      <c r="X142" s="194"/>
      <c r="Y142" s="125"/>
      <c r="Z142" s="54"/>
      <c r="AA142" s="194"/>
      <c r="AB142" s="57"/>
      <c r="AC142" s="70"/>
      <c r="AD142" s="124"/>
      <c r="AE142" s="70"/>
      <c r="AF142" s="124"/>
      <c r="AG142" s="70"/>
      <c r="AH142" s="57"/>
      <c r="AI142" s="70"/>
      <c r="AJ142" s="124"/>
      <c r="AK142" s="70"/>
      <c r="AL142" s="908"/>
      <c r="AM142" s="891"/>
      <c r="AN142" s="908"/>
      <c r="AO142" s="892"/>
      <c r="AP142" s="908"/>
      <c r="AQ142" s="70"/>
      <c r="AR142" s="59"/>
      <c r="AS142" s="70"/>
      <c r="AT142" s="57"/>
      <c r="AU142" s="262"/>
      <c r="AV142" s="70"/>
      <c r="AW142" s="57"/>
      <c r="AX142" s="533" t="str">
        <f>IF(AW142="","",IF(AW142="A",'12.パネルラジエーター設備費用算出シート'!$G$13,IF(AW142="B",'12.パネルラジエーター設備費用算出シート'!$N$13,IF(AW142="C",'12.パネルラジエーター設備費用算出シート'!$G$23,IF(AW142="D",'12.パネルラジエーター設備費用算出シート'!$N$23,IF(AW142="E",'12.パネルラジエーター設備費用算出シート'!$G$33,IF(AW142="F",'12.パネルラジエーター設備費用算出シート'!$N$33,IF(AW142="G",'12.パネルラジエーター設備費用算出シート'!$G$43,IF(AW142="H",'12.パネルラジエーター設備費用算出シート'!$N$43,IF(AW142="I",'12.パネルラジエーター設備費用算出シート'!$G$54,'12.パネルラジエーター設備費用算出シート'!$N$54))))))))))</f>
        <v/>
      </c>
      <c r="AY142" s="70"/>
      <c r="AZ142" s="57"/>
      <c r="BA142" s="262"/>
      <c r="BB142" s="70"/>
      <c r="BC142" s="34"/>
      <c r="BD142" s="34"/>
      <c r="BE142" s="34"/>
      <c r="BF142" s="53"/>
      <c r="BG142" s="34"/>
      <c r="BH142" s="34"/>
      <c r="BI142" s="53"/>
      <c r="BJ142" s="34"/>
      <c r="BK142" s="34"/>
      <c r="BL142" s="34"/>
      <c r="BM142" s="34"/>
    </row>
    <row r="143" spans="1:65" s="35" customFormat="1">
      <c r="A143" s="72"/>
      <c r="B143" s="55">
        <v>131</v>
      </c>
      <c r="C143" s="78"/>
      <c r="D143" s="56"/>
      <c r="E143" s="73"/>
      <c r="F143" s="530"/>
      <c r="G143" s="530"/>
      <c r="H143" s="57"/>
      <c r="I143" s="58"/>
      <c r="J143" s="57"/>
      <c r="K143" s="531" t="str">
        <f t="shared" si="6"/>
        <v/>
      </c>
      <c r="L143" s="531" t="str">
        <f>IF($G143="","",IF(OR('2.全体概要'!$C$15=1,'2.全体概要'!$C$15=2),INDEX($BH$15:$BH$16,MATCH($G143,$BG$15:$BG$16,-1)),IF('2.全体概要'!$C$15=3,INDEX($BH$14:$BH$15,MATCH($G143,$BG$14:$BG$15,-1)),INDEX($BH$13:$BH$14,MATCH($G143,$BG$13:$BG$14,-1)))))</f>
        <v/>
      </c>
      <c r="M143" s="531" t="str">
        <f t="shared" si="7"/>
        <v/>
      </c>
      <c r="N143" s="532">
        <f t="shared" si="8"/>
        <v>0</v>
      </c>
      <c r="O143" s="70"/>
      <c r="P143" s="124"/>
      <c r="Q143" s="54"/>
      <c r="R143" s="194"/>
      <c r="S143" s="125"/>
      <c r="T143" s="54"/>
      <c r="U143" s="194"/>
      <c r="V143" s="124"/>
      <c r="W143" s="54"/>
      <c r="X143" s="194"/>
      <c r="Y143" s="125"/>
      <c r="Z143" s="54"/>
      <c r="AA143" s="194"/>
      <c r="AB143" s="57"/>
      <c r="AC143" s="70"/>
      <c r="AD143" s="124"/>
      <c r="AE143" s="70"/>
      <c r="AF143" s="124"/>
      <c r="AG143" s="70"/>
      <c r="AH143" s="57"/>
      <c r="AI143" s="70"/>
      <c r="AJ143" s="124"/>
      <c r="AK143" s="70"/>
      <c r="AL143" s="908"/>
      <c r="AM143" s="891"/>
      <c r="AN143" s="908"/>
      <c r="AO143" s="892"/>
      <c r="AP143" s="908"/>
      <c r="AQ143" s="70"/>
      <c r="AR143" s="59"/>
      <c r="AS143" s="70"/>
      <c r="AT143" s="57"/>
      <c r="AU143" s="262"/>
      <c r="AV143" s="70"/>
      <c r="AW143" s="57"/>
      <c r="AX143" s="533" t="str">
        <f>IF(AW143="","",IF(AW143="A",'12.パネルラジエーター設備費用算出シート'!$G$13,IF(AW143="B",'12.パネルラジエーター設備費用算出シート'!$N$13,IF(AW143="C",'12.パネルラジエーター設備費用算出シート'!$G$23,IF(AW143="D",'12.パネルラジエーター設備費用算出シート'!$N$23,IF(AW143="E",'12.パネルラジエーター設備費用算出シート'!$G$33,IF(AW143="F",'12.パネルラジエーター設備費用算出シート'!$N$33,IF(AW143="G",'12.パネルラジエーター設備費用算出シート'!$G$43,IF(AW143="H",'12.パネルラジエーター設備費用算出シート'!$N$43,IF(AW143="I",'12.パネルラジエーター設備費用算出シート'!$G$54,'12.パネルラジエーター設備費用算出シート'!$N$54))))))))))</f>
        <v/>
      </c>
      <c r="AY143" s="70"/>
      <c r="AZ143" s="57"/>
      <c r="BA143" s="262"/>
      <c r="BB143" s="70"/>
      <c r="BC143" s="34"/>
      <c r="BD143" s="34"/>
      <c r="BE143" s="34"/>
      <c r="BF143" s="53"/>
      <c r="BG143" s="34"/>
      <c r="BH143" s="34"/>
      <c r="BI143" s="53"/>
      <c r="BJ143" s="34"/>
      <c r="BK143" s="34"/>
      <c r="BL143" s="34"/>
      <c r="BM143" s="34"/>
    </row>
    <row r="144" spans="1:65" s="35" customFormat="1">
      <c r="A144" s="72"/>
      <c r="B144" s="55">
        <v>132</v>
      </c>
      <c r="C144" s="78"/>
      <c r="D144" s="56"/>
      <c r="E144" s="73"/>
      <c r="F144" s="530"/>
      <c r="G144" s="530"/>
      <c r="H144" s="57"/>
      <c r="I144" s="58"/>
      <c r="J144" s="57"/>
      <c r="K144" s="531" t="str">
        <f t="shared" si="6"/>
        <v/>
      </c>
      <c r="L144" s="531" t="str">
        <f>IF($G144="","",IF(OR('2.全体概要'!$C$15=1,'2.全体概要'!$C$15=2),INDEX($BH$15:$BH$16,MATCH($G144,$BG$15:$BG$16,-1)),IF('2.全体概要'!$C$15=3,INDEX($BH$14:$BH$15,MATCH($G144,$BG$14:$BG$15,-1)),INDEX($BH$13:$BH$14,MATCH($G144,$BG$13:$BG$14,-1)))))</f>
        <v/>
      </c>
      <c r="M144" s="531" t="str">
        <f t="shared" si="7"/>
        <v/>
      </c>
      <c r="N144" s="532">
        <f t="shared" si="8"/>
        <v>0</v>
      </c>
      <c r="O144" s="70"/>
      <c r="P144" s="124"/>
      <c r="Q144" s="54"/>
      <c r="R144" s="194"/>
      <c r="S144" s="125"/>
      <c r="T144" s="54"/>
      <c r="U144" s="194"/>
      <c r="V144" s="124"/>
      <c r="W144" s="54"/>
      <c r="X144" s="194"/>
      <c r="Y144" s="125"/>
      <c r="Z144" s="54"/>
      <c r="AA144" s="194"/>
      <c r="AB144" s="57"/>
      <c r="AC144" s="70"/>
      <c r="AD144" s="124"/>
      <c r="AE144" s="70"/>
      <c r="AF144" s="124"/>
      <c r="AG144" s="70"/>
      <c r="AH144" s="57"/>
      <c r="AI144" s="70"/>
      <c r="AJ144" s="124"/>
      <c r="AK144" s="70"/>
      <c r="AL144" s="908"/>
      <c r="AM144" s="891"/>
      <c r="AN144" s="908"/>
      <c r="AO144" s="892"/>
      <c r="AP144" s="908"/>
      <c r="AQ144" s="70"/>
      <c r="AR144" s="59"/>
      <c r="AS144" s="70"/>
      <c r="AT144" s="57"/>
      <c r="AU144" s="262"/>
      <c r="AV144" s="70"/>
      <c r="AW144" s="57"/>
      <c r="AX144" s="533" t="str">
        <f>IF(AW144="","",IF(AW144="A",'12.パネルラジエーター設備費用算出シート'!$G$13,IF(AW144="B",'12.パネルラジエーター設備費用算出シート'!$N$13,IF(AW144="C",'12.パネルラジエーター設備費用算出シート'!$G$23,IF(AW144="D",'12.パネルラジエーター設備費用算出シート'!$N$23,IF(AW144="E",'12.パネルラジエーター設備費用算出シート'!$G$33,IF(AW144="F",'12.パネルラジエーター設備費用算出シート'!$N$33,IF(AW144="G",'12.パネルラジエーター設備費用算出シート'!$G$43,IF(AW144="H",'12.パネルラジエーター設備費用算出シート'!$N$43,IF(AW144="I",'12.パネルラジエーター設備費用算出シート'!$G$54,'12.パネルラジエーター設備費用算出シート'!$N$54))))))))))</f>
        <v/>
      </c>
      <c r="AY144" s="70"/>
      <c r="AZ144" s="57"/>
      <c r="BA144" s="262"/>
      <c r="BB144" s="70"/>
      <c r="BC144" s="34"/>
      <c r="BD144" s="34"/>
      <c r="BE144" s="34"/>
      <c r="BF144" s="53"/>
      <c r="BG144" s="34"/>
      <c r="BH144" s="34"/>
      <c r="BI144" s="53"/>
      <c r="BJ144" s="34"/>
      <c r="BK144" s="34"/>
      <c r="BL144" s="34"/>
      <c r="BM144" s="34"/>
    </row>
    <row r="145" spans="1:65" s="35" customFormat="1">
      <c r="A145" s="72"/>
      <c r="B145" s="55">
        <v>133</v>
      </c>
      <c r="C145" s="78"/>
      <c r="D145" s="56"/>
      <c r="E145" s="73"/>
      <c r="F145" s="530"/>
      <c r="G145" s="530"/>
      <c r="H145" s="57"/>
      <c r="I145" s="58"/>
      <c r="J145" s="57"/>
      <c r="K145" s="531" t="str">
        <f t="shared" si="6"/>
        <v/>
      </c>
      <c r="L145" s="531" t="str">
        <f>IF($G145="","",IF(OR('2.全体概要'!$C$15=1,'2.全体概要'!$C$15=2),INDEX($BH$15:$BH$16,MATCH($G145,$BG$15:$BG$16,-1)),IF('2.全体概要'!$C$15=3,INDEX($BH$14:$BH$15,MATCH($G145,$BG$14:$BG$15,-1)),INDEX($BH$13:$BH$14,MATCH($G145,$BG$13:$BG$14,-1)))))</f>
        <v/>
      </c>
      <c r="M145" s="531" t="str">
        <f t="shared" si="7"/>
        <v/>
      </c>
      <c r="N145" s="532">
        <f t="shared" si="8"/>
        <v>0</v>
      </c>
      <c r="O145" s="70"/>
      <c r="P145" s="124"/>
      <c r="Q145" s="54"/>
      <c r="R145" s="194"/>
      <c r="S145" s="125"/>
      <c r="T145" s="54"/>
      <c r="U145" s="194"/>
      <c r="V145" s="124"/>
      <c r="W145" s="54"/>
      <c r="X145" s="194"/>
      <c r="Y145" s="125"/>
      <c r="Z145" s="54"/>
      <c r="AA145" s="194"/>
      <c r="AB145" s="57"/>
      <c r="AC145" s="70"/>
      <c r="AD145" s="124"/>
      <c r="AE145" s="70"/>
      <c r="AF145" s="124"/>
      <c r="AG145" s="70"/>
      <c r="AH145" s="57"/>
      <c r="AI145" s="70"/>
      <c r="AJ145" s="124"/>
      <c r="AK145" s="70"/>
      <c r="AL145" s="908"/>
      <c r="AM145" s="891"/>
      <c r="AN145" s="908"/>
      <c r="AO145" s="892"/>
      <c r="AP145" s="908"/>
      <c r="AQ145" s="70"/>
      <c r="AR145" s="59"/>
      <c r="AS145" s="70"/>
      <c r="AT145" s="57"/>
      <c r="AU145" s="262"/>
      <c r="AV145" s="70"/>
      <c r="AW145" s="57"/>
      <c r="AX145" s="533" t="str">
        <f>IF(AW145="","",IF(AW145="A",'12.パネルラジエーター設備費用算出シート'!$G$13,IF(AW145="B",'12.パネルラジエーター設備費用算出シート'!$N$13,IF(AW145="C",'12.パネルラジエーター設備費用算出シート'!$G$23,IF(AW145="D",'12.パネルラジエーター設備費用算出シート'!$N$23,IF(AW145="E",'12.パネルラジエーター設備費用算出シート'!$G$33,IF(AW145="F",'12.パネルラジエーター設備費用算出シート'!$N$33,IF(AW145="G",'12.パネルラジエーター設備費用算出シート'!$G$43,IF(AW145="H",'12.パネルラジエーター設備費用算出シート'!$N$43,IF(AW145="I",'12.パネルラジエーター設備費用算出シート'!$G$54,'12.パネルラジエーター設備費用算出シート'!$N$54))))))))))</f>
        <v/>
      </c>
      <c r="AY145" s="70"/>
      <c r="AZ145" s="57"/>
      <c r="BA145" s="262"/>
      <c r="BB145" s="70"/>
      <c r="BC145" s="34"/>
      <c r="BD145" s="34"/>
      <c r="BE145" s="34"/>
      <c r="BF145" s="53"/>
      <c r="BG145" s="34"/>
      <c r="BH145" s="34"/>
      <c r="BI145" s="53"/>
      <c r="BJ145" s="34"/>
      <c r="BK145" s="34"/>
      <c r="BL145" s="34"/>
      <c r="BM145" s="34"/>
    </row>
    <row r="146" spans="1:65" s="35" customFormat="1">
      <c r="A146" s="72"/>
      <c r="B146" s="55">
        <v>134</v>
      </c>
      <c r="C146" s="78"/>
      <c r="D146" s="56"/>
      <c r="E146" s="73"/>
      <c r="F146" s="530"/>
      <c r="G146" s="530"/>
      <c r="H146" s="57"/>
      <c r="I146" s="58"/>
      <c r="J146" s="57"/>
      <c r="K146" s="531" t="str">
        <f t="shared" si="6"/>
        <v/>
      </c>
      <c r="L146" s="531" t="str">
        <f>IF($G146="","",IF(OR('2.全体概要'!$C$15=1,'2.全体概要'!$C$15=2),INDEX($BH$15:$BH$16,MATCH($G146,$BG$15:$BG$16,-1)),IF('2.全体概要'!$C$15=3,INDEX($BH$14:$BH$15,MATCH($G146,$BG$14:$BG$15,-1)),INDEX($BH$13:$BH$14,MATCH($G146,$BG$13:$BG$14,-1)))))</f>
        <v/>
      </c>
      <c r="M146" s="531" t="str">
        <f t="shared" si="7"/>
        <v/>
      </c>
      <c r="N146" s="532">
        <f t="shared" si="8"/>
        <v>0</v>
      </c>
      <c r="O146" s="70"/>
      <c r="P146" s="124"/>
      <c r="Q146" s="54"/>
      <c r="R146" s="194"/>
      <c r="S146" s="125"/>
      <c r="T146" s="54"/>
      <c r="U146" s="194"/>
      <c r="V146" s="124"/>
      <c r="W146" s="54"/>
      <c r="X146" s="194"/>
      <c r="Y146" s="125"/>
      <c r="Z146" s="54"/>
      <c r="AA146" s="194"/>
      <c r="AB146" s="57"/>
      <c r="AC146" s="70"/>
      <c r="AD146" s="124"/>
      <c r="AE146" s="70"/>
      <c r="AF146" s="124"/>
      <c r="AG146" s="70"/>
      <c r="AH146" s="57"/>
      <c r="AI146" s="70"/>
      <c r="AJ146" s="124"/>
      <c r="AK146" s="70"/>
      <c r="AL146" s="908"/>
      <c r="AM146" s="891"/>
      <c r="AN146" s="908"/>
      <c r="AO146" s="892"/>
      <c r="AP146" s="908"/>
      <c r="AQ146" s="70"/>
      <c r="AR146" s="59"/>
      <c r="AS146" s="70"/>
      <c r="AT146" s="57"/>
      <c r="AU146" s="262"/>
      <c r="AV146" s="70"/>
      <c r="AW146" s="57"/>
      <c r="AX146" s="533" t="str">
        <f>IF(AW146="","",IF(AW146="A",'12.パネルラジエーター設備費用算出シート'!$G$13,IF(AW146="B",'12.パネルラジエーター設備費用算出シート'!$N$13,IF(AW146="C",'12.パネルラジエーター設備費用算出シート'!$G$23,IF(AW146="D",'12.パネルラジエーター設備費用算出シート'!$N$23,IF(AW146="E",'12.パネルラジエーター設備費用算出シート'!$G$33,IF(AW146="F",'12.パネルラジエーター設備費用算出シート'!$N$33,IF(AW146="G",'12.パネルラジエーター設備費用算出シート'!$G$43,IF(AW146="H",'12.パネルラジエーター設備費用算出シート'!$N$43,IF(AW146="I",'12.パネルラジエーター設備費用算出シート'!$G$54,'12.パネルラジエーター設備費用算出シート'!$N$54))))))))))</f>
        <v/>
      </c>
      <c r="AY146" s="70"/>
      <c r="AZ146" s="57"/>
      <c r="BA146" s="262"/>
      <c r="BB146" s="70"/>
      <c r="BC146" s="34"/>
      <c r="BD146" s="34"/>
      <c r="BE146" s="34"/>
      <c r="BF146" s="53"/>
      <c r="BG146" s="34"/>
      <c r="BH146" s="34"/>
      <c r="BI146" s="53"/>
      <c r="BJ146" s="34"/>
      <c r="BK146" s="34"/>
      <c r="BL146" s="34"/>
      <c r="BM146" s="34"/>
    </row>
    <row r="147" spans="1:65" s="35" customFormat="1">
      <c r="A147" s="72"/>
      <c r="B147" s="55">
        <v>135</v>
      </c>
      <c r="C147" s="78"/>
      <c r="D147" s="56"/>
      <c r="E147" s="73"/>
      <c r="F147" s="530"/>
      <c r="G147" s="530"/>
      <c r="H147" s="57"/>
      <c r="I147" s="58"/>
      <c r="J147" s="57"/>
      <c r="K147" s="531" t="str">
        <f t="shared" si="6"/>
        <v/>
      </c>
      <c r="L147" s="531" t="str">
        <f>IF($G147="","",IF(OR('2.全体概要'!$C$15=1,'2.全体概要'!$C$15=2),INDEX($BH$15:$BH$16,MATCH($G147,$BG$15:$BG$16,-1)),IF('2.全体概要'!$C$15=3,INDEX($BH$14:$BH$15,MATCH($G147,$BG$14:$BG$15,-1)),INDEX($BH$13:$BH$14,MATCH($G147,$BG$13:$BG$14,-1)))))</f>
        <v/>
      </c>
      <c r="M147" s="531" t="str">
        <f t="shared" si="7"/>
        <v/>
      </c>
      <c r="N147" s="532">
        <f t="shared" si="8"/>
        <v>0</v>
      </c>
      <c r="O147" s="70"/>
      <c r="P147" s="124"/>
      <c r="Q147" s="54"/>
      <c r="R147" s="194"/>
      <c r="S147" s="125"/>
      <c r="T147" s="54"/>
      <c r="U147" s="194"/>
      <c r="V147" s="124"/>
      <c r="W147" s="54"/>
      <c r="X147" s="194"/>
      <c r="Y147" s="125"/>
      <c r="Z147" s="54"/>
      <c r="AA147" s="194"/>
      <c r="AB147" s="57"/>
      <c r="AC147" s="70"/>
      <c r="AD147" s="124"/>
      <c r="AE147" s="70"/>
      <c r="AF147" s="124"/>
      <c r="AG147" s="70"/>
      <c r="AH147" s="57"/>
      <c r="AI147" s="70"/>
      <c r="AJ147" s="124"/>
      <c r="AK147" s="70"/>
      <c r="AL147" s="908"/>
      <c r="AM147" s="891"/>
      <c r="AN147" s="908"/>
      <c r="AO147" s="892"/>
      <c r="AP147" s="908"/>
      <c r="AQ147" s="70"/>
      <c r="AR147" s="59"/>
      <c r="AS147" s="70"/>
      <c r="AT147" s="57"/>
      <c r="AU147" s="262"/>
      <c r="AV147" s="70"/>
      <c r="AW147" s="57"/>
      <c r="AX147" s="533" t="str">
        <f>IF(AW147="","",IF(AW147="A",'12.パネルラジエーター設備費用算出シート'!$G$13,IF(AW147="B",'12.パネルラジエーター設備費用算出シート'!$N$13,IF(AW147="C",'12.パネルラジエーター設備費用算出シート'!$G$23,IF(AW147="D",'12.パネルラジエーター設備費用算出シート'!$N$23,IF(AW147="E",'12.パネルラジエーター設備費用算出シート'!$G$33,IF(AW147="F",'12.パネルラジエーター設備費用算出シート'!$N$33,IF(AW147="G",'12.パネルラジエーター設備費用算出シート'!$G$43,IF(AW147="H",'12.パネルラジエーター設備費用算出シート'!$N$43,IF(AW147="I",'12.パネルラジエーター設備費用算出シート'!$G$54,'12.パネルラジエーター設備費用算出シート'!$N$54))))))))))</f>
        <v/>
      </c>
      <c r="AY147" s="70"/>
      <c r="AZ147" s="57"/>
      <c r="BA147" s="262"/>
      <c r="BB147" s="70"/>
      <c r="BC147" s="34"/>
      <c r="BD147" s="34"/>
      <c r="BE147" s="34"/>
      <c r="BF147" s="53"/>
      <c r="BG147" s="34"/>
      <c r="BH147" s="34"/>
      <c r="BI147" s="53"/>
      <c r="BJ147" s="34"/>
      <c r="BK147" s="34"/>
      <c r="BL147" s="34"/>
      <c r="BM147" s="34"/>
    </row>
    <row r="148" spans="1:65" s="35" customFormat="1">
      <c r="A148" s="72"/>
      <c r="B148" s="55">
        <v>136</v>
      </c>
      <c r="C148" s="78"/>
      <c r="D148" s="56"/>
      <c r="E148" s="73"/>
      <c r="F148" s="530"/>
      <c r="G148" s="530"/>
      <c r="H148" s="57"/>
      <c r="I148" s="58"/>
      <c r="J148" s="57"/>
      <c r="K148" s="531" t="str">
        <f t="shared" si="6"/>
        <v/>
      </c>
      <c r="L148" s="531" t="str">
        <f>IF($G148="","",IF(OR('2.全体概要'!$C$15=1,'2.全体概要'!$C$15=2),INDEX($BH$15:$BH$16,MATCH($G148,$BG$15:$BG$16,-1)),IF('2.全体概要'!$C$15=3,INDEX($BH$14:$BH$15,MATCH($G148,$BG$14:$BG$15,-1)),INDEX($BH$13:$BH$14,MATCH($G148,$BG$13:$BG$14,-1)))))</f>
        <v/>
      </c>
      <c r="M148" s="531" t="str">
        <f t="shared" si="7"/>
        <v/>
      </c>
      <c r="N148" s="532">
        <f t="shared" si="8"/>
        <v>0</v>
      </c>
      <c r="O148" s="70"/>
      <c r="P148" s="124"/>
      <c r="Q148" s="54"/>
      <c r="R148" s="194"/>
      <c r="S148" s="125"/>
      <c r="T148" s="54"/>
      <c r="U148" s="194"/>
      <c r="V148" s="124"/>
      <c r="W148" s="54"/>
      <c r="X148" s="194"/>
      <c r="Y148" s="125"/>
      <c r="Z148" s="54"/>
      <c r="AA148" s="194"/>
      <c r="AB148" s="57"/>
      <c r="AC148" s="70"/>
      <c r="AD148" s="124"/>
      <c r="AE148" s="70"/>
      <c r="AF148" s="124"/>
      <c r="AG148" s="70"/>
      <c r="AH148" s="57"/>
      <c r="AI148" s="70"/>
      <c r="AJ148" s="124"/>
      <c r="AK148" s="70"/>
      <c r="AL148" s="908"/>
      <c r="AM148" s="891"/>
      <c r="AN148" s="908"/>
      <c r="AO148" s="892"/>
      <c r="AP148" s="908"/>
      <c r="AQ148" s="70"/>
      <c r="AR148" s="59"/>
      <c r="AS148" s="70"/>
      <c r="AT148" s="57"/>
      <c r="AU148" s="262"/>
      <c r="AV148" s="70"/>
      <c r="AW148" s="57"/>
      <c r="AX148" s="533" t="str">
        <f>IF(AW148="","",IF(AW148="A",'12.パネルラジエーター設備費用算出シート'!$G$13,IF(AW148="B",'12.パネルラジエーター設備費用算出シート'!$N$13,IF(AW148="C",'12.パネルラジエーター設備費用算出シート'!$G$23,IF(AW148="D",'12.パネルラジエーター設備費用算出シート'!$N$23,IF(AW148="E",'12.パネルラジエーター設備費用算出シート'!$G$33,IF(AW148="F",'12.パネルラジエーター設備費用算出シート'!$N$33,IF(AW148="G",'12.パネルラジエーター設備費用算出シート'!$G$43,IF(AW148="H",'12.パネルラジエーター設備費用算出シート'!$N$43,IF(AW148="I",'12.パネルラジエーター設備費用算出シート'!$G$54,'12.パネルラジエーター設備費用算出シート'!$N$54))))))))))</f>
        <v/>
      </c>
      <c r="AY148" s="70"/>
      <c r="AZ148" s="57"/>
      <c r="BA148" s="262"/>
      <c r="BB148" s="70"/>
      <c r="BC148" s="34"/>
      <c r="BD148" s="34"/>
      <c r="BE148" s="34"/>
      <c r="BF148" s="53"/>
      <c r="BG148" s="34"/>
      <c r="BH148" s="34"/>
      <c r="BI148" s="53"/>
      <c r="BJ148" s="34"/>
      <c r="BK148" s="34"/>
      <c r="BL148" s="34"/>
      <c r="BM148" s="34"/>
    </row>
    <row r="149" spans="1:65" s="35" customFormat="1">
      <c r="A149" s="72"/>
      <c r="B149" s="55">
        <v>137</v>
      </c>
      <c r="C149" s="78"/>
      <c r="D149" s="56"/>
      <c r="E149" s="73"/>
      <c r="F149" s="530"/>
      <c r="G149" s="530"/>
      <c r="H149" s="57"/>
      <c r="I149" s="58"/>
      <c r="J149" s="57"/>
      <c r="K149" s="531" t="str">
        <f t="shared" si="6"/>
        <v/>
      </c>
      <c r="L149" s="531" t="str">
        <f>IF($G149="","",IF(OR('2.全体概要'!$C$15=1,'2.全体概要'!$C$15=2),INDEX($BH$15:$BH$16,MATCH($G149,$BG$15:$BG$16,-1)),IF('2.全体概要'!$C$15=3,INDEX($BH$14:$BH$15,MATCH($G149,$BG$14:$BG$15,-1)),INDEX($BH$13:$BH$14,MATCH($G149,$BG$13:$BG$14,-1)))))</f>
        <v/>
      </c>
      <c r="M149" s="531" t="str">
        <f t="shared" si="7"/>
        <v/>
      </c>
      <c r="N149" s="532">
        <f t="shared" si="8"/>
        <v>0</v>
      </c>
      <c r="O149" s="70"/>
      <c r="P149" s="124"/>
      <c r="Q149" s="54"/>
      <c r="R149" s="194"/>
      <c r="S149" s="125"/>
      <c r="T149" s="54"/>
      <c r="U149" s="194"/>
      <c r="V149" s="124"/>
      <c r="W149" s="54"/>
      <c r="X149" s="194"/>
      <c r="Y149" s="125"/>
      <c r="Z149" s="54"/>
      <c r="AA149" s="194"/>
      <c r="AB149" s="57"/>
      <c r="AC149" s="70"/>
      <c r="AD149" s="124"/>
      <c r="AE149" s="70"/>
      <c r="AF149" s="124"/>
      <c r="AG149" s="70"/>
      <c r="AH149" s="57"/>
      <c r="AI149" s="70"/>
      <c r="AJ149" s="124"/>
      <c r="AK149" s="70"/>
      <c r="AL149" s="908"/>
      <c r="AM149" s="891"/>
      <c r="AN149" s="908"/>
      <c r="AO149" s="892"/>
      <c r="AP149" s="908"/>
      <c r="AQ149" s="70"/>
      <c r="AR149" s="59"/>
      <c r="AS149" s="70"/>
      <c r="AT149" s="57"/>
      <c r="AU149" s="262"/>
      <c r="AV149" s="70"/>
      <c r="AW149" s="57"/>
      <c r="AX149" s="533" t="str">
        <f>IF(AW149="","",IF(AW149="A",'12.パネルラジエーター設備費用算出シート'!$G$13,IF(AW149="B",'12.パネルラジエーター設備費用算出シート'!$N$13,IF(AW149="C",'12.パネルラジエーター設備費用算出シート'!$G$23,IF(AW149="D",'12.パネルラジエーター設備費用算出シート'!$N$23,IF(AW149="E",'12.パネルラジエーター設備費用算出シート'!$G$33,IF(AW149="F",'12.パネルラジエーター設備費用算出シート'!$N$33,IF(AW149="G",'12.パネルラジエーター設備費用算出シート'!$G$43,IF(AW149="H",'12.パネルラジエーター設備費用算出シート'!$N$43,IF(AW149="I",'12.パネルラジエーター設備費用算出シート'!$G$54,'12.パネルラジエーター設備費用算出シート'!$N$54))))))))))</f>
        <v/>
      </c>
      <c r="AY149" s="70"/>
      <c r="AZ149" s="57"/>
      <c r="BA149" s="262"/>
      <c r="BB149" s="70"/>
      <c r="BC149" s="34"/>
      <c r="BD149" s="34"/>
      <c r="BE149" s="34"/>
      <c r="BF149" s="53"/>
      <c r="BG149" s="34"/>
      <c r="BH149" s="34"/>
      <c r="BI149" s="53"/>
      <c r="BJ149" s="34"/>
      <c r="BK149" s="34"/>
      <c r="BL149" s="34"/>
      <c r="BM149" s="34"/>
    </row>
    <row r="150" spans="1:65" s="35" customFormat="1">
      <c r="A150" s="72"/>
      <c r="B150" s="55">
        <v>138</v>
      </c>
      <c r="C150" s="78"/>
      <c r="D150" s="56"/>
      <c r="E150" s="73"/>
      <c r="F150" s="530"/>
      <c r="G150" s="530"/>
      <c r="H150" s="57"/>
      <c r="I150" s="58"/>
      <c r="J150" s="57"/>
      <c r="K150" s="531" t="str">
        <f t="shared" si="6"/>
        <v/>
      </c>
      <c r="L150" s="531" t="str">
        <f>IF($G150="","",IF(OR('2.全体概要'!$C$15=1,'2.全体概要'!$C$15=2),INDEX($BH$15:$BH$16,MATCH($G150,$BG$15:$BG$16,-1)),IF('2.全体概要'!$C$15=3,INDEX($BH$14:$BH$15,MATCH($G150,$BG$14:$BG$15,-1)),INDEX($BH$13:$BH$14,MATCH($G150,$BG$13:$BG$14,-1)))))</f>
        <v/>
      </c>
      <c r="M150" s="531" t="str">
        <f t="shared" si="7"/>
        <v/>
      </c>
      <c r="N150" s="532">
        <f t="shared" si="8"/>
        <v>0</v>
      </c>
      <c r="O150" s="70"/>
      <c r="P150" s="124"/>
      <c r="Q150" s="54"/>
      <c r="R150" s="194"/>
      <c r="S150" s="125"/>
      <c r="T150" s="54"/>
      <c r="U150" s="194"/>
      <c r="V150" s="124"/>
      <c r="W150" s="54"/>
      <c r="X150" s="194"/>
      <c r="Y150" s="125"/>
      <c r="Z150" s="54"/>
      <c r="AA150" s="194"/>
      <c r="AB150" s="57"/>
      <c r="AC150" s="70"/>
      <c r="AD150" s="124"/>
      <c r="AE150" s="70"/>
      <c r="AF150" s="124"/>
      <c r="AG150" s="70"/>
      <c r="AH150" s="57"/>
      <c r="AI150" s="70"/>
      <c r="AJ150" s="124"/>
      <c r="AK150" s="70"/>
      <c r="AL150" s="908"/>
      <c r="AM150" s="891"/>
      <c r="AN150" s="908"/>
      <c r="AO150" s="892"/>
      <c r="AP150" s="908"/>
      <c r="AQ150" s="70"/>
      <c r="AR150" s="59"/>
      <c r="AS150" s="70"/>
      <c r="AT150" s="57"/>
      <c r="AU150" s="262"/>
      <c r="AV150" s="70"/>
      <c r="AW150" s="57"/>
      <c r="AX150" s="533" t="str">
        <f>IF(AW150="","",IF(AW150="A",'12.パネルラジエーター設備費用算出シート'!$G$13,IF(AW150="B",'12.パネルラジエーター設備費用算出シート'!$N$13,IF(AW150="C",'12.パネルラジエーター設備費用算出シート'!$G$23,IF(AW150="D",'12.パネルラジエーター設備費用算出シート'!$N$23,IF(AW150="E",'12.パネルラジエーター設備費用算出シート'!$G$33,IF(AW150="F",'12.パネルラジエーター設備費用算出シート'!$N$33,IF(AW150="G",'12.パネルラジエーター設備費用算出シート'!$G$43,IF(AW150="H",'12.パネルラジエーター設備費用算出シート'!$N$43,IF(AW150="I",'12.パネルラジエーター設備費用算出シート'!$G$54,'12.パネルラジエーター設備費用算出シート'!$N$54))))))))))</f>
        <v/>
      </c>
      <c r="AY150" s="70"/>
      <c r="AZ150" s="57"/>
      <c r="BA150" s="262"/>
      <c r="BB150" s="70"/>
      <c r="BC150" s="34"/>
      <c r="BD150" s="34"/>
      <c r="BE150" s="34"/>
      <c r="BF150" s="53"/>
      <c r="BG150" s="34"/>
      <c r="BH150" s="34"/>
      <c r="BI150" s="53"/>
      <c r="BJ150" s="34"/>
      <c r="BK150" s="34"/>
      <c r="BL150" s="34"/>
      <c r="BM150" s="34"/>
    </row>
    <row r="151" spans="1:65" s="35" customFormat="1">
      <c r="A151" s="72"/>
      <c r="B151" s="55">
        <v>139</v>
      </c>
      <c r="C151" s="78"/>
      <c r="D151" s="56"/>
      <c r="E151" s="73"/>
      <c r="F151" s="530"/>
      <c r="G151" s="530"/>
      <c r="H151" s="57"/>
      <c r="I151" s="58"/>
      <c r="J151" s="57"/>
      <c r="K151" s="531" t="str">
        <f t="shared" si="6"/>
        <v/>
      </c>
      <c r="L151" s="531" t="str">
        <f>IF($G151="","",IF(OR('2.全体概要'!$C$15=1,'2.全体概要'!$C$15=2),INDEX($BH$15:$BH$16,MATCH($G151,$BG$15:$BG$16,-1)),IF('2.全体概要'!$C$15=3,INDEX($BH$14:$BH$15,MATCH($G151,$BG$14:$BG$15,-1)),INDEX($BH$13:$BH$14,MATCH($G151,$BG$13:$BG$14,-1)))))</f>
        <v/>
      </c>
      <c r="M151" s="531" t="str">
        <f t="shared" si="7"/>
        <v/>
      </c>
      <c r="N151" s="532">
        <f t="shared" si="8"/>
        <v>0</v>
      </c>
      <c r="O151" s="70"/>
      <c r="P151" s="124"/>
      <c r="Q151" s="54"/>
      <c r="R151" s="194"/>
      <c r="S151" s="125"/>
      <c r="T151" s="54"/>
      <c r="U151" s="194"/>
      <c r="V151" s="124"/>
      <c r="W151" s="54"/>
      <c r="X151" s="194"/>
      <c r="Y151" s="125"/>
      <c r="Z151" s="54"/>
      <c r="AA151" s="194"/>
      <c r="AB151" s="57"/>
      <c r="AC151" s="70"/>
      <c r="AD151" s="124"/>
      <c r="AE151" s="70"/>
      <c r="AF151" s="124"/>
      <c r="AG151" s="70"/>
      <c r="AH151" s="57"/>
      <c r="AI151" s="70"/>
      <c r="AJ151" s="124"/>
      <c r="AK151" s="70"/>
      <c r="AL151" s="908"/>
      <c r="AM151" s="891"/>
      <c r="AN151" s="908"/>
      <c r="AO151" s="892"/>
      <c r="AP151" s="908"/>
      <c r="AQ151" s="70"/>
      <c r="AR151" s="59"/>
      <c r="AS151" s="70"/>
      <c r="AT151" s="57"/>
      <c r="AU151" s="262"/>
      <c r="AV151" s="70"/>
      <c r="AW151" s="57"/>
      <c r="AX151" s="533" t="str">
        <f>IF(AW151="","",IF(AW151="A",'12.パネルラジエーター設備費用算出シート'!$G$13,IF(AW151="B",'12.パネルラジエーター設備費用算出シート'!$N$13,IF(AW151="C",'12.パネルラジエーター設備費用算出シート'!$G$23,IF(AW151="D",'12.パネルラジエーター設備費用算出シート'!$N$23,IF(AW151="E",'12.パネルラジエーター設備費用算出シート'!$G$33,IF(AW151="F",'12.パネルラジエーター設備費用算出シート'!$N$33,IF(AW151="G",'12.パネルラジエーター設備費用算出シート'!$G$43,IF(AW151="H",'12.パネルラジエーター設備費用算出シート'!$N$43,IF(AW151="I",'12.パネルラジエーター設備費用算出シート'!$G$54,'12.パネルラジエーター設備費用算出シート'!$N$54))))))))))</f>
        <v/>
      </c>
      <c r="AY151" s="70"/>
      <c r="AZ151" s="57"/>
      <c r="BA151" s="262"/>
      <c r="BB151" s="70"/>
      <c r="BC151" s="34"/>
      <c r="BD151" s="34"/>
      <c r="BE151" s="34"/>
      <c r="BF151" s="53"/>
      <c r="BG151" s="34"/>
      <c r="BH151" s="34"/>
      <c r="BI151" s="53"/>
      <c r="BJ151" s="34"/>
      <c r="BK151" s="34"/>
      <c r="BL151" s="34"/>
      <c r="BM151" s="34"/>
    </row>
    <row r="152" spans="1:65" s="35" customFormat="1">
      <c r="A152" s="72"/>
      <c r="B152" s="55">
        <v>140</v>
      </c>
      <c r="C152" s="78"/>
      <c r="D152" s="56"/>
      <c r="E152" s="73"/>
      <c r="F152" s="530"/>
      <c r="G152" s="530"/>
      <c r="H152" s="57"/>
      <c r="I152" s="58"/>
      <c r="J152" s="57"/>
      <c r="K152" s="531" t="str">
        <f t="shared" si="6"/>
        <v/>
      </c>
      <c r="L152" s="531" t="str">
        <f>IF($G152="","",IF(OR('2.全体概要'!$C$15=1,'2.全体概要'!$C$15=2),INDEX($BH$15:$BH$16,MATCH($G152,$BG$15:$BG$16,-1)),IF('2.全体概要'!$C$15=3,INDEX($BH$14:$BH$15,MATCH($G152,$BG$14:$BG$15,-1)),INDEX($BH$13:$BH$14,MATCH($G152,$BG$13:$BG$14,-1)))))</f>
        <v/>
      </c>
      <c r="M152" s="531" t="str">
        <f t="shared" si="7"/>
        <v/>
      </c>
      <c r="N152" s="532">
        <f t="shared" si="8"/>
        <v>0</v>
      </c>
      <c r="O152" s="70"/>
      <c r="P152" s="124"/>
      <c r="Q152" s="54"/>
      <c r="R152" s="194"/>
      <c r="S152" s="125"/>
      <c r="T152" s="54"/>
      <c r="U152" s="194"/>
      <c r="V152" s="124"/>
      <c r="W152" s="54"/>
      <c r="X152" s="194"/>
      <c r="Y152" s="125"/>
      <c r="Z152" s="54"/>
      <c r="AA152" s="194"/>
      <c r="AB152" s="57"/>
      <c r="AC152" s="70"/>
      <c r="AD152" s="124"/>
      <c r="AE152" s="70"/>
      <c r="AF152" s="124"/>
      <c r="AG152" s="70"/>
      <c r="AH152" s="57"/>
      <c r="AI152" s="70"/>
      <c r="AJ152" s="124"/>
      <c r="AK152" s="70"/>
      <c r="AL152" s="908"/>
      <c r="AM152" s="891"/>
      <c r="AN152" s="908"/>
      <c r="AO152" s="892"/>
      <c r="AP152" s="908"/>
      <c r="AQ152" s="70"/>
      <c r="AR152" s="59"/>
      <c r="AS152" s="70"/>
      <c r="AT152" s="57"/>
      <c r="AU152" s="262"/>
      <c r="AV152" s="70"/>
      <c r="AW152" s="57"/>
      <c r="AX152" s="533" t="str">
        <f>IF(AW152="","",IF(AW152="A",'12.パネルラジエーター設備費用算出シート'!$G$13,IF(AW152="B",'12.パネルラジエーター設備費用算出シート'!$N$13,IF(AW152="C",'12.パネルラジエーター設備費用算出シート'!$G$23,IF(AW152="D",'12.パネルラジエーター設備費用算出シート'!$N$23,IF(AW152="E",'12.パネルラジエーター設備費用算出シート'!$G$33,IF(AW152="F",'12.パネルラジエーター設備費用算出シート'!$N$33,IF(AW152="G",'12.パネルラジエーター設備費用算出シート'!$G$43,IF(AW152="H",'12.パネルラジエーター設備費用算出シート'!$N$43,IF(AW152="I",'12.パネルラジエーター設備費用算出シート'!$G$54,'12.パネルラジエーター設備費用算出シート'!$N$54))))))))))</f>
        <v/>
      </c>
      <c r="AY152" s="70"/>
      <c r="AZ152" s="57"/>
      <c r="BA152" s="262"/>
      <c r="BB152" s="70"/>
      <c r="BC152" s="34"/>
      <c r="BD152" s="34"/>
      <c r="BE152" s="34"/>
      <c r="BF152" s="53"/>
      <c r="BG152" s="34"/>
      <c r="BH152" s="34"/>
      <c r="BI152" s="53"/>
      <c r="BJ152" s="34"/>
      <c r="BK152" s="34"/>
      <c r="BL152" s="34"/>
      <c r="BM152" s="34"/>
    </row>
    <row r="153" spans="1:65" s="35" customFormat="1">
      <c r="A153" s="72"/>
      <c r="B153" s="55">
        <v>141</v>
      </c>
      <c r="C153" s="78"/>
      <c r="D153" s="56"/>
      <c r="E153" s="73"/>
      <c r="F153" s="530"/>
      <c r="G153" s="530"/>
      <c r="H153" s="57"/>
      <c r="I153" s="58"/>
      <c r="J153" s="57"/>
      <c r="K153" s="531" t="str">
        <f t="shared" si="6"/>
        <v/>
      </c>
      <c r="L153" s="531" t="str">
        <f>IF($G153="","",IF(OR('2.全体概要'!$C$15=1,'2.全体概要'!$C$15=2),INDEX($BH$15:$BH$16,MATCH($G153,$BG$15:$BG$16,-1)),IF('2.全体概要'!$C$15=3,INDEX($BH$14:$BH$15,MATCH($G153,$BG$14:$BG$15,-1)),INDEX($BH$13:$BH$14,MATCH($G153,$BG$13:$BG$14,-1)))))</f>
        <v/>
      </c>
      <c r="M153" s="531" t="str">
        <f t="shared" si="7"/>
        <v/>
      </c>
      <c r="N153" s="532">
        <f t="shared" si="8"/>
        <v>0</v>
      </c>
      <c r="O153" s="70"/>
      <c r="P153" s="124"/>
      <c r="Q153" s="54"/>
      <c r="R153" s="194"/>
      <c r="S153" s="125"/>
      <c r="T153" s="54"/>
      <c r="U153" s="194"/>
      <c r="V153" s="124"/>
      <c r="W153" s="54"/>
      <c r="X153" s="194"/>
      <c r="Y153" s="125"/>
      <c r="Z153" s="54"/>
      <c r="AA153" s="194"/>
      <c r="AB153" s="57"/>
      <c r="AC153" s="70"/>
      <c r="AD153" s="124"/>
      <c r="AE153" s="70"/>
      <c r="AF153" s="124"/>
      <c r="AG153" s="70"/>
      <c r="AH153" s="57"/>
      <c r="AI153" s="70"/>
      <c r="AJ153" s="124"/>
      <c r="AK153" s="70"/>
      <c r="AL153" s="908"/>
      <c r="AM153" s="891"/>
      <c r="AN153" s="908"/>
      <c r="AO153" s="892"/>
      <c r="AP153" s="908"/>
      <c r="AQ153" s="70"/>
      <c r="AR153" s="59"/>
      <c r="AS153" s="70"/>
      <c r="AT153" s="57"/>
      <c r="AU153" s="262"/>
      <c r="AV153" s="70"/>
      <c r="AW153" s="57"/>
      <c r="AX153" s="533" t="str">
        <f>IF(AW153="","",IF(AW153="A",'12.パネルラジエーター設備費用算出シート'!$G$13,IF(AW153="B",'12.パネルラジエーター設備費用算出シート'!$N$13,IF(AW153="C",'12.パネルラジエーター設備費用算出シート'!$G$23,IF(AW153="D",'12.パネルラジエーター設備費用算出シート'!$N$23,IF(AW153="E",'12.パネルラジエーター設備費用算出シート'!$G$33,IF(AW153="F",'12.パネルラジエーター設備費用算出シート'!$N$33,IF(AW153="G",'12.パネルラジエーター設備費用算出シート'!$G$43,IF(AW153="H",'12.パネルラジエーター設備費用算出シート'!$N$43,IF(AW153="I",'12.パネルラジエーター設備費用算出シート'!$G$54,'12.パネルラジエーター設備費用算出シート'!$N$54))))))))))</f>
        <v/>
      </c>
      <c r="AY153" s="70"/>
      <c r="AZ153" s="57"/>
      <c r="BA153" s="262"/>
      <c r="BB153" s="70"/>
      <c r="BC153" s="34"/>
      <c r="BD153" s="34"/>
      <c r="BE153" s="34"/>
      <c r="BF153" s="53"/>
      <c r="BG153" s="34"/>
      <c r="BH153" s="34"/>
      <c r="BI153" s="53"/>
      <c r="BJ153" s="34"/>
      <c r="BK153" s="34"/>
      <c r="BL153" s="34"/>
      <c r="BM153" s="34"/>
    </row>
    <row r="154" spans="1:65" s="35" customFormat="1">
      <c r="A154" s="72"/>
      <c r="B154" s="55">
        <v>142</v>
      </c>
      <c r="C154" s="78"/>
      <c r="D154" s="56"/>
      <c r="E154" s="73"/>
      <c r="F154" s="530"/>
      <c r="G154" s="530"/>
      <c r="H154" s="57"/>
      <c r="I154" s="58"/>
      <c r="J154" s="57"/>
      <c r="K154" s="531" t="str">
        <f t="shared" si="6"/>
        <v/>
      </c>
      <c r="L154" s="531" t="str">
        <f>IF($G154="","",IF(OR('2.全体概要'!$C$15=1,'2.全体概要'!$C$15=2),INDEX($BH$15:$BH$16,MATCH($G154,$BG$15:$BG$16,-1)),IF('2.全体概要'!$C$15=3,INDEX($BH$14:$BH$15,MATCH($G154,$BG$14:$BG$15,-1)),INDEX($BH$13:$BH$14,MATCH($G154,$BG$13:$BG$14,-1)))))</f>
        <v/>
      </c>
      <c r="M154" s="531" t="str">
        <f t="shared" si="7"/>
        <v/>
      </c>
      <c r="N154" s="532">
        <f t="shared" si="8"/>
        <v>0</v>
      </c>
      <c r="O154" s="70"/>
      <c r="P154" s="124"/>
      <c r="Q154" s="54"/>
      <c r="R154" s="194"/>
      <c r="S154" s="125"/>
      <c r="T154" s="54"/>
      <c r="U154" s="194"/>
      <c r="V154" s="124"/>
      <c r="W154" s="54"/>
      <c r="X154" s="194"/>
      <c r="Y154" s="125"/>
      <c r="Z154" s="54"/>
      <c r="AA154" s="194"/>
      <c r="AB154" s="57"/>
      <c r="AC154" s="70"/>
      <c r="AD154" s="124"/>
      <c r="AE154" s="70"/>
      <c r="AF154" s="124"/>
      <c r="AG154" s="70"/>
      <c r="AH154" s="57"/>
      <c r="AI154" s="70"/>
      <c r="AJ154" s="124"/>
      <c r="AK154" s="70"/>
      <c r="AL154" s="908"/>
      <c r="AM154" s="891"/>
      <c r="AN154" s="908"/>
      <c r="AO154" s="892"/>
      <c r="AP154" s="908"/>
      <c r="AQ154" s="70"/>
      <c r="AR154" s="59"/>
      <c r="AS154" s="70"/>
      <c r="AT154" s="57"/>
      <c r="AU154" s="262"/>
      <c r="AV154" s="70"/>
      <c r="AW154" s="57"/>
      <c r="AX154" s="533" t="str">
        <f>IF(AW154="","",IF(AW154="A",'12.パネルラジエーター設備費用算出シート'!$G$13,IF(AW154="B",'12.パネルラジエーター設備費用算出シート'!$N$13,IF(AW154="C",'12.パネルラジエーター設備費用算出シート'!$G$23,IF(AW154="D",'12.パネルラジエーター設備費用算出シート'!$N$23,IF(AW154="E",'12.パネルラジエーター設備費用算出シート'!$G$33,IF(AW154="F",'12.パネルラジエーター設備費用算出シート'!$N$33,IF(AW154="G",'12.パネルラジエーター設備費用算出シート'!$G$43,IF(AW154="H",'12.パネルラジエーター設備費用算出シート'!$N$43,IF(AW154="I",'12.パネルラジエーター設備費用算出シート'!$G$54,'12.パネルラジエーター設備費用算出シート'!$N$54))))))))))</f>
        <v/>
      </c>
      <c r="AY154" s="70"/>
      <c r="AZ154" s="57"/>
      <c r="BA154" s="262"/>
      <c r="BB154" s="70"/>
      <c r="BC154" s="34"/>
      <c r="BD154" s="34"/>
      <c r="BE154" s="34"/>
      <c r="BF154" s="53"/>
      <c r="BG154" s="34"/>
      <c r="BH154" s="34"/>
      <c r="BI154" s="53"/>
      <c r="BJ154" s="34"/>
      <c r="BK154" s="34"/>
      <c r="BL154" s="34"/>
      <c r="BM154" s="34"/>
    </row>
    <row r="155" spans="1:65" s="35" customFormat="1">
      <c r="A155" s="72"/>
      <c r="B155" s="55">
        <v>143</v>
      </c>
      <c r="C155" s="78"/>
      <c r="D155" s="56"/>
      <c r="E155" s="73"/>
      <c r="F155" s="530"/>
      <c r="G155" s="530"/>
      <c r="H155" s="57"/>
      <c r="I155" s="58"/>
      <c r="J155" s="57"/>
      <c r="K155" s="531" t="str">
        <f t="shared" si="6"/>
        <v/>
      </c>
      <c r="L155" s="531" t="str">
        <f>IF($G155="","",IF(OR('2.全体概要'!$C$15=1,'2.全体概要'!$C$15=2),INDEX($BH$15:$BH$16,MATCH($G155,$BG$15:$BG$16,-1)),IF('2.全体概要'!$C$15=3,INDEX($BH$14:$BH$15,MATCH($G155,$BG$14:$BG$15,-1)),INDEX($BH$13:$BH$14,MATCH($G155,$BG$13:$BG$14,-1)))))</f>
        <v/>
      </c>
      <c r="M155" s="531" t="str">
        <f t="shared" si="7"/>
        <v/>
      </c>
      <c r="N155" s="532">
        <f t="shared" si="8"/>
        <v>0</v>
      </c>
      <c r="O155" s="70"/>
      <c r="P155" s="124"/>
      <c r="Q155" s="54"/>
      <c r="R155" s="194"/>
      <c r="S155" s="125"/>
      <c r="T155" s="54"/>
      <c r="U155" s="194"/>
      <c r="V155" s="124"/>
      <c r="W155" s="54"/>
      <c r="X155" s="194"/>
      <c r="Y155" s="125"/>
      <c r="Z155" s="54"/>
      <c r="AA155" s="194"/>
      <c r="AB155" s="57"/>
      <c r="AC155" s="70"/>
      <c r="AD155" s="124"/>
      <c r="AE155" s="70"/>
      <c r="AF155" s="124"/>
      <c r="AG155" s="70"/>
      <c r="AH155" s="57"/>
      <c r="AI155" s="70"/>
      <c r="AJ155" s="124"/>
      <c r="AK155" s="70"/>
      <c r="AL155" s="908"/>
      <c r="AM155" s="891"/>
      <c r="AN155" s="908"/>
      <c r="AO155" s="892"/>
      <c r="AP155" s="908"/>
      <c r="AQ155" s="70"/>
      <c r="AR155" s="59"/>
      <c r="AS155" s="70"/>
      <c r="AT155" s="57"/>
      <c r="AU155" s="262"/>
      <c r="AV155" s="70"/>
      <c r="AW155" s="57"/>
      <c r="AX155" s="533" t="str">
        <f>IF(AW155="","",IF(AW155="A",'12.パネルラジエーター設備費用算出シート'!$G$13,IF(AW155="B",'12.パネルラジエーター設備費用算出シート'!$N$13,IF(AW155="C",'12.パネルラジエーター設備費用算出シート'!$G$23,IF(AW155="D",'12.パネルラジエーター設備費用算出シート'!$N$23,IF(AW155="E",'12.パネルラジエーター設備費用算出シート'!$G$33,IF(AW155="F",'12.パネルラジエーター設備費用算出シート'!$N$33,IF(AW155="G",'12.パネルラジエーター設備費用算出シート'!$G$43,IF(AW155="H",'12.パネルラジエーター設備費用算出シート'!$N$43,IF(AW155="I",'12.パネルラジエーター設備費用算出シート'!$G$54,'12.パネルラジエーター設備費用算出シート'!$N$54))))))))))</f>
        <v/>
      </c>
      <c r="AY155" s="70"/>
      <c r="AZ155" s="57"/>
      <c r="BA155" s="262"/>
      <c r="BB155" s="70"/>
      <c r="BC155" s="34"/>
      <c r="BD155" s="34"/>
      <c r="BE155" s="34"/>
      <c r="BF155" s="53"/>
      <c r="BG155" s="34"/>
      <c r="BH155" s="34"/>
      <c r="BI155" s="53"/>
      <c r="BJ155" s="34"/>
      <c r="BK155" s="34"/>
      <c r="BL155" s="34"/>
      <c r="BM155" s="34"/>
    </row>
    <row r="156" spans="1:65" s="35" customFormat="1">
      <c r="A156" s="72"/>
      <c r="B156" s="55">
        <v>144</v>
      </c>
      <c r="C156" s="78"/>
      <c r="D156" s="56"/>
      <c r="E156" s="73"/>
      <c r="F156" s="530"/>
      <c r="G156" s="530"/>
      <c r="H156" s="57"/>
      <c r="I156" s="58"/>
      <c r="J156" s="57"/>
      <c r="K156" s="531" t="str">
        <f t="shared" si="6"/>
        <v/>
      </c>
      <c r="L156" s="531" t="str">
        <f>IF($G156="","",IF(OR('2.全体概要'!$C$15=1,'2.全体概要'!$C$15=2),INDEX($BH$15:$BH$16,MATCH($G156,$BG$15:$BG$16,-1)),IF('2.全体概要'!$C$15=3,INDEX($BH$14:$BH$15,MATCH($G156,$BG$14:$BG$15,-1)),INDEX($BH$13:$BH$14,MATCH($G156,$BG$13:$BG$14,-1)))))</f>
        <v/>
      </c>
      <c r="M156" s="531" t="str">
        <f t="shared" si="7"/>
        <v/>
      </c>
      <c r="N156" s="532">
        <f t="shared" si="8"/>
        <v>0</v>
      </c>
      <c r="O156" s="70"/>
      <c r="P156" s="124"/>
      <c r="Q156" s="54"/>
      <c r="R156" s="194"/>
      <c r="S156" s="125"/>
      <c r="T156" s="54"/>
      <c r="U156" s="194"/>
      <c r="V156" s="124"/>
      <c r="W156" s="54"/>
      <c r="X156" s="194"/>
      <c r="Y156" s="125"/>
      <c r="Z156" s="54"/>
      <c r="AA156" s="194"/>
      <c r="AB156" s="57"/>
      <c r="AC156" s="70"/>
      <c r="AD156" s="124"/>
      <c r="AE156" s="70"/>
      <c r="AF156" s="124"/>
      <c r="AG156" s="70"/>
      <c r="AH156" s="57"/>
      <c r="AI156" s="70"/>
      <c r="AJ156" s="124"/>
      <c r="AK156" s="70"/>
      <c r="AL156" s="908"/>
      <c r="AM156" s="891"/>
      <c r="AN156" s="908"/>
      <c r="AO156" s="892"/>
      <c r="AP156" s="908"/>
      <c r="AQ156" s="70"/>
      <c r="AR156" s="59"/>
      <c r="AS156" s="70"/>
      <c r="AT156" s="57"/>
      <c r="AU156" s="262"/>
      <c r="AV156" s="70"/>
      <c r="AW156" s="57"/>
      <c r="AX156" s="533" t="str">
        <f>IF(AW156="","",IF(AW156="A",'12.パネルラジエーター設備費用算出シート'!$G$13,IF(AW156="B",'12.パネルラジエーター設備費用算出シート'!$N$13,IF(AW156="C",'12.パネルラジエーター設備費用算出シート'!$G$23,IF(AW156="D",'12.パネルラジエーター設備費用算出シート'!$N$23,IF(AW156="E",'12.パネルラジエーター設備費用算出シート'!$G$33,IF(AW156="F",'12.パネルラジエーター設備費用算出シート'!$N$33,IF(AW156="G",'12.パネルラジエーター設備費用算出シート'!$G$43,IF(AW156="H",'12.パネルラジエーター設備費用算出シート'!$N$43,IF(AW156="I",'12.パネルラジエーター設備費用算出シート'!$G$54,'12.パネルラジエーター設備費用算出シート'!$N$54))))))))))</f>
        <v/>
      </c>
      <c r="AY156" s="70"/>
      <c r="AZ156" s="57"/>
      <c r="BA156" s="262"/>
      <c r="BB156" s="70"/>
      <c r="BC156" s="34"/>
      <c r="BD156" s="34"/>
      <c r="BE156" s="34"/>
      <c r="BF156" s="53"/>
      <c r="BG156" s="34"/>
      <c r="BH156" s="34"/>
      <c r="BI156" s="53"/>
      <c r="BJ156" s="34"/>
      <c r="BK156" s="34"/>
      <c r="BL156" s="34"/>
      <c r="BM156" s="34"/>
    </row>
    <row r="157" spans="1:65" s="35" customFormat="1">
      <c r="A157" s="72"/>
      <c r="B157" s="55">
        <v>145</v>
      </c>
      <c r="C157" s="78"/>
      <c r="D157" s="56"/>
      <c r="E157" s="73"/>
      <c r="F157" s="530"/>
      <c r="G157" s="530"/>
      <c r="H157" s="57"/>
      <c r="I157" s="58"/>
      <c r="J157" s="57"/>
      <c r="K157" s="531" t="str">
        <f t="shared" si="6"/>
        <v/>
      </c>
      <c r="L157" s="531" t="str">
        <f>IF($G157="","",IF(OR('2.全体概要'!$C$15=1,'2.全体概要'!$C$15=2),INDEX($BH$15:$BH$16,MATCH($G157,$BG$15:$BG$16,-1)),IF('2.全体概要'!$C$15=3,INDEX($BH$14:$BH$15,MATCH($G157,$BG$14:$BG$15,-1)),INDEX($BH$13:$BH$14,MATCH($G157,$BG$13:$BG$14,-1)))))</f>
        <v/>
      </c>
      <c r="M157" s="531" t="str">
        <f t="shared" si="7"/>
        <v/>
      </c>
      <c r="N157" s="532">
        <f t="shared" si="8"/>
        <v>0</v>
      </c>
      <c r="O157" s="70"/>
      <c r="P157" s="124"/>
      <c r="Q157" s="54"/>
      <c r="R157" s="194"/>
      <c r="S157" s="125"/>
      <c r="T157" s="54"/>
      <c r="U157" s="194"/>
      <c r="V157" s="124"/>
      <c r="W157" s="54"/>
      <c r="X157" s="194"/>
      <c r="Y157" s="125"/>
      <c r="Z157" s="54"/>
      <c r="AA157" s="194"/>
      <c r="AB157" s="57"/>
      <c r="AC157" s="70"/>
      <c r="AD157" s="124"/>
      <c r="AE157" s="70"/>
      <c r="AF157" s="124"/>
      <c r="AG157" s="70"/>
      <c r="AH157" s="57"/>
      <c r="AI157" s="70"/>
      <c r="AJ157" s="124"/>
      <c r="AK157" s="70"/>
      <c r="AL157" s="908"/>
      <c r="AM157" s="891"/>
      <c r="AN157" s="908"/>
      <c r="AO157" s="892"/>
      <c r="AP157" s="908"/>
      <c r="AQ157" s="70"/>
      <c r="AR157" s="59"/>
      <c r="AS157" s="70"/>
      <c r="AT157" s="57"/>
      <c r="AU157" s="262"/>
      <c r="AV157" s="70"/>
      <c r="AW157" s="57"/>
      <c r="AX157" s="533" t="str">
        <f>IF(AW157="","",IF(AW157="A",'12.パネルラジエーター設備費用算出シート'!$G$13,IF(AW157="B",'12.パネルラジエーター設備費用算出シート'!$N$13,IF(AW157="C",'12.パネルラジエーター設備費用算出シート'!$G$23,IF(AW157="D",'12.パネルラジエーター設備費用算出シート'!$N$23,IF(AW157="E",'12.パネルラジエーター設備費用算出シート'!$G$33,IF(AW157="F",'12.パネルラジエーター設備費用算出シート'!$N$33,IF(AW157="G",'12.パネルラジエーター設備費用算出シート'!$G$43,IF(AW157="H",'12.パネルラジエーター設備費用算出シート'!$N$43,IF(AW157="I",'12.パネルラジエーター設備費用算出シート'!$G$54,'12.パネルラジエーター設備費用算出シート'!$N$54))))))))))</f>
        <v/>
      </c>
      <c r="AY157" s="70"/>
      <c r="AZ157" s="57"/>
      <c r="BA157" s="262"/>
      <c r="BB157" s="70"/>
      <c r="BC157" s="34"/>
      <c r="BD157" s="34"/>
      <c r="BE157" s="34"/>
      <c r="BF157" s="53"/>
      <c r="BG157" s="34"/>
      <c r="BH157" s="34"/>
      <c r="BI157" s="53"/>
      <c r="BJ157" s="34"/>
      <c r="BK157" s="34"/>
      <c r="BL157" s="34"/>
      <c r="BM157" s="34"/>
    </row>
    <row r="158" spans="1:65" s="35" customFormat="1">
      <c r="A158" s="72"/>
      <c r="B158" s="55">
        <v>146</v>
      </c>
      <c r="C158" s="78"/>
      <c r="D158" s="56"/>
      <c r="E158" s="73"/>
      <c r="F158" s="530"/>
      <c r="G158" s="530"/>
      <c r="H158" s="57"/>
      <c r="I158" s="58"/>
      <c r="J158" s="57"/>
      <c r="K158" s="531" t="str">
        <f t="shared" si="6"/>
        <v/>
      </c>
      <c r="L158" s="531" t="str">
        <f>IF($G158="","",IF(OR('2.全体概要'!$C$15=1,'2.全体概要'!$C$15=2),INDEX($BH$15:$BH$16,MATCH($G158,$BG$15:$BG$16,-1)),IF('2.全体概要'!$C$15=3,INDEX($BH$14:$BH$15,MATCH($G158,$BG$14:$BG$15,-1)),INDEX($BH$13:$BH$14,MATCH($G158,$BG$13:$BG$14,-1)))))</f>
        <v/>
      </c>
      <c r="M158" s="531" t="str">
        <f t="shared" si="7"/>
        <v/>
      </c>
      <c r="N158" s="532">
        <f t="shared" si="8"/>
        <v>0</v>
      </c>
      <c r="O158" s="70"/>
      <c r="P158" s="124"/>
      <c r="Q158" s="54"/>
      <c r="R158" s="194"/>
      <c r="S158" s="125"/>
      <c r="T158" s="54"/>
      <c r="U158" s="194"/>
      <c r="V158" s="124"/>
      <c r="W158" s="54"/>
      <c r="X158" s="194"/>
      <c r="Y158" s="125"/>
      <c r="Z158" s="54"/>
      <c r="AA158" s="194"/>
      <c r="AB158" s="57"/>
      <c r="AC158" s="70"/>
      <c r="AD158" s="124"/>
      <c r="AE158" s="70"/>
      <c r="AF158" s="124"/>
      <c r="AG158" s="70"/>
      <c r="AH158" s="57"/>
      <c r="AI158" s="70"/>
      <c r="AJ158" s="124"/>
      <c r="AK158" s="70"/>
      <c r="AL158" s="908"/>
      <c r="AM158" s="891"/>
      <c r="AN158" s="908"/>
      <c r="AO158" s="892"/>
      <c r="AP158" s="908"/>
      <c r="AQ158" s="70"/>
      <c r="AR158" s="59"/>
      <c r="AS158" s="70"/>
      <c r="AT158" s="57"/>
      <c r="AU158" s="262"/>
      <c r="AV158" s="70"/>
      <c r="AW158" s="57"/>
      <c r="AX158" s="533" t="str">
        <f>IF(AW158="","",IF(AW158="A",'12.パネルラジエーター設備費用算出シート'!$G$13,IF(AW158="B",'12.パネルラジエーター設備費用算出シート'!$N$13,IF(AW158="C",'12.パネルラジエーター設備費用算出シート'!$G$23,IF(AW158="D",'12.パネルラジエーター設備費用算出シート'!$N$23,IF(AW158="E",'12.パネルラジエーター設備費用算出シート'!$G$33,IF(AW158="F",'12.パネルラジエーター設備費用算出シート'!$N$33,IF(AW158="G",'12.パネルラジエーター設備費用算出シート'!$G$43,IF(AW158="H",'12.パネルラジエーター設備費用算出シート'!$N$43,IF(AW158="I",'12.パネルラジエーター設備費用算出シート'!$G$54,'12.パネルラジエーター設備費用算出シート'!$N$54))))))))))</f>
        <v/>
      </c>
      <c r="AY158" s="70"/>
      <c r="AZ158" s="57"/>
      <c r="BA158" s="262"/>
      <c r="BB158" s="70"/>
      <c r="BC158" s="34"/>
      <c r="BD158" s="34"/>
      <c r="BE158" s="34"/>
      <c r="BF158" s="53"/>
      <c r="BG158" s="34"/>
      <c r="BH158" s="34"/>
      <c r="BI158" s="53"/>
      <c r="BJ158" s="34"/>
      <c r="BK158" s="34"/>
      <c r="BL158" s="34"/>
      <c r="BM158" s="34"/>
    </row>
    <row r="159" spans="1:65" s="35" customFormat="1">
      <c r="A159" s="72"/>
      <c r="B159" s="55">
        <v>147</v>
      </c>
      <c r="C159" s="78"/>
      <c r="D159" s="56"/>
      <c r="E159" s="73"/>
      <c r="F159" s="530"/>
      <c r="G159" s="530"/>
      <c r="H159" s="57"/>
      <c r="I159" s="58"/>
      <c r="J159" s="57"/>
      <c r="K159" s="531" t="str">
        <f t="shared" si="6"/>
        <v/>
      </c>
      <c r="L159" s="531" t="str">
        <f>IF($G159="","",IF(OR('2.全体概要'!$C$15=1,'2.全体概要'!$C$15=2),INDEX($BH$15:$BH$16,MATCH($G159,$BG$15:$BG$16,-1)),IF('2.全体概要'!$C$15=3,INDEX($BH$14:$BH$15,MATCH($G159,$BG$14:$BG$15,-1)),INDEX($BH$13:$BH$14,MATCH($G159,$BG$13:$BG$14,-1)))))</f>
        <v/>
      </c>
      <c r="M159" s="531" t="str">
        <f t="shared" si="7"/>
        <v/>
      </c>
      <c r="N159" s="532">
        <f t="shared" si="8"/>
        <v>0</v>
      </c>
      <c r="O159" s="70"/>
      <c r="P159" s="124"/>
      <c r="Q159" s="54"/>
      <c r="R159" s="194"/>
      <c r="S159" s="125"/>
      <c r="T159" s="54"/>
      <c r="U159" s="194"/>
      <c r="V159" s="124"/>
      <c r="W159" s="54"/>
      <c r="X159" s="194"/>
      <c r="Y159" s="125"/>
      <c r="Z159" s="54"/>
      <c r="AA159" s="194"/>
      <c r="AB159" s="57"/>
      <c r="AC159" s="70"/>
      <c r="AD159" s="124"/>
      <c r="AE159" s="70"/>
      <c r="AF159" s="124"/>
      <c r="AG159" s="70"/>
      <c r="AH159" s="57"/>
      <c r="AI159" s="70"/>
      <c r="AJ159" s="124"/>
      <c r="AK159" s="70"/>
      <c r="AL159" s="908"/>
      <c r="AM159" s="891"/>
      <c r="AN159" s="908"/>
      <c r="AO159" s="892"/>
      <c r="AP159" s="908"/>
      <c r="AQ159" s="70"/>
      <c r="AR159" s="59"/>
      <c r="AS159" s="70"/>
      <c r="AT159" s="57"/>
      <c r="AU159" s="262"/>
      <c r="AV159" s="70"/>
      <c r="AW159" s="57"/>
      <c r="AX159" s="533" t="str">
        <f>IF(AW159="","",IF(AW159="A",'12.パネルラジエーター設備費用算出シート'!$G$13,IF(AW159="B",'12.パネルラジエーター設備費用算出シート'!$N$13,IF(AW159="C",'12.パネルラジエーター設備費用算出シート'!$G$23,IF(AW159="D",'12.パネルラジエーター設備費用算出シート'!$N$23,IF(AW159="E",'12.パネルラジエーター設備費用算出シート'!$G$33,IF(AW159="F",'12.パネルラジエーター設備費用算出シート'!$N$33,IF(AW159="G",'12.パネルラジエーター設備費用算出シート'!$G$43,IF(AW159="H",'12.パネルラジエーター設備費用算出シート'!$N$43,IF(AW159="I",'12.パネルラジエーター設備費用算出シート'!$G$54,'12.パネルラジエーター設備費用算出シート'!$N$54))))))))))</f>
        <v/>
      </c>
      <c r="AY159" s="70"/>
      <c r="AZ159" s="57"/>
      <c r="BA159" s="262"/>
      <c r="BB159" s="70"/>
      <c r="BC159" s="34"/>
      <c r="BD159" s="34"/>
      <c r="BE159" s="34"/>
      <c r="BF159" s="53"/>
      <c r="BG159" s="34"/>
      <c r="BH159" s="34"/>
      <c r="BI159" s="53"/>
      <c r="BJ159" s="34"/>
      <c r="BK159" s="34"/>
      <c r="BL159" s="34"/>
      <c r="BM159" s="34"/>
    </row>
    <row r="160" spans="1:65" s="35" customFormat="1">
      <c r="A160" s="72"/>
      <c r="B160" s="55">
        <v>148</v>
      </c>
      <c r="C160" s="78"/>
      <c r="D160" s="56"/>
      <c r="E160" s="73"/>
      <c r="F160" s="530"/>
      <c r="G160" s="530"/>
      <c r="H160" s="57"/>
      <c r="I160" s="58"/>
      <c r="J160" s="57"/>
      <c r="K160" s="531" t="str">
        <f t="shared" si="6"/>
        <v/>
      </c>
      <c r="L160" s="531" t="str">
        <f>IF($G160="","",IF(OR('2.全体概要'!$C$15=1,'2.全体概要'!$C$15=2),INDEX($BH$15:$BH$16,MATCH($G160,$BG$15:$BG$16,-1)),IF('2.全体概要'!$C$15=3,INDEX($BH$14:$BH$15,MATCH($G160,$BG$14:$BG$15,-1)),INDEX($BH$13:$BH$14,MATCH($G160,$BG$13:$BG$14,-1)))))</f>
        <v/>
      </c>
      <c r="M160" s="531" t="str">
        <f t="shared" si="7"/>
        <v/>
      </c>
      <c r="N160" s="532">
        <f t="shared" si="8"/>
        <v>0</v>
      </c>
      <c r="O160" s="70"/>
      <c r="P160" s="124"/>
      <c r="Q160" s="54"/>
      <c r="R160" s="194"/>
      <c r="S160" s="125"/>
      <c r="T160" s="54"/>
      <c r="U160" s="194"/>
      <c r="V160" s="124"/>
      <c r="W160" s="54"/>
      <c r="X160" s="194"/>
      <c r="Y160" s="125"/>
      <c r="Z160" s="54"/>
      <c r="AA160" s="194"/>
      <c r="AB160" s="57"/>
      <c r="AC160" s="70"/>
      <c r="AD160" s="124"/>
      <c r="AE160" s="70"/>
      <c r="AF160" s="124"/>
      <c r="AG160" s="70"/>
      <c r="AH160" s="57"/>
      <c r="AI160" s="70"/>
      <c r="AJ160" s="124"/>
      <c r="AK160" s="70"/>
      <c r="AL160" s="908"/>
      <c r="AM160" s="891"/>
      <c r="AN160" s="908"/>
      <c r="AO160" s="892"/>
      <c r="AP160" s="908"/>
      <c r="AQ160" s="70"/>
      <c r="AR160" s="59"/>
      <c r="AS160" s="70"/>
      <c r="AT160" s="57"/>
      <c r="AU160" s="262"/>
      <c r="AV160" s="70"/>
      <c r="AW160" s="57"/>
      <c r="AX160" s="533" t="str">
        <f>IF(AW160="","",IF(AW160="A",'12.パネルラジエーター設備費用算出シート'!$G$13,IF(AW160="B",'12.パネルラジエーター設備費用算出シート'!$N$13,IF(AW160="C",'12.パネルラジエーター設備費用算出シート'!$G$23,IF(AW160="D",'12.パネルラジエーター設備費用算出シート'!$N$23,IF(AW160="E",'12.パネルラジエーター設備費用算出シート'!$G$33,IF(AW160="F",'12.パネルラジエーター設備費用算出シート'!$N$33,IF(AW160="G",'12.パネルラジエーター設備費用算出シート'!$G$43,IF(AW160="H",'12.パネルラジエーター設備費用算出シート'!$N$43,IF(AW160="I",'12.パネルラジエーター設備費用算出シート'!$G$54,'12.パネルラジエーター設備費用算出シート'!$N$54))))))))))</f>
        <v/>
      </c>
      <c r="AY160" s="70"/>
      <c r="AZ160" s="57"/>
      <c r="BA160" s="262"/>
      <c r="BB160" s="70"/>
      <c r="BC160" s="34"/>
      <c r="BD160" s="34"/>
      <c r="BE160" s="34"/>
      <c r="BF160" s="53"/>
      <c r="BG160" s="34"/>
      <c r="BH160" s="34"/>
      <c r="BI160" s="53"/>
      <c r="BJ160" s="34"/>
      <c r="BK160" s="34"/>
      <c r="BL160" s="34"/>
      <c r="BM160" s="34"/>
    </row>
    <row r="161" spans="1:65" s="35" customFormat="1">
      <c r="A161" s="72"/>
      <c r="B161" s="55">
        <v>149</v>
      </c>
      <c r="C161" s="78"/>
      <c r="D161" s="56"/>
      <c r="E161" s="73"/>
      <c r="F161" s="530"/>
      <c r="G161" s="530"/>
      <c r="H161" s="57"/>
      <c r="I161" s="58"/>
      <c r="J161" s="57"/>
      <c r="K161" s="531" t="str">
        <f t="shared" si="6"/>
        <v/>
      </c>
      <c r="L161" s="531" t="str">
        <f>IF($G161="","",IF(OR('2.全体概要'!$C$15=1,'2.全体概要'!$C$15=2),INDEX($BH$15:$BH$16,MATCH($G161,$BG$15:$BG$16,-1)),IF('2.全体概要'!$C$15=3,INDEX($BH$14:$BH$15,MATCH($G161,$BG$14:$BG$15,-1)),INDEX($BH$13:$BH$14,MATCH($G161,$BG$13:$BG$14,-1)))))</f>
        <v/>
      </c>
      <c r="M161" s="531" t="str">
        <f t="shared" si="7"/>
        <v/>
      </c>
      <c r="N161" s="532">
        <f t="shared" si="8"/>
        <v>0</v>
      </c>
      <c r="O161" s="70"/>
      <c r="P161" s="124"/>
      <c r="Q161" s="54"/>
      <c r="R161" s="194"/>
      <c r="S161" s="125"/>
      <c r="T161" s="54"/>
      <c r="U161" s="194"/>
      <c r="V161" s="124"/>
      <c r="W161" s="54"/>
      <c r="X161" s="194"/>
      <c r="Y161" s="125"/>
      <c r="Z161" s="54"/>
      <c r="AA161" s="194"/>
      <c r="AB161" s="57"/>
      <c r="AC161" s="70"/>
      <c r="AD161" s="124"/>
      <c r="AE161" s="70"/>
      <c r="AF161" s="124"/>
      <c r="AG161" s="70"/>
      <c r="AH161" s="57"/>
      <c r="AI161" s="70"/>
      <c r="AJ161" s="124"/>
      <c r="AK161" s="70"/>
      <c r="AL161" s="908"/>
      <c r="AM161" s="891"/>
      <c r="AN161" s="908"/>
      <c r="AO161" s="892"/>
      <c r="AP161" s="908"/>
      <c r="AQ161" s="70"/>
      <c r="AR161" s="59"/>
      <c r="AS161" s="70"/>
      <c r="AT161" s="57"/>
      <c r="AU161" s="262"/>
      <c r="AV161" s="70"/>
      <c r="AW161" s="57"/>
      <c r="AX161" s="533" t="str">
        <f>IF(AW161="","",IF(AW161="A",'12.パネルラジエーター設備費用算出シート'!$G$13,IF(AW161="B",'12.パネルラジエーター設備費用算出シート'!$N$13,IF(AW161="C",'12.パネルラジエーター設備費用算出シート'!$G$23,IF(AW161="D",'12.パネルラジエーター設備費用算出シート'!$N$23,IF(AW161="E",'12.パネルラジエーター設備費用算出シート'!$G$33,IF(AW161="F",'12.パネルラジエーター設備費用算出シート'!$N$33,IF(AW161="G",'12.パネルラジエーター設備費用算出シート'!$G$43,IF(AW161="H",'12.パネルラジエーター設備費用算出シート'!$N$43,IF(AW161="I",'12.パネルラジエーター設備費用算出シート'!$G$54,'12.パネルラジエーター設備費用算出シート'!$N$54))))))))))</f>
        <v/>
      </c>
      <c r="AY161" s="70"/>
      <c r="AZ161" s="57"/>
      <c r="BA161" s="262"/>
      <c r="BB161" s="70"/>
      <c r="BC161" s="34"/>
      <c r="BD161" s="34"/>
      <c r="BE161" s="34"/>
      <c r="BF161" s="53"/>
      <c r="BG161" s="34"/>
      <c r="BH161" s="34"/>
      <c r="BI161" s="53"/>
      <c r="BJ161" s="34"/>
      <c r="BK161" s="34"/>
      <c r="BL161" s="34"/>
      <c r="BM161" s="34"/>
    </row>
    <row r="162" spans="1:65" s="35" customFormat="1">
      <c r="A162" s="72"/>
      <c r="B162" s="55">
        <v>150</v>
      </c>
      <c r="C162" s="78"/>
      <c r="D162" s="56"/>
      <c r="E162" s="73"/>
      <c r="F162" s="530"/>
      <c r="G162" s="530"/>
      <c r="H162" s="57"/>
      <c r="I162" s="58"/>
      <c r="J162" s="57"/>
      <c r="K162" s="531" t="str">
        <f t="shared" si="6"/>
        <v/>
      </c>
      <c r="L162" s="531" t="str">
        <f>IF($G162="","",IF(OR('2.全体概要'!$C$15=1,'2.全体概要'!$C$15=2),INDEX($BH$15:$BH$16,MATCH($G162,$BG$15:$BG$16,-1)),IF('2.全体概要'!$C$15=3,INDEX($BH$14:$BH$15,MATCH($G162,$BG$14:$BG$15,-1)),INDEX($BH$13:$BH$14,MATCH($G162,$BG$13:$BG$14,-1)))))</f>
        <v/>
      </c>
      <c r="M162" s="531" t="str">
        <f t="shared" si="7"/>
        <v/>
      </c>
      <c r="N162" s="532">
        <f t="shared" si="8"/>
        <v>0</v>
      </c>
      <c r="O162" s="70"/>
      <c r="P162" s="124"/>
      <c r="Q162" s="54"/>
      <c r="R162" s="194"/>
      <c r="S162" s="125"/>
      <c r="T162" s="54"/>
      <c r="U162" s="194"/>
      <c r="V162" s="124"/>
      <c r="W162" s="54"/>
      <c r="X162" s="194"/>
      <c r="Y162" s="125"/>
      <c r="Z162" s="54"/>
      <c r="AA162" s="194"/>
      <c r="AB162" s="57"/>
      <c r="AC162" s="70"/>
      <c r="AD162" s="124"/>
      <c r="AE162" s="70"/>
      <c r="AF162" s="124"/>
      <c r="AG162" s="70"/>
      <c r="AH162" s="57"/>
      <c r="AI162" s="70"/>
      <c r="AJ162" s="124"/>
      <c r="AK162" s="70"/>
      <c r="AL162" s="908"/>
      <c r="AM162" s="891"/>
      <c r="AN162" s="908"/>
      <c r="AO162" s="892"/>
      <c r="AP162" s="908"/>
      <c r="AQ162" s="70"/>
      <c r="AR162" s="59"/>
      <c r="AS162" s="70"/>
      <c r="AT162" s="57"/>
      <c r="AU162" s="262"/>
      <c r="AV162" s="70"/>
      <c r="AW162" s="57"/>
      <c r="AX162" s="533" t="str">
        <f>IF(AW162="","",IF(AW162="A",'12.パネルラジエーター設備費用算出シート'!$G$13,IF(AW162="B",'12.パネルラジエーター設備費用算出シート'!$N$13,IF(AW162="C",'12.パネルラジエーター設備費用算出シート'!$G$23,IF(AW162="D",'12.パネルラジエーター設備費用算出シート'!$N$23,IF(AW162="E",'12.パネルラジエーター設備費用算出シート'!$G$33,IF(AW162="F",'12.パネルラジエーター設備費用算出シート'!$N$33,IF(AW162="G",'12.パネルラジエーター設備費用算出シート'!$G$43,IF(AW162="H",'12.パネルラジエーター設備費用算出シート'!$N$43,IF(AW162="I",'12.パネルラジエーター設備費用算出シート'!$G$54,'12.パネルラジエーター設備費用算出シート'!$N$54))))))))))</f>
        <v/>
      </c>
      <c r="AY162" s="70"/>
      <c r="AZ162" s="57"/>
      <c r="BA162" s="262"/>
      <c r="BB162" s="70"/>
      <c r="BC162" s="34"/>
      <c r="BD162" s="34"/>
      <c r="BE162" s="34"/>
      <c r="BF162" s="53"/>
      <c r="BG162" s="34"/>
      <c r="BH162" s="34"/>
      <c r="BI162" s="53"/>
      <c r="BJ162" s="34"/>
      <c r="BK162" s="34"/>
      <c r="BL162" s="34"/>
      <c r="BM162" s="34"/>
    </row>
    <row r="163" spans="1:65" s="35" customFormat="1">
      <c r="A163" s="72"/>
      <c r="B163" s="55">
        <v>151</v>
      </c>
      <c r="C163" s="78"/>
      <c r="D163" s="56"/>
      <c r="E163" s="73"/>
      <c r="F163" s="530"/>
      <c r="G163" s="530"/>
      <c r="H163" s="57"/>
      <c r="I163" s="58"/>
      <c r="J163" s="57"/>
      <c r="K163" s="531" t="str">
        <f t="shared" si="6"/>
        <v/>
      </c>
      <c r="L163" s="531" t="str">
        <f>IF($G163="","",IF(OR('2.全体概要'!$C$15=1,'2.全体概要'!$C$15=2),INDEX($BH$15:$BH$16,MATCH($G163,$BG$15:$BG$16,-1)),IF('2.全体概要'!$C$15=3,INDEX($BH$14:$BH$15,MATCH($G163,$BG$14:$BG$15,-1)),INDEX($BH$13:$BH$14,MATCH($G163,$BG$13:$BG$14,-1)))))</f>
        <v/>
      </c>
      <c r="M163" s="531" t="str">
        <f t="shared" si="7"/>
        <v/>
      </c>
      <c r="N163" s="532">
        <f t="shared" si="8"/>
        <v>0</v>
      </c>
      <c r="O163" s="70"/>
      <c r="P163" s="124"/>
      <c r="Q163" s="54"/>
      <c r="R163" s="194"/>
      <c r="S163" s="125"/>
      <c r="T163" s="54"/>
      <c r="U163" s="194"/>
      <c r="V163" s="124"/>
      <c r="W163" s="54"/>
      <c r="X163" s="194"/>
      <c r="Y163" s="125"/>
      <c r="Z163" s="54"/>
      <c r="AA163" s="194"/>
      <c r="AB163" s="57"/>
      <c r="AC163" s="70"/>
      <c r="AD163" s="124"/>
      <c r="AE163" s="70"/>
      <c r="AF163" s="124"/>
      <c r="AG163" s="70"/>
      <c r="AH163" s="57"/>
      <c r="AI163" s="70"/>
      <c r="AJ163" s="124"/>
      <c r="AK163" s="70"/>
      <c r="AL163" s="908"/>
      <c r="AM163" s="891"/>
      <c r="AN163" s="908"/>
      <c r="AO163" s="892"/>
      <c r="AP163" s="908"/>
      <c r="AQ163" s="70"/>
      <c r="AR163" s="59"/>
      <c r="AS163" s="70"/>
      <c r="AT163" s="57"/>
      <c r="AU163" s="262"/>
      <c r="AV163" s="70"/>
      <c r="AW163" s="57"/>
      <c r="AX163" s="533" t="str">
        <f>IF(AW163="","",IF(AW163="A",'12.パネルラジエーター設備費用算出シート'!$G$13,IF(AW163="B",'12.パネルラジエーター設備費用算出シート'!$N$13,IF(AW163="C",'12.パネルラジエーター設備費用算出シート'!$G$23,IF(AW163="D",'12.パネルラジエーター設備費用算出シート'!$N$23,IF(AW163="E",'12.パネルラジエーター設備費用算出シート'!$G$33,IF(AW163="F",'12.パネルラジエーター設備費用算出シート'!$N$33,IF(AW163="G",'12.パネルラジエーター設備費用算出シート'!$G$43,IF(AW163="H",'12.パネルラジエーター設備費用算出シート'!$N$43,IF(AW163="I",'12.パネルラジエーター設備費用算出シート'!$G$54,'12.パネルラジエーター設備費用算出シート'!$N$54))))))))))</f>
        <v/>
      </c>
      <c r="AY163" s="70"/>
      <c r="AZ163" s="57"/>
      <c r="BA163" s="262"/>
      <c r="BB163" s="70"/>
      <c r="BC163" s="34"/>
      <c r="BD163" s="34"/>
      <c r="BE163" s="34"/>
      <c r="BF163" s="53"/>
      <c r="BG163" s="34"/>
      <c r="BH163" s="34"/>
      <c r="BI163" s="53"/>
      <c r="BJ163" s="34"/>
      <c r="BK163" s="34"/>
      <c r="BL163" s="34"/>
      <c r="BM163" s="34"/>
    </row>
    <row r="164" spans="1:65" s="35" customFormat="1">
      <c r="A164" s="72"/>
      <c r="B164" s="55">
        <v>152</v>
      </c>
      <c r="C164" s="78"/>
      <c r="D164" s="56"/>
      <c r="E164" s="73"/>
      <c r="F164" s="530"/>
      <c r="G164" s="530"/>
      <c r="H164" s="57"/>
      <c r="I164" s="58"/>
      <c r="J164" s="57"/>
      <c r="K164" s="531" t="str">
        <f t="shared" si="6"/>
        <v/>
      </c>
      <c r="L164" s="531" t="str">
        <f>IF($G164="","",IF(OR('2.全体概要'!$C$15=1,'2.全体概要'!$C$15=2),INDEX($BH$15:$BH$16,MATCH($G164,$BG$15:$BG$16,-1)),IF('2.全体概要'!$C$15=3,INDEX($BH$14:$BH$15,MATCH($G164,$BG$14:$BG$15,-1)),INDEX($BH$13:$BH$14,MATCH($G164,$BG$13:$BG$14,-1)))))</f>
        <v/>
      </c>
      <c r="M164" s="531" t="str">
        <f t="shared" si="7"/>
        <v/>
      </c>
      <c r="N164" s="532">
        <f t="shared" si="8"/>
        <v>0</v>
      </c>
      <c r="O164" s="70"/>
      <c r="P164" s="124"/>
      <c r="Q164" s="54"/>
      <c r="R164" s="194"/>
      <c r="S164" s="125"/>
      <c r="T164" s="54"/>
      <c r="U164" s="194"/>
      <c r="V164" s="124"/>
      <c r="W164" s="54"/>
      <c r="X164" s="194"/>
      <c r="Y164" s="125"/>
      <c r="Z164" s="54"/>
      <c r="AA164" s="194"/>
      <c r="AB164" s="57"/>
      <c r="AC164" s="70"/>
      <c r="AD164" s="124"/>
      <c r="AE164" s="70"/>
      <c r="AF164" s="124"/>
      <c r="AG164" s="70"/>
      <c r="AH164" s="57"/>
      <c r="AI164" s="70"/>
      <c r="AJ164" s="124"/>
      <c r="AK164" s="70"/>
      <c r="AL164" s="908"/>
      <c r="AM164" s="891"/>
      <c r="AN164" s="908"/>
      <c r="AO164" s="892"/>
      <c r="AP164" s="908"/>
      <c r="AQ164" s="70"/>
      <c r="AR164" s="59"/>
      <c r="AS164" s="70"/>
      <c r="AT164" s="57"/>
      <c r="AU164" s="262"/>
      <c r="AV164" s="70"/>
      <c r="AW164" s="57"/>
      <c r="AX164" s="533" t="str">
        <f>IF(AW164="","",IF(AW164="A",'12.パネルラジエーター設備費用算出シート'!$G$13,IF(AW164="B",'12.パネルラジエーター設備費用算出シート'!$N$13,IF(AW164="C",'12.パネルラジエーター設備費用算出シート'!$G$23,IF(AW164="D",'12.パネルラジエーター設備費用算出シート'!$N$23,IF(AW164="E",'12.パネルラジエーター設備費用算出シート'!$G$33,IF(AW164="F",'12.パネルラジエーター設備費用算出シート'!$N$33,IF(AW164="G",'12.パネルラジエーター設備費用算出シート'!$G$43,IF(AW164="H",'12.パネルラジエーター設備費用算出シート'!$N$43,IF(AW164="I",'12.パネルラジエーター設備費用算出シート'!$G$54,'12.パネルラジエーター設備費用算出シート'!$N$54))))))))))</f>
        <v/>
      </c>
      <c r="AY164" s="70"/>
      <c r="AZ164" s="57"/>
      <c r="BA164" s="262"/>
      <c r="BB164" s="70"/>
      <c r="BC164" s="34"/>
      <c r="BD164" s="34"/>
      <c r="BE164" s="34"/>
      <c r="BF164" s="53"/>
      <c r="BG164" s="34"/>
      <c r="BH164" s="34"/>
      <c r="BI164" s="53"/>
      <c r="BJ164" s="34"/>
      <c r="BK164" s="34"/>
      <c r="BL164" s="34"/>
      <c r="BM164" s="34"/>
    </row>
    <row r="165" spans="1:65" s="35" customFormat="1">
      <c r="A165" s="72"/>
      <c r="B165" s="55">
        <v>153</v>
      </c>
      <c r="C165" s="78"/>
      <c r="D165" s="56"/>
      <c r="E165" s="73"/>
      <c r="F165" s="530"/>
      <c r="G165" s="530"/>
      <c r="H165" s="57"/>
      <c r="I165" s="58"/>
      <c r="J165" s="57"/>
      <c r="K165" s="531" t="str">
        <f t="shared" si="6"/>
        <v/>
      </c>
      <c r="L165" s="531" t="str">
        <f>IF($G165="","",IF(OR('2.全体概要'!$C$15=1,'2.全体概要'!$C$15=2),INDEX($BH$15:$BH$16,MATCH($G165,$BG$15:$BG$16,-1)),IF('2.全体概要'!$C$15=3,INDEX($BH$14:$BH$15,MATCH($G165,$BG$14:$BG$15,-1)),INDEX($BH$13:$BH$14,MATCH($G165,$BG$13:$BG$14,-1)))))</f>
        <v/>
      </c>
      <c r="M165" s="531" t="str">
        <f t="shared" si="7"/>
        <v/>
      </c>
      <c r="N165" s="532">
        <f t="shared" si="8"/>
        <v>0</v>
      </c>
      <c r="O165" s="70"/>
      <c r="P165" s="124"/>
      <c r="Q165" s="54"/>
      <c r="R165" s="194"/>
      <c r="S165" s="125"/>
      <c r="T165" s="54"/>
      <c r="U165" s="194"/>
      <c r="V165" s="124"/>
      <c r="W165" s="54"/>
      <c r="X165" s="194"/>
      <c r="Y165" s="125"/>
      <c r="Z165" s="54"/>
      <c r="AA165" s="194"/>
      <c r="AB165" s="57"/>
      <c r="AC165" s="70"/>
      <c r="AD165" s="124"/>
      <c r="AE165" s="70"/>
      <c r="AF165" s="124"/>
      <c r="AG165" s="70"/>
      <c r="AH165" s="57"/>
      <c r="AI165" s="70"/>
      <c r="AJ165" s="124"/>
      <c r="AK165" s="70"/>
      <c r="AL165" s="908"/>
      <c r="AM165" s="891"/>
      <c r="AN165" s="908"/>
      <c r="AO165" s="892"/>
      <c r="AP165" s="908"/>
      <c r="AQ165" s="70"/>
      <c r="AR165" s="59"/>
      <c r="AS165" s="70"/>
      <c r="AT165" s="57"/>
      <c r="AU165" s="262"/>
      <c r="AV165" s="70"/>
      <c r="AW165" s="57"/>
      <c r="AX165" s="533" t="str">
        <f>IF(AW165="","",IF(AW165="A",'12.パネルラジエーター設備費用算出シート'!$G$13,IF(AW165="B",'12.パネルラジエーター設備費用算出シート'!$N$13,IF(AW165="C",'12.パネルラジエーター設備費用算出シート'!$G$23,IF(AW165="D",'12.パネルラジエーター設備費用算出シート'!$N$23,IF(AW165="E",'12.パネルラジエーター設備費用算出シート'!$G$33,IF(AW165="F",'12.パネルラジエーター設備費用算出シート'!$N$33,IF(AW165="G",'12.パネルラジエーター設備費用算出シート'!$G$43,IF(AW165="H",'12.パネルラジエーター設備費用算出シート'!$N$43,IF(AW165="I",'12.パネルラジエーター設備費用算出シート'!$G$54,'12.パネルラジエーター設備費用算出シート'!$N$54))))))))))</f>
        <v/>
      </c>
      <c r="AY165" s="70"/>
      <c r="AZ165" s="57"/>
      <c r="BA165" s="262"/>
      <c r="BB165" s="70"/>
      <c r="BC165" s="34"/>
      <c r="BD165" s="34"/>
      <c r="BE165" s="34"/>
      <c r="BF165" s="53"/>
      <c r="BG165" s="34"/>
      <c r="BH165" s="34"/>
      <c r="BI165" s="53"/>
      <c r="BJ165" s="34"/>
      <c r="BK165" s="34"/>
      <c r="BL165" s="34"/>
      <c r="BM165" s="34"/>
    </row>
    <row r="166" spans="1:65" s="35" customFormat="1">
      <c r="A166" s="72"/>
      <c r="B166" s="55">
        <v>154</v>
      </c>
      <c r="C166" s="78"/>
      <c r="D166" s="56"/>
      <c r="E166" s="73"/>
      <c r="F166" s="530"/>
      <c r="G166" s="530"/>
      <c r="H166" s="57"/>
      <c r="I166" s="58"/>
      <c r="J166" s="57"/>
      <c r="K166" s="531" t="str">
        <f t="shared" si="6"/>
        <v/>
      </c>
      <c r="L166" s="531" t="str">
        <f>IF($G166="","",IF(OR('2.全体概要'!$C$15=1,'2.全体概要'!$C$15=2),INDEX($BH$15:$BH$16,MATCH($G166,$BG$15:$BG$16,-1)),IF('2.全体概要'!$C$15=3,INDEX($BH$14:$BH$15,MATCH($G166,$BG$14:$BG$15,-1)),INDEX($BH$13:$BH$14,MATCH($G166,$BG$13:$BG$14,-1)))))</f>
        <v/>
      </c>
      <c r="M166" s="531" t="str">
        <f t="shared" si="7"/>
        <v/>
      </c>
      <c r="N166" s="532">
        <f t="shared" si="8"/>
        <v>0</v>
      </c>
      <c r="O166" s="70"/>
      <c r="P166" s="124"/>
      <c r="Q166" s="54"/>
      <c r="R166" s="194"/>
      <c r="S166" s="125"/>
      <c r="T166" s="54"/>
      <c r="U166" s="194"/>
      <c r="V166" s="124"/>
      <c r="W166" s="54"/>
      <c r="X166" s="194"/>
      <c r="Y166" s="125"/>
      <c r="Z166" s="54"/>
      <c r="AA166" s="194"/>
      <c r="AB166" s="57"/>
      <c r="AC166" s="70"/>
      <c r="AD166" s="124"/>
      <c r="AE166" s="70"/>
      <c r="AF166" s="124"/>
      <c r="AG166" s="70"/>
      <c r="AH166" s="57"/>
      <c r="AI166" s="70"/>
      <c r="AJ166" s="124"/>
      <c r="AK166" s="70"/>
      <c r="AL166" s="908"/>
      <c r="AM166" s="891"/>
      <c r="AN166" s="908"/>
      <c r="AO166" s="892"/>
      <c r="AP166" s="908"/>
      <c r="AQ166" s="70"/>
      <c r="AR166" s="59"/>
      <c r="AS166" s="70"/>
      <c r="AT166" s="57"/>
      <c r="AU166" s="262"/>
      <c r="AV166" s="70"/>
      <c r="AW166" s="57"/>
      <c r="AX166" s="533" t="str">
        <f>IF(AW166="","",IF(AW166="A",'12.パネルラジエーター設備費用算出シート'!$G$13,IF(AW166="B",'12.パネルラジエーター設備費用算出シート'!$N$13,IF(AW166="C",'12.パネルラジエーター設備費用算出シート'!$G$23,IF(AW166="D",'12.パネルラジエーター設備費用算出シート'!$N$23,IF(AW166="E",'12.パネルラジエーター設備費用算出シート'!$G$33,IF(AW166="F",'12.パネルラジエーター設備費用算出シート'!$N$33,IF(AW166="G",'12.パネルラジエーター設備費用算出シート'!$G$43,IF(AW166="H",'12.パネルラジエーター設備費用算出シート'!$N$43,IF(AW166="I",'12.パネルラジエーター設備費用算出シート'!$G$54,'12.パネルラジエーター設備費用算出シート'!$N$54))))))))))</f>
        <v/>
      </c>
      <c r="AY166" s="70"/>
      <c r="AZ166" s="57"/>
      <c r="BA166" s="262"/>
      <c r="BB166" s="70"/>
      <c r="BC166" s="34"/>
      <c r="BD166" s="34"/>
      <c r="BE166" s="34"/>
      <c r="BF166" s="53"/>
      <c r="BG166" s="34"/>
      <c r="BH166" s="34"/>
      <c r="BI166" s="53"/>
      <c r="BJ166" s="34"/>
      <c r="BK166" s="34"/>
      <c r="BL166" s="34"/>
      <c r="BM166" s="34"/>
    </row>
    <row r="167" spans="1:65" s="35" customFormat="1">
      <c r="A167" s="72"/>
      <c r="B167" s="55">
        <v>155</v>
      </c>
      <c r="C167" s="78"/>
      <c r="D167" s="56"/>
      <c r="E167" s="73"/>
      <c r="F167" s="530"/>
      <c r="G167" s="530"/>
      <c r="H167" s="57"/>
      <c r="I167" s="58"/>
      <c r="J167" s="57"/>
      <c r="K167" s="531" t="str">
        <f t="shared" si="6"/>
        <v/>
      </c>
      <c r="L167" s="531" t="str">
        <f>IF($G167="","",IF(OR('2.全体概要'!$C$15=1,'2.全体概要'!$C$15=2),INDEX($BH$15:$BH$16,MATCH($G167,$BG$15:$BG$16,-1)),IF('2.全体概要'!$C$15=3,INDEX($BH$14:$BH$15,MATCH($G167,$BG$14:$BG$15,-1)),INDEX($BH$13:$BH$14,MATCH($G167,$BG$13:$BG$14,-1)))))</f>
        <v/>
      </c>
      <c r="M167" s="531" t="str">
        <f t="shared" si="7"/>
        <v/>
      </c>
      <c r="N167" s="532">
        <f t="shared" si="8"/>
        <v>0</v>
      </c>
      <c r="O167" s="70"/>
      <c r="P167" s="124"/>
      <c r="Q167" s="54"/>
      <c r="R167" s="194"/>
      <c r="S167" s="125"/>
      <c r="T167" s="54"/>
      <c r="U167" s="194"/>
      <c r="V167" s="124"/>
      <c r="W167" s="54"/>
      <c r="X167" s="194"/>
      <c r="Y167" s="125"/>
      <c r="Z167" s="54"/>
      <c r="AA167" s="194"/>
      <c r="AB167" s="57"/>
      <c r="AC167" s="70"/>
      <c r="AD167" s="124"/>
      <c r="AE167" s="70"/>
      <c r="AF167" s="124"/>
      <c r="AG167" s="70"/>
      <c r="AH167" s="57"/>
      <c r="AI167" s="70"/>
      <c r="AJ167" s="124"/>
      <c r="AK167" s="70"/>
      <c r="AL167" s="908"/>
      <c r="AM167" s="891"/>
      <c r="AN167" s="908"/>
      <c r="AO167" s="892"/>
      <c r="AP167" s="908"/>
      <c r="AQ167" s="70"/>
      <c r="AR167" s="59"/>
      <c r="AS167" s="70"/>
      <c r="AT167" s="57"/>
      <c r="AU167" s="262"/>
      <c r="AV167" s="70"/>
      <c r="AW167" s="57"/>
      <c r="AX167" s="533" t="str">
        <f>IF(AW167="","",IF(AW167="A",'12.パネルラジエーター設備費用算出シート'!$G$13,IF(AW167="B",'12.パネルラジエーター設備費用算出シート'!$N$13,IF(AW167="C",'12.パネルラジエーター設備費用算出シート'!$G$23,IF(AW167="D",'12.パネルラジエーター設備費用算出シート'!$N$23,IF(AW167="E",'12.パネルラジエーター設備費用算出シート'!$G$33,IF(AW167="F",'12.パネルラジエーター設備費用算出シート'!$N$33,IF(AW167="G",'12.パネルラジエーター設備費用算出シート'!$G$43,IF(AW167="H",'12.パネルラジエーター設備費用算出シート'!$N$43,IF(AW167="I",'12.パネルラジエーター設備費用算出シート'!$G$54,'12.パネルラジエーター設備費用算出シート'!$N$54))))))))))</f>
        <v/>
      </c>
      <c r="AY167" s="70"/>
      <c r="AZ167" s="57"/>
      <c r="BA167" s="262"/>
      <c r="BB167" s="70"/>
      <c r="BC167" s="34"/>
      <c r="BD167" s="34"/>
      <c r="BE167" s="34"/>
      <c r="BF167" s="53"/>
      <c r="BG167" s="34"/>
      <c r="BH167" s="34"/>
      <c r="BI167" s="53"/>
      <c r="BJ167" s="34"/>
      <c r="BK167" s="34"/>
      <c r="BL167" s="34"/>
      <c r="BM167" s="34"/>
    </row>
    <row r="168" spans="1:65" s="35" customFormat="1">
      <c r="A168" s="72"/>
      <c r="B168" s="55">
        <v>156</v>
      </c>
      <c r="C168" s="78"/>
      <c r="D168" s="56"/>
      <c r="E168" s="73"/>
      <c r="F168" s="530"/>
      <c r="G168" s="530"/>
      <c r="H168" s="57"/>
      <c r="I168" s="58"/>
      <c r="J168" s="57"/>
      <c r="K168" s="531" t="str">
        <f t="shared" si="6"/>
        <v/>
      </c>
      <c r="L168" s="531" t="str">
        <f>IF($G168="","",IF(OR('2.全体概要'!$C$15=1,'2.全体概要'!$C$15=2),INDEX($BH$15:$BH$16,MATCH($G168,$BG$15:$BG$16,-1)),IF('2.全体概要'!$C$15=3,INDEX($BH$14:$BH$15,MATCH($G168,$BG$14:$BG$15,-1)),INDEX($BH$13:$BH$14,MATCH($G168,$BG$13:$BG$14,-1)))))</f>
        <v/>
      </c>
      <c r="M168" s="531" t="str">
        <f t="shared" si="7"/>
        <v/>
      </c>
      <c r="N168" s="532">
        <f t="shared" si="8"/>
        <v>0</v>
      </c>
      <c r="O168" s="70"/>
      <c r="P168" s="124"/>
      <c r="Q168" s="54"/>
      <c r="R168" s="194"/>
      <c r="S168" s="125"/>
      <c r="T168" s="54"/>
      <c r="U168" s="194"/>
      <c r="V168" s="124"/>
      <c r="W168" s="54"/>
      <c r="X168" s="194"/>
      <c r="Y168" s="125"/>
      <c r="Z168" s="54"/>
      <c r="AA168" s="194"/>
      <c r="AB168" s="57"/>
      <c r="AC168" s="70"/>
      <c r="AD168" s="124"/>
      <c r="AE168" s="70"/>
      <c r="AF168" s="124"/>
      <c r="AG168" s="70"/>
      <c r="AH168" s="57"/>
      <c r="AI168" s="70"/>
      <c r="AJ168" s="124"/>
      <c r="AK168" s="70"/>
      <c r="AL168" s="908"/>
      <c r="AM168" s="891"/>
      <c r="AN168" s="908"/>
      <c r="AO168" s="892"/>
      <c r="AP168" s="908"/>
      <c r="AQ168" s="70"/>
      <c r="AR168" s="59"/>
      <c r="AS168" s="70"/>
      <c r="AT168" s="57"/>
      <c r="AU168" s="262"/>
      <c r="AV168" s="70"/>
      <c r="AW168" s="57"/>
      <c r="AX168" s="533" t="str">
        <f>IF(AW168="","",IF(AW168="A",'12.パネルラジエーター設備費用算出シート'!$G$13,IF(AW168="B",'12.パネルラジエーター設備費用算出シート'!$N$13,IF(AW168="C",'12.パネルラジエーター設備費用算出シート'!$G$23,IF(AW168="D",'12.パネルラジエーター設備費用算出シート'!$N$23,IF(AW168="E",'12.パネルラジエーター設備費用算出シート'!$G$33,IF(AW168="F",'12.パネルラジエーター設備費用算出シート'!$N$33,IF(AW168="G",'12.パネルラジエーター設備費用算出シート'!$G$43,IF(AW168="H",'12.パネルラジエーター設備費用算出シート'!$N$43,IF(AW168="I",'12.パネルラジエーター設備費用算出シート'!$G$54,'12.パネルラジエーター設備費用算出シート'!$N$54))))))))))</f>
        <v/>
      </c>
      <c r="AY168" s="70"/>
      <c r="AZ168" s="57"/>
      <c r="BA168" s="262"/>
      <c r="BB168" s="70"/>
      <c r="BC168" s="34"/>
      <c r="BD168" s="34"/>
      <c r="BE168" s="34"/>
      <c r="BF168" s="53"/>
      <c r="BG168" s="34"/>
      <c r="BH168" s="34"/>
      <c r="BI168" s="53"/>
      <c r="BJ168" s="34"/>
      <c r="BK168" s="34"/>
      <c r="BL168" s="34"/>
      <c r="BM168" s="34"/>
    </row>
    <row r="169" spans="1:65" s="35" customFormat="1">
      <c r="A169" s="72"/>
      <c r="B169" s="55">
        <v>157</v>
      </c>
      <c r="C169" s="78"/>
      <c r="D169" s="56"/>
      <c r="E169" s="73"/>
      <c r="F169" s="530"/>
      <c r="G169" s="530"/>
      <c r="H169" s="57"/>
      <c r="I169" s="58"/>
      <c r="J169" s="57"/>
      <c r="K169" s="531" t="str">
        <f t="shared" si="6"/>
        <v/>
      </c>
      <c r="L169" s="531" t="str">
        <f>IF($G169="","",IF(OR('2.全体概要'!$C$15=1,'2.全体概要'!$C$15=2),INDEX($BH$15:$BH$16,MATCH($G169,$BG$15:$BG$16,-1)),IF('2.全体概要'!$C$15=3,INDEX($BH$14:$BH$15,MATCH($G169,$BG$14:$BG$15,-1)),INDEX($BH$13:$BH$14,MATCH($G169,$BG$13:$BG$14,-1)))))</f>
        <v/>
      </c>
      <c r="M169" s="531" t="str">
        <f t="shared" si="7"/>
        <v/>
      </c>
      <c r="N169" s="532">
        <f t="shared" si="8"/>
        <v>0</v>
      </c>
      <c r="O169" s="70"/>
      <c r="P169" s="124"/>
      <c r="Q169" s="54"/>
      <c r="R169" s="194"/>
      <c r="S169" s="125"/>
      <c r="T169" s="54"/>
      <c r="U169" s="194"/>
      <c r="V169" s="124"/>
      <c r="W169" s="54"/>
      <c r="X169" s="194"/>
      <c r="Y169" s="125"/>
      <c r="Z169" s="54"/>
      <c r="AA169" s="194"/>
      <c r="AB169" s="57"/>
      <c r="AC169" s="70"/>
      <c r="AD169" s="124"/>
      <c r="AE169" s="70"/>
      <c r="AF169" s="124"/>
      <c r="AG169" s="70"/>
      <c r="AH169" s="57"/>
      <c r="AI169" s="70"/>
      <c r="AJ169" s="124"/>
      <c r="AK169" s="70"/>
      <c r="AL169" s="908"/>
      <c r="AM169" s="891"/>
      <c r="AN169" s="908"/>
      <c r="AO169" s="892"/>
      <c r="AP169" s="908"/>
      <c r="AQ169" s="70"/>
      <c r="AR169" s="59"/>
      <c r="AS169" s="70"/>
      <c r="AT169" s="57"/>
      <c r="AU169" s="262"/>
      <c r="AV169" s="70"/>
      <c r="AW169" s="57"/>
      <c r="AX169" s="533" t="str">
        <f>IF(AW169="","",IF(AW169="A",'12.パネルラジエーター設備費用算出シート'!$G$13,IF(AW169="B",'12.パネルラジエーター設備費用算出シート'!$N$13,IF(AW169="C",'12.パネルラジエーター設備費用算出シート'!$G$23,IF(AW169="D",'12.パネルラジエーター設備費用算出シート'!$N$23,IF(AW169="E",'12.パネルラジエーター設備費用算出シート'!$G$33,IF(AW169="F",'12.パネルラジエーター設備費用算出シート'!$N$33,IF(AW169="G",'12.パネルラジエーター設備費用算出シート'!$G$43,IF(AW169="H",'12.パネルラジエーター設備費用算出シート'!$N$43,IF(AW169="I",'12.パネルラジエーター設備費用算出シート'!$G$54,'12.パネルラジエーター設備費用算出シート'!$N$54))))))))))</f>
        <v/>
      </c>
      <c r="AY169" s="70"/>
      <c r="AZ169" s="57"/>
      <c r="BA169" s="262"/>
      <c r="BB169" s="70"/>
      <c r="BC169" s="34"/>
      <c r="BD169" s="34"/>
      <c r="BE169" s="34"/>
      <c r="BF169" s="53"/>
      <c r="BG169" s="34"/>
      <c r="BH169" s="34"/>
      <c r="BI169" s="53"/>
      <c r="BJ169" s="34"/>
      <c r="BK169" s="34"/>
      <c r="BL169" s="34"/>
      <c r="BM169" s="34"/>
    </row>
    <row r="170" spans="1:65" s="35" customFormat="1">
      <c r="A170" s="72"/>
      <c r="B170" s="55">
        <v>158</v>
      </c>
      <c r="C170" s="78"/>
      <c r="D170" s="56"/>
      <c r="E170" s="73"/>
      <c r="F170" s="530"/>
      <c r="G170" s="530"/>
      <c r="H170" s="57"/>
      <c r="I170" s="58"/>
      <c r="J170" s="57"/>
      <c r="K170" s="531" t="str">
        <f t="shared" si="6"/>
        <v/>
      </c>
      <c r="L170" s="531" t="str">
        <f>IF($G170="","",IF(OR('2.全体概要'!$C$15=1,'2.全体概要'!$C$15=2),INDEX($BH$15:$BH$16,MATCH($G170,$BG$15:$BG$16,-1)),IF('2.全体概要'!$C$15=3,INDEX($BH$14:$BH$15,MATCH($G170,$BG$14:$BG$15,-1)),INDEX($BH$13:$BH$14,MATCH($G170,$BG$13:$BG$14,-1)))))</f>
        <v/>
      </c>
      <c r="M170" s="531" t="str">
        <f t="shared" si="7"/>
        <v/>
      </c>
      <c r="N170" s="532">
        <f t="shared" si="8"/>
        <v>0</v>
      </c>
      <c r="O170" s="70"/>
      <c r="P170" s="124"/>
      <c r="Q170" s="54"/>
      <c r="R170" s="194"/>
      <c r="S170" s="125"/>
      <c r="T170" s="54"/>
      <c r="U170" s="194"/>
      <c r="V170" s="124"/>
      <c r="W170" s="54"/>
      <c r="X170" s="194"/>
      <c r="Y170" s="125"/>
      <c r="Z170" s="54"/>
      <c r="AA170" s="194"/>
      <c r="AB170" s="57"/>
      <c r="AC170" s="70"/>
      <c r="AD170" s="124"/>
      <c r="AE170" s="70"/>
      <c r="AF170" s="124"/>
      <c r="AG170" s="70"/>
      <c r="AH170" s="57"/>
      <c r="AI170" s="70"/>
      <c r="AJ170" s="124"/>
      <c r="AK170" s="70"/>
      <c r="AL170" s="908"/>
      <c r="AM170" s="891"/>
      <c r="AN170" s="908"/>
      <c r="AO170" s="892"/>
      <c r="AP170" s="908"/>
      <c r="AQ170" s="70"/>
      <c r="AR170" s="59"/>
      <c r="AS170" s="70"/>
      <c r="AT170" s="57"/>
      <c r="AU170" s="262"/>
      <c r="AV170" s="70"/>
      <c r="AW170" s="57"/>
      <c r="AX170" s="533" t="str">
        <f>IF(AW170="","",IF(AW170="A",'12.パネルラジエーター設備費用算出シート'!$G$13,IF(AW170="B",'12.パネルラジエーター設備費用算出シート'!$N$13,IF(AW170="C",'12.パネルラジエーター設備費用算出シート'!$G$23,IF(AW170="D",'12.パネルラジエーター設備費用算出シート'!$N$23,IF(AW170="E",'12.パネルラジエーター設備費用算出シート'!$G$33,IF(AW170="F",'12.パネルラジエーター設備費用算出シート'!$N$33,IF(AW170="G",'12.パネルラジエーター設備費用算出シート'!$G$43,IF(AW170="H",'12.パネルラジエーター設備費用算出シート'!$N$43,IF(AW170="I",'12.パネルラジエーター設備費用算出シート'!$G$54,'12.パネルラジエーター設備費用算出シート'!$N$54))))))))))</f>
        <v/>
      </c>
      <c r="AY170" s="70"/>
      <c r="AZ170" s="57"/>
      <c r="BA170" s="262"/>
      <c r="BB170" s="70"/>
      <c r="BC170" s="34"/>
      <c r="BD170" s="34"/>
      <c r="BE170" s="34"/>
      <c r="BF170" s="53"/>
      <c r="BG170" s="34"/>
      <c r="BH170" s="34"/>
      <c r="BI170" s="53"/>
      <c r="BJ170" s="34"/>
      <c r="BK170" s="34"/>
      <c r="BL170" s="34"/>
      <c r="BM170" s="34"/>
    </row>
    <row r="171" spans="1:65" s="35" customFormat="1">
      <c r="A171" s="72"/>
      <c r="B171" s="55">
        <v>159</v>
      </c>
      <c r="C171" s="78"/>
      <c r="D171" s="56"/>
      <c r="E171" s="73"/>
      <c r="F171" s="530"/>
      <c r="G171" s="530"/>
      <c r="H171" s="57"/>
      <c r="I171" s="58"/>
      <c r="J171" s="57"/>
      <c r="K171" s="531" t="str">
        <f t="shared" si="6"/>
        <v/>
      </c>
      <c r="L171" s="531" t="str">
        <f>IF($G171="","",IF(OR('2.全体概要'!$C$15=1,'2.全体概要'!$C$15=2),INDEX($BH$15:$BH$16,MATCH($G171,$BG$15:$BG$16,-1)),IF('2.全体概要'!$C$15=3,INDEX($BH$14:$BH$15,MATCH($G171,$BG$14:$BG$15,-1)),INDEX($BH$13:$BH$14,MATCH($G171,$BG$13:$BG$14,-1)))))</f>
        <v/>
      </c>
      <c r="M171" s="531" t="str">
        <f t="shared" si="7"/>
        <v/>
      </c>
      <c r="N171" s="532">
        <f t="shared" si="8"/>
        <v>0</v>
      </c>
      <c r="O171" s="70"/>
      <c r="P171" s="124"/>
      <c r="Q171" s="54"/>
      <c r="R171" s="194"/>
      <c r="S171" s="125"/>
      <c r="T171" s="54"/>
      <c r="U171" s="194"/>
      <c r="V171" s="124"/>
      <c r="W171" s="54"/>
      <c r="X171" s="194"/>
      <c r="Y171" s="125"/>
      <c r="Z171" s="54"/>
      <c r="AA171" s="194"/>
      <c r="AB171" s="57"/>
      <c r="AC171" s="70"/>
      <c r="AD171" s="124"/>
      <c r="AE171" s="70"/>
      <c r="AF171" s="124"/>
      <c r="AG171" s="70"/>
      <c r="AH171" s="57"/>
      <c r="AI171" s="70"/>
      <c r="AJ171" s="124"/>
      <c r="AK171" s="70"/>
      <c r="AL171" s="908"/>
      <c r="AM171" s="891"/>
      <c r="AN171" s="908"/>
      <c r="AO171" s="892"/>
      <c r="AP171" s="908"/>
      <c r="AQ171" s="70"/>
      <c r="AR171" s="59"/>
      <c r="AS171" s="70"/>
      <c r="AT171" s="57"/>
      <c r="AU171" s="262"/>
      <c r="AV171" s="70"/>
      <c r="AW171" s="57"/>
      <c r="AX171" s="533" t="str">
        <f>IF(AW171="","",IF(AW171="A",'12.パネルラジエーター設備費用算出シート'!$G$13,IF(AW171="B",'12.パネルラジエーター設備費用算出シート'!$N$13,IF(AW171="C",'12.パネルラジエーター設備費用算出シート'!$G$23,IF(AW171="D",'12.パネルラジエーター設備費用算出シート'!$N$23,IF(AW171="E",'12.パネルラジエーター設備費用算出シート'!$G$33,IF(AW171="F",'12.パネルラジエーター設備費用算出シート'!$N$33,IF(AW171="G",'12.パネルラジエーター設備費用算出シート'!$G$43,IF(AW171="H",'12.パネルラジエーター設備費用算出シート'!$N$43,IF(AW171="I",'12.パネルラジエーター設備費用算出シート'!$G$54,'12.パネルラジエーター設備費用算出シート'!$N$54))))))))))</f>
        <v/>
      </c>
      <c r="AY171" s="70"/>
      <c r="AZ171" s="57"/>
      <c r="BA171" s="262"/>
      <c r="BB171" s="70"/>
      <c r="BC171" s="34"/>
      <c r="BD171" s="34"/>
      <c r="BE171" s="34"/>
      <c r="BF171" s="53"/>
      <c r="BG171" s="34"/>
      <c r="BH171" s="34"/>
      <c r="BI171" s="53"/>
      <c r="BJ171" s="34"/>
      <c r="BK171" s="34"/>
      <c r="BL171" s="34"/>
      <c r="BM171" s="34"/>
    </row>
    <row r="172" spans="1:65" s="35" customFormat="1">
      <c r="A172" s="72"/>
      <c r="B172" s="55">
        <v>160</v>
      </c>
      <c r="C172" s="78"/>
      <c r="D172" s="56"/>
      <c r="E172" s="73"/>
      <c r="F172" s="530"/>
      <c r="G172" s="530"/>
      <c r="H172" s="57"/>
      <c r="I172" s="58"/>
      <c r="J172" s="57"/>
      <c r="K172" s="531" t="str">
        <f t="shared" si="6"/>
        <v/>
      </c>
      <c r="L172" s="531" t="str">
        <f>IF($G172="","",IF(OR('2.全体概要'!$C$15=1,'2.全体概要'!$C$15=2),INDEX($BH$15:$BH$16,MATCH($G172,$BG$15:$BG$16,-1)),IF('2.全体概要'!$C$15=3,INDEX($BH$14:$BH$15,MATCH($G172,$BG$14:$BG$15,-1)),INDEX($BH$13:$BH$14,MATCH($G172,$BG$13:$BG$14,-1)))))</f>
        <v/>
      </c>
      <c r="M172" s="531" t="str">
        <f t="shared" si="7"/>
        <v/>
      </c>
      <c r="N172" s="532">
        <f t="shared" si="8"/>
        <v>0</v>
      </c>
      <c r="O172" s="70"/>
      <c r="P172" s="124"/>
      <c r="Q172" s="54"/>
      <c r="R172" s="194"/>
      <c r="S172" s="125"/>
      <c r="T172" s="54"/>
      <c r="U172" s="194"/>
      <c r="V172" s="124"/>
      <c r="W172" s="54"/>
      <c r="X172" s="194"/>
      <c r="Y172" s="125"/>
      <c r="Z172" s="54"/>
      <c r="AA172" s="194"/>
      <c r="AB172" s="57"/>
      <c r="AC172" s="70"/>
      <c r="AD172" s="124"/>
      <c r="AE172" s="70"/>
      <c r="AF172" s="124"/>
      <c r="AG172" s="70"/>
      <c r="AH172" s="57"/>
      <c r="AI172" s="70"/>
      <c r="AJ172" s="124"/>
      <c r="AK172" s="70"/>
      <c r="AL172" s="908"/>
      <c r="AM172" s="891"/>
      <c r="AN172" s="908"/>
      <c r="AO172" s="892"/>
      <c r="AP172" s="908"/>
      <c r="AQ172" s="70"/>
      <c r="AR172" s="59"/>
      <c r="AS172" s="70"/>
      <c r="AT172" s="57"/>
      <c r="AU172" s="262"/>
      <c r="AV172" s="70"/>
      <c r="AW172" s="57"/>
      <c r="AX172" s="533" t="str">
        <f>IF(AW172="","",IF(AW172="A",'12.パネルラジエーター設備費用算出シート'!$G$13,IF(AW172="B",'12.パネルラジエーター設備費用算出シート'!$N$13,IF(AW172="C",'12.パネルラジエーター設備費用算出シート'!$G$23,IF(AW172="D",'12.パネルラジエーター設備費用算出シート'!$N$23,IF(AW172="E",'12.パネルラジエーター設備費用算出シート'!$G$33,IF(AW172="F",'12.パネルラジエーター設備費用算出シート'!$N$33,IF(AW172="G",'12.パネルラジエーター設備費用算出シート'!$G$43,IF(AW172="H",'12.パネルラジエーター設備費用算出シート'!$N$43,IF(AW172="I",'12.パネルラジエーター設備費用算出シート'!$G$54,'12.パネルラジエーター設備費用算出シート'!$N$54))))))))))</f>
        <v/>
      </c>
      <c r="AY172" s="70"/>
      <c r="AZ172" s="57"/>
      <c r="BA172" s="262"/>
      <c r="BB172" s="70"/>
      <c r="BC172" s="34"/>
      <c r="BD172" s="34"/>
      <c r="BE172" s="34"/>
      <c r="BF172" s="53"/>
      <c r="BG172" s="34"/>
      <c r="BH172" s="34"/>
      <c r="BI172" s="53"/>
      <c r="BJ172" s="34"/>
      <c r="BK172" s="34"/>
      <c r="BL172" s="34"/>
      <c r="BM172" s="34"/>
    </row>
    <row r="173" spans="1:65" s="35" customFormat="1">
      <c r="A173" s="72"/>
      <c r="B173" s="55">
        <v>161</v>
      </c>
      <c r="C173" s="78"/>
      <c r="D173" s="56"/>
      <c r="E173" s="73"/>
      <c r="F173" s="530"/>
      <c r="G173" s="530"/>
      <c r="H173" s="57"/>
      <c r="I173" s="58"/>
      <c r="J173" s="57"/>
      <c r="K173" s="531" t="str">
        <f t="shared" si="6"/>
        <v/>
      </c>
      <c r="L173" s="531" t="str">
        <f>IF($G173="","",IF(OR('2.全体概要'!$C$15=1,'2.全体概要'!$C$15=2),INDEX($BH$15:$BH$16,MATCH($G173,$BG$15:$BG$16,-1)),IF('2.全体概要'!$C$15=3,INDEX($BH$14:$BH$15,MATCH($G173,$BG$14:$BG$15,-1)),INDEX($BH$13:$BH$14,MATCH($G173,$BG$13:$BG$14,-1)))))</f>
        <v/>
      </c>
      <c r="M173" s="531" t="str">
        <f t="shared" si="7"/>
        <v/>
      </c>
      <c r="N173" s="532">
        <f t="shared" si="8"/>
        <v>0</v>
      </c>
      <c r="O173" s="70"/>
      <c r="P173" s="124"/>
      <c r="Q173" s="54"/>
      <c r="R173" s="194"/>
      <c r="S173" s="125"/>
      <c r="T173" s="54"/>
      <c r="U173" s="194"/>
      <c r="V173" s="124"/>
      <c r="W173" s="54"/>
      <c r="X173" s="194"/>
      <c r="Y173" s="125"/>
      <c r="Z173" s="54"/>
      <c r="AA173" s="194"/>
      <c r="AB173" s="57"/>
      <c r="AC173" s="70"/>
      <c r="AD173" s="124"/>
      <c r="AE173" s="70"/>
      <c r="AF173" s="124"/>
      <c r="AG173" s="70"/>
      <c r="AH173" s="57"/>
      <c r="AI173" s="70"/>
      <c r="AJ173" s="124"/>
      <c r="AK173" s="70"/>
      <c r="AL173" s="908"/>
      <c r="AM173" s="891"/>
      <c r="AN173" s="908"/>
      <c r="AO173" s="892"/>
      <c r="AP173" s="908"/>
      <c r="AQ173" s="70"/>
      <c r="AR173" s="59"/>
      <c r="AS173" s="70"/>
      <c r="AT173" s="57"/>
      <c r="AU173" s="262"/>
      <c r="AV173" s="70"/>
      <c r="AW173" s="57"/>
      <c r="AX173" s="533" t="str">
        <f>IF(AW173="","",IF(AW173="A",'12.パネルラジエーター設備費用算出シート'!$G$13,IF(AW173="B",'12.パネルラジエーター設備費用算出シート'!$N$13,IF(AW173="C",'12.パネルラジエーター設備費用算出シート'!$G$23,IF(AW173="D",'12.パネルラジエーター設備費用算出シート'!$N$23,IF(AW173="E",'12.パネルラジエーター設備費用算出シート'!$G$33,IF(AW173="F",'12.パネルラジエーター設備費用算出シート'!$N$33,IF(AW173="G",'12.パネルラジエーター設備費用算出シート'!$G$43,IF(AW173="H",'12.パネルラジエーター設備費用算出シート'!$N$43,IF(AW173="I",'12.パネルラジエーター設備費用算出シート'!$G$54,'12.パネルラジエーター設備費用算出シート'!$N$54))))))))))</f>
        <v/>
      </c>
      <c r="AY173" s="70"/>
      <c r="AZ173" s="57"/>
      <c r="BA173" s="262"/>
      <c r="BB173" s="70"/>
      <c r="BC173" s="34"/>
      <c r="BD173" s="34"/>
      <c r="BE173" s="34"/>
      <c r="BF173" s="53"/>
      <c r="BG173" s="34"/>
      <c r="BH173" s="34"/>
      <c r="BI173" s="53"/>
      <c r="BJ173" s="34"/>
      <c r="BK173" s="34"/>
      <c r="BL173" s="34"/>
      <c r="BM173" s="34"/>
    </row>
    <row r="174" spans="1:65" s="35" customFormat="1">
      <c r="A174" s="72"/>
      <c r="B174" s="55">
        <v>162</v>
      </c>
      <c r="C174" s="78"/>
      <c r="D174" s="56"/>
      <c r="E174" s="73"/>
      <c r="F174" s="530"/>
      <c r="G174" s="530"/>
      <c r="H174" s="57"/>
      <c r="I174" s="58"/>
      <c r="J174" s="57"/>
      <c r="K174" s="531" t="str">
        <f t="shared" si="6"/>
        <v/>
      </c>
      <c r="L174" s="531" t="str">
        <f>IF($G174="","",IF(OR('2.全体概要'!$C$15=1,'2.全体概要'!$C$15=2),INDEX($BH$15:$BH$16,MATCH($G174,$BG$15:$BG$16,-1)),IF('2.全体概要'!$C$15=3,INDEX($BH$14:$BH$15,MATCH($G174,$BG$14:$BG$15,-1)),INDEX($BH$13:$BH$14,MATCH($G174,$BG$13:$BG$14,-1)))))</f>
        <v/>
      </c>
      <c r="M174" s="531" t="str">
        <f t="shared" si="7"/>
        <v/>
      </c>
      <c r="N174" s="532">
        <f t="shared" si="8"/>
        <v>0</v>
      </c>
      <c r="O174" s="70"/>
      <c r="P174" s="124"/>
      <c r="Q174" s="54"/>
      <c r="R174" s="194"/>
      <c r="S174" s="125"/>
      <c r="T174" s="54"/>
      <c r="U174" s="194"/>
      <c r="V174" s="124"/>
      <c r="W174" s="54"/>
      <c r="X174" s="194"/>
      <c r="Y174" s="125"/>
      <c r="Z174" s="54"/>
      <c r="AA174" s="194"/>
      <c r="AB174" s="57"/>
      <c r="AC174" s="70"/>
      <c r="AD174" s="124"/>
      <c r="AE174" s="70"/>
      <c r="AF174" s="124"/>
      <c r="AG174" s="70"/>
      <c r="AH174" s="57"/>
      <c r="AI174" s="70"/>
      <c r="AJ174" s="124"/>
      <c r="AK174" s="70"/>
      <c r="AL174" s="908"/>
      <c r="AM174" s="891"/>
      <c r="AN174" s="908"/>
      <c r="AO174" s="892"/>
      <c r="AP174" s="908"/>
      <c r="AQ174" s="70"/>
      <c r="AR174" s="59"/>
      <c r="AS174" s="70"/>
      <c r="AT174" s="57"/>
      <c r="AU174" s="262"/>
      <c r="AV174" s="70"/>
      <c r="AW174" s="57"/>
      <c r="AX174" s="533" t="str">
        <f>IF(AW174="","",IF(AW174="A",'12.パネルラジエーター設備費用算出シート'!$G$13,IF(AW174="B",'12.パネルラジエーター設備費用算出シート'!$N$13,IF(AW174="C",'12.パネルラジエーター設備費用算出シート'!$G$23,IF(AW174="D",'12.パネルラジエーター設備費用算出シート'!$N$23,IF(AW174="E",'12.パネルラジエーター設備費用算出シート'!$G$33,IF(AW174="F",'12.パネルラジエーター設備費用算出シート'!$N$33,IF(AW174="G",'12.パネルラジエーター設備費用算出シート'!$G$43,IF(AW174="H",'12.パネルラジエーター設備費用算出シート'!$N$43,IF(AW174="I",'12.パネルラジエーター設備費用算出シート'!$G$54,'12.パネルラジエーター設備費用算出シート'!$N$54))))))))))</f>
        <v/>
      </c>
      <c r="AY174" s="70"/>
      <c r="AZ174" s="57"/>
      <c r="BA174" s="262"/>
      <c r="BB174" s="70"/>
      <c r="BC174" s="34"/>
      <c r="BD174" s="34"/>
      <c r="BE174" s="34"/>
      <c r="BF174" s="53"/>
      <c r="BG174" s="34"/>
      <c r="BH174" s="34"/>
      <c r="BI174" s="53"/>
      <c r="BJ174" s="34"/>
      <c r="BK174" s="34"/>
      <c r="BL174" s="34"/>
      <c r="BM174" s="34"/>
    </row>
    <row r="175" spans="1:65" s="35" customFormat="1">
      <c r="A175" s="72"/>
      <c r="B175" s="55">
        <v>163</v>
      </c>
      <c r="C175" s="78"/>
      <c r="D175" s="56"/>
      <c r="E175" s="73"/>
      <c r="F175" s="530"/>
      <c r="G175" s="530"/>
      <c r="H175" s="57"/>
      <c r="I175" s="58"/>
      <c r="J175" s="57"/>
      <c r="K175" s="531" t="str">
        <f t="shared" si="6"/>
        <v/>
      </c>
      <c r="L175" s="531" t="str">
        <f>IF($G175="","",IF(OR('2.全体概要'!$C$15=1,'2.全体概要'!$C$15=2),INDEX($BH$15:$BH$16,MATCH($G175,$BG$15:$BG$16,-1)),IF('2.全体概要'!$C$15=3,INDEX($BH$14:$BH$15,MATCH($G175,$BG$14:$BG$15,-1)),INDEX($BH$13:$BH$14,MATCH($G175,$BG$13:$BG$14,-1)))))</f>
        <v/>
      </c>
      <c r="M175" s="531" t="str">
        <f t="shared" si="7"/>
        <v/>
      </c>
      <c r="N175" s="532">
        <f t="shared" si="8"/>
        <v>0</v>
      </c>
      <c r="O175" s="70"/>
      <c r="P175" s="124"/>
      <c r="Q175" s="54"/>
      <c r="R175" s="194"/>
      <c r="S175" s="125"/>
      <c r="T175" s="54"/>
      <c r="U175" s="194"/>
      <c r="V175" s="124"/>
      <c r="W175" s="54"/>
      <c r="X175" s="194"/>
      <c r="Y175" s="125"/>
      <c r="Z175" s="54"/>
      <c r="AA175" s="194"/>
      <c r="AB175" s="57"/>
      <c r="AC175" s="70"/>
      <c r="AD175" s="124"/>
      <c r="AE175" s="70"/>
      <c r="AF175" s="124"/>
      <c r="AG175" s="70"/>
      <c r="AH175" s="57"/>
      <c r="AI175" s="70"/>
      <c r="AJ175" s="124"/>
      <c r="AK175" s="70"/>
      <c r="AL175" s="908"/>
      <c r="AM175" s="891"/>
      <c r="AN175" s="908"/>
      <c r="AO175" s="892"/>
      <c r="AP175" s="908"/>
      <c r="AQ175" s="70"/>
      <c r="AR175" s="59"/>
      <c r="AS175" s="70"/>
      <c r="AT175" s="57"/>
      <c r="AU175" s="262"/>
      <c r="AV175" s="70"/>
      <c r="AW175" s="57"/>
      <c r="AX175" s="533" t="str">
        <f>IF(AW175="","",IF(AW175="A",'12.パネルラジエーター設備費用算出シート'!$G$13,IF(AW175="B",'12.パネルラジエーター設備費用算出シート'!$N$13,IF(AW175="C",'12.パネルラジエーター設備費用算出シート'!$G$23,IF(AW175="D",'12.パネルラジエーター設備費用算出シート'!$N$23,IF(AW175="E",'12.パネルラジエーター設備費用算出シート'!$G$33,IF(AW175="F",'12.パネルラジエーター設備費用算出シート'!$N$33,IF(AW175="G",'12.パネルラジエーター設備費用算出シート'!$G$43,IF(AW175="H",'12.パネルラジエーター設備費用算出シート'!$N$43,IF(AW175="I",'12.パネルラジエーター設備費用算出シート'!$G$54,'12.パネルラジエーター設備費用算出シート'!$N$54))))))))))</f>
        <v/>
      </c>
      <c r="AY175" s="70"/>
      <c r="AZ175" s="57"/>
      <c r="BA175" s="262"/>
      <c r="BB175" s="70"/>
      <c r="BC175" s="34"/>
      <c r="BD175" s="34"/>
      <c r="BE175" s="34"/>
      <c r="BF175" s="53"/>
      <c r="BG175" s="34"/>
      <c r="BH175" s="34"/>
      <c r="BI175" s="53"/>
      <c r="BJ175" s="34"/>
      <c r="BK175" s="34"/>
      <c r="BL175" s="34"/>
      <c r="BM175" s="34"/>
    </row>
    <row r="176" spans="1:65" s="35" customFormat="1">
      <c r="A176" s="72"/>
      <c r="B176" s="55">
        <v>164</v>
      </c>
      <c r="C176" s="78"/>
      <c r="D176" s="56"/>
      <c r="E176" s="73"/>
      <c r="F176" s="530"/>
      <c r="G176" s="530"/>
      <c r="H176" s="57"/>
      <c r="I176" s="58"/>
      <c r="J176" s="57"/>
      <c r="K176" s="531" t="str">
        <f t="shared" si="6"/>
        <v/>
      </c>
      <c r="L176" s="531" t="str">
        <f>IF($G176="","",IF(OR('2.全体概要'!$C$15=1,'2.全体概要'!$C$15=2),INDEX($BH$15:$BH$16,MATCH($G176,$BG$15:$BG$16,-1)),IF('2.全体概要'!$C$15=3,INDEX($BH$14:$BH$15,MATCH($G176,$BG$14:$BG$15,-1)),INDEX($BH$13:$BH$14,MATCH($G176,$BG$13:$BG$14,-1)))))</f>
        <v/>
      </c>
      <c r="M176" s="531" t="str">
        <f t="shared" si="7"/>
        <v/>
      </c>
      <c r="N176" s="532">
        <f t="shared" si="8"/>
        <v>0</v>
      </c>
      <c r="O176" s="70"/>
      <c r="P176" s="124"/>
      <c r="Q176" s="54"/>
      <c r="R176" s="194"/>
      <c r="S176" s="125"/>
      <c r="T176" s="54"/>
      <c r="U176" s="194"/>
      <c r="V176" s="124"/>
      <c r="W176" s="54"/>
      <c r="X176" s="194"/>
      <c r="Y176" s="125"/>
      <c r="Z176" s="54"/>
      <c r="AA176" s="194"/>
      <c r="AB176" s="57"/>
      <c r="AC176" s="70"/>
      <c r="AD176" s="124"/>
      <c r="AE176" s="70"/>
      <c r="AF176" s="124"/>
      <c r="AG176" s="70"/>
      <c r="AH176" s="57"/>
      <c r="AI176" s="70"/>
      <c r="AJ176" s="124"/>
      <c r="AK176" s="70"/>
      <c r="AL176" s="908"/>
      <c r="AM176" s="891"/>
      <c r="AN176" s="908"/>
      <c r="AO176" s="892"/>
      <c r="AP176" s="908"/>
      <c r="AQ176" s="70"/>
      <c r="AR176" s="59"/>
      <c r="AS176" s="70"/>
      <c r="AT176" s="57"/>
      <c r="AU176" s="262"/>
      <c r="AV176" s="70"/>
      <c r="AW176" s="57"/>
      <c r="AX176" s="533" t="str">
        <f>IF(AW176="","",IF(AW176="A",'12.パネルラジエーター設備費用算出シート'!$G$13,IF(AW176="B",'12.パネルラジエーター設備費用算出シート'!$N$13,IF(AW176="C",'12.パネルラジエーター設備費用算出シート'!$G$23,IF(AW176="D",'12.パネルラジエーター設備費用算出シート'!$N$23,IF(AW176="E",'12.パネルラジエーター設備費用算出シート'!$G$33,IF(AW176="F",'12.パネルラジエーター設備費用算出シート'!$N$33,IF(AW176="G",'12.パネルラジエーター設備費用算出シート'!$G$43,IF(AW176="H",'12.パネルラジエーター設備費用算出シート'!$N$43,IF(AW176="I",'12.パネルラジエーター設備費用算出シート'!$G$54,'12.パネルラジエーター設備費用算出シート'!$N$54))))))))))</f>
        <v/>
      </c>
      <c r="AY176" s="70"/>
      <c r="AZ176" s="57"/>
      <c r="BA176" s="262"/>
      <c r="BB176" s="70"/>
      <c r="BC176" s="34"/>
      <c r="BD176" s="34"/>
      <c r="BE176" s="34"/>
      <c r="BF176" s="53"/>
      <c r="BG176" s="34"/>
      <c r="BH176" s="34"/>
      <c r="BI176" s="53"/>
      <c r="BJ176" s="34"/>
      <c r="BK176" s="34"/>
      <c r="BL176" s="34"/>
      <c r="BM176" s="34"/>
    </row>
    <row r="177" spans="1:65" s="35" customFormat="1">
      <c r="A177" s="72"/>
      <c r="B177" s="55">
        <v>165</v>
      </c>
      <c r="C177" s="78"/>
      <c r="D177" s="56"/>
      <c r="E177" s="73"/>
      <c r="F177" s="530"/>
      <c r="G177" s="530"/>
      <c r="H177" s="57"/>
      <c r="I177" s="58"/>
      <c r="J177" s="57"/>
      <c r="K177" s="531" t="str">
        <f t="shared" si="6"/>
        <v/>
      </c>
      <c r="L177" s="531" t="str">
        <f>IF($G177="","",IF(OR('2.全体概要'!$C$15=1,'2.全体概要'!$C$15=2),INDEX($BH$15:$BH$16,MATCH($G177,$BG$15:$BG$16,-1)),IF('2.全体概要'!$C$15=3,INDEX($BH$14:$BH$15,MATCH($G177,$BG$14:$BG$15,-1)),INDEX($BH$13:$BH$14,MATCH($G177,$BG$13:$BG$14,-1)))))</f>
        <v/>
      </c>
      <c r="M177" s="531" t="str">
        <f t="shared" si="7"/>
        <v/>
      </c>
      <c r="N177" s="532">
        <f t="shared" si="8"/>
        <v>0</v>
      </c>
      <c r="O177" s="70"/>
      <c r="P177" s="124"/>
      <c r="Q177" s="54"/>
      <c r="R177" s="194"/>
      <c r="S177" s="125"/>
      <c r="T177" s="54"/>
      <c r="U177" s="194"/>
      <c r="V177" s="124"/>
      <c r="W177" s="54"/>
      <c r="X177" s="194"/>
      <c r="Y177" s="125"/>
      <c r="Z177" s="54"/>
      <c r="AA177" s="194"/>
      <c r="AB177" s="57"/>
      <c r="AC177" s="70"/>
      <c r="AD177" s="124"/>
      <c r="AE177" s="70"/>
      <c r="AF177" s="124"/>
      <c r="AG177" s="70"/>
      <c r="AH177" s="57"/>
      <c r="AI177" s="70"/>
      <c r="AJ177" s="124"/>
      <c r="AK177" s="70"/>
      <c r="AL177" s="908"/>
      <c r="AM177" s="891"/>
      <c r="AN177" s="908"/>
      <c r="AO177" s="892"/>
      <c r="AP177" s="908"/>
      <c r="AQ177" s="70"/>
      <c r="AR177" s="59"/>
      <c r="AS177" s="70"/>
      <c r="AT177" s="57"/>
      <c r="AU177" s="262"/>
      <c r="AV177" s="70"/>
      <c r="AW177" s="57"/>
      <c r="AX177" s="533" t="str">
        <f>IF(AW177="","",IF(AW177="A",'12.パネルラジエーター設備費用算出シート'!$G$13,IF(AW177="B",'12.パネルラジエーター設備費用算出シート'!$N$13,IF(AW177="C",'12.パネルラジエーター設備費用算出シート'!$G$23,IF(AW177="D",'12.パネルラジエーター設備費用算出シート'!$N$23,IF(AW177="E",'12.パネルラジエーター設備費用算出シート'!$G$33,IF(AW177="F",'12.パネルラジエーター設備費用算出シート'!$N$33,IF(AW177="G",'12.パネルラジエーター設備費用算出シート'!$G$43,IF(AW177="H",'12.パネルラジエーター設備費用算出シート'!$N$43,IF(AW177="I",'12.パネルラジエーター設備費用算出シート'!$G$54,'12.パネルラジエーター設備費用算出シート'!$N$54))))))))))</f>
        <v/>
      </c>
      <c r="AY177" s="70"/>
      <c r="AZ177" s="57"/>
      <c r="BA177" s="262"/>
      <c r="BB177" s="70"/>
      <c r="BC177" s="34"/>
      <c r="BD177" s="34"/>
      <c r="BE177" s="34"/>
      <c r="BF177" s="53"/>
      <c r="BG177" s="34"/>
      <c r="BH177" s="34"/>
      <c r="BI177" s="53"/>
      <c r="BJ177" s="34"/>
      <c r="BK177" s="34"/>
      <c r="BL177" s="34"/>
      <c r="BM177" s="34"/>
    </row>
    <row r="178" spans="1:65" s="35" customFormat="1">
      <c r="A178" s="72"/>
      <c r="B178" s="55">
        <v>166</v>
      </c>
      <c r="C178" s="78"/>
      <c r="D178" s="56"/>
      <c r="E178" s="73"/>
      <c r="F178" s="530"/>
      <c r="G178" s="530"/>
      <c r="H178" s="57"/>
      <c r="I178" s="58"/>
      <c r="J178" s="57"/>
      <c r="K178" s="531" t="str">
        <f t="shared" si="6"/>
        <v/>
      </c>
      <c r="L178" s="531" t="str">
        <f>IF($G178="","",IF(OR('2.全体概要'!$C$15=1,'2.全体概要'!$C$15=2),INDEX($BH$15:$BH$16,MATCH($G178,$BG$15:$BG$16,-1)),IF('2.全体概要'!$C$15=3,INDEX($BH$14:$BH$15,MATCH($G178,$BG$14:$BG$15,-1)),INDEX($BH$13:$BH$14,MATCH($G178,$BG$13:$BG$14,-1)))))</f>
        <v/>
      </c>
      <c r="M178" s="531" t="str">
        <f t="shared" si="7"/>
        <v/>
      </c>
      <c r="N178" s="532">
        <f t="shared" si="8"/>
        <v>0</v>
      </c>
      <c r="O178" s="70"/>
      <c r="P178" s="124"/>
      <c r="Q178" s="54"/>
      <c r="R178" s="194"/>
      <c r="S178" s="125"/>
      <c r="T178" s="54"/>
      <c r="U178" s="194"/>
      <c r="V178" s="124"/>
      <c r="W178" s="54"/>
      <c r="X178" s="194"/>
      <c r="Y178" s="125"/>
      <c r="Z178" s="54"/>
      <c r="AA178" s="194"/>
      <c r="AB178" s="57"/>
      <c r="AC178" s="70"/>
      <c r="AD178" s="124"/>
      <c r="AE178" s="70"/>
      <c r="AF178" s="124"/>
      <c r="AG178" s="70"/>
      <c r="AH178" s="57"/>
      <c r="AI178" s="70"/>
      <c r="AJ178" s="124"/>
      <c r="AK178" s="70"/>
      <c r="AL178" s="908"/>
      <c r="AM178" s="891"/>
      <c r="AN178" s="908"/>
      <c r="AO178" s="892"/>
      <c r="AP178" s="908"/>
      <c r="AQ178" s="70"/>
      <c r="AR178" s="59"/>
      <c r="AS178" s="70"/>
      <c r="AT178" s="57"/>
      <c r="AU178" s="262"/>
      <c r="AV178" s="70"/>
      <c r="AW178" s="57"/>
      <c r="AX178" s="533" t="str">
        <f>IF(AW178="","",IF(AW178="A",'12.パネルラジエーター設備費用算出シート'!$G$13,IF(AW178="B",'12.パネルラジエーター設備費用算出シート'!$N$13,IF(AW178="C",'12.パネルラジエーター設備費用算出シート'!$G$23,IF(AW178="D",'12.パネルラジエーター設備費用算出シート'!$N$23,IF(AW178="E",'12.パネルラジエーター設備費用算出シート'!$G$33,IF(AW178="F",'12.パネルラジエーター設備費用算出シート'!$N$33,IF(AW178="G",'12.パネルラジエーター設備費用算出シート'!$G$43,IF(AW178="H",'12.パネルラジエーター設備費用算出シート'!$N$43,IF(AW178="I",'12.パネルラジエーター設備費用算出シート'!$G$54,'12.パネルラジエーター設備費用算出シート'!$N$54))))))))))</f>
        <v/>
      </c>
      <c r="AY178" s="70"/>
      <c r="AZ178" s="57"/>
      <c r="BA178" s="262"/>
      <c r="BB178" s="70"/>
      <c r="BC178" s="34"/>
      <c r="BD178" s="34"/>
      <c r="BE178" s="34"/>
      <c r="BF178" s="53"/>
      <c r="BG178" s="34"/>
      <c r="BH178" s="34"/>
      <c r="BI178" s="53"/>
      <c r="BJ178" s="34"/>
      <c r="BK178" s="34"/>
      <c r="BL178" s="34"/>
      <c r="BM178" s="34"/>
    </row>
    <row r="179" spans="1:65" s="35" customFormat="1">
      <c r="A179" s="72"/>
      <c r="B179" s="55">
        <v>167</v>
      </c>
      <c r="C179" s="78"/>
      <c r="D179" s="56"/>
      <c r="E179" s="73"/>
      <c r="F179" s="530"/>
      <c r="G179" s="530"/>
      <c r="H179" s="57"/>
      <c r="I179" s="58"/>
      <c r="J179" s="57"/>
      <c r="K179" s="531" t="str">
        <f t="shared" si="6"/>
        <v/>
      </c>
      <c r="L179" s="531" t="str">
        <f>IF($G179="","",IF(OR('2.全体概要'!$C$15=1,'2.全体概要'!$C$15=2),INDEX($BH$15:$BH$16,MATCH($G179,$BG$15:$BG$16,-1)),IF('2.全体概要'!$C$15=3,INDEX($BH$14:$BH$15,MATCH($G179,$BG$14:$BG$15,-1)),INDEX($BH$13:$BH$14,MATCH($G179,$BG$13:$BG$14,-1)))))</f>
        <v/>
      </c>
      <c r="M179" s="531" t="str">
        <f t="shared" si="7"/>
        <v/>
      </c>
      <c r="N179" s="532">
        <f t="shared" si="8"/>
        <v>0</v>
      </c>
      <c r="O179" s="70"/>
      <c r="P179" s="124"/>
      <c r="Q179" s="54"/>
      <c r="R179" s="194"/>
      <c r="S179" s="125"/>
      <c r="T179" s="54"/>
      <c r="U179" s="194"/>
      <c r="V179" s="124"/>
      <c r="W179" s="54"/>
      <c r="X179" s="194"/>
      <c r="Y179" s="125"/>
      <c r="Z179" s="54"/>
      <c r="AA179" s="194"/>
      <c r="AB179" s="57"/>
      <c r="AC179" s="70"/>
      <c r="AD179" s="124"/>
      <c r="AE179" s="70"/>
      <c r="AF179" s="124"/>
      <c r="AG179" s="70"/>
      <c r="AH179" s="57"/>
      <c r="AI179" s="70"/>
      <c r="AJ179" s="124"/>
      <c r="AK179" s="70"/>
      <c r="AL179" s="908"/>
      <c r="AM179" s="891"/>
      <c r="AN179" s="908"/>
      <c r="AO179" s="892"/>
      <c r="AP179" s="908"/>
      <c r="AQ179" s="70"/>
      <c r="AR179" s="59"/>
      <c r="AS179" s="70"/>
      <c r="AT179" s="57"/>
      <c r="AU179" s="262"/>
      <c r="AV179" s="70"/>
      <c r="AW179" s="57"/>
      <c r="AX179" s="533" t="str">
        <f>IF(AW179="","",IF(AW179="A",'12.パネルラジエーター設備費用算出シート'!$G$13,IF(AW179="B",'12.パネルラジエーター設備費用算出シート'!$N$13,IF(AW179="C",'12.パネルラジエーター設備費用算出シート'!$G$23,IF(AW179="D",'12.パネルラジエーター設備費用算出シート'!$N$23,IF(AW179="E",'12.パネルラジエーター設備費用算出シート'!$G$33,IF(AW179="F",'12.パネルラジエーター設備費用算出シート'!$N$33,IF(AW179="G",'12.パネルラジエーター設備費用算出シート'!$G$43,IF(AW179="H",'12.パネルラジエーター設備費用算出シート'!$N$43,IF(AW179="I",'12.パネルラジエーター設備費用算出シート'!$G$54,'12.パネルラジエーター設備費用算出シート'!$N$54))))))))))</f>
        <v/>
      </c>
      <c r="AY179" s="70"/>
      <c r="AZ179" s="57"/>
      <c r="BA179" s="262"/>
      <c r="BB179" s="70"/>
      <c r="BC179" s="34"/>
      <c r="BD179" s="34"/>
      <c r="BE179" s="34"/>
      <c r="BF179" s="53"/>
      <c r="BG179" s="34"/>
      <c r="BH179" s="34"/>
      <c r="BI179" s="53"/>
      <c r="BJ179" s="34"/>
      <c r="BK179" s="34"/>
      <c r="BL179" s="34"/>
      <c r="BM179" s="34"/>
    </row>
    <row r="180" spans="1:65" s="35" customFormat="1">
      <c r="A180" s="72"/>
      <c r="B180" s="55">
        <v>168</v>
      </c>
      <c r="C180" s="78"/>
      <c r="D180" s="56"/>
      <c r="E180" s="73"/>
      <c r="F180" s="530"/>
      <c r="G180" s="530"/>
      <c r="H180" s="57"/>
      <c r="I180" s="58"/>
      <c r="J180" s="57"/>
      <c r="K180" s="531" t="str">
        <f t="shared" si="6"/>
        <v/>
      </c>
      <c r="L180" s="531" t="str">
        <f>IF($G180="","",IF(OR('2.全体概要'!$C$15=1,'2.全体概要'!$C$15=2),INDEX($BH$15:$BH$16,MATCH($G180,$BG$15:$BG$16,-1)),IF('2.全体概要'!$C$15=3,INDEX($BH$14:$BH$15,MATCH($G180,$BG$14:$BG$15,-1)),INDEX($BH$13:$BH$14,MATCH($G180,$BG$13:$BG$14,-1)))))</f>
        <v/>
      </c>
      <c r="M180" s="531" t="str">
        <f t="shared" si="7"/>
        <v/>
      </c>
      <c r="N180" s="532">
        <f t="shared" si="8"/>
        <v>0</v>
      </c>
      <c r="O180" s="70"/>
      <c r="P180" s="124"/>
      <c r="Q180" s="54"/>
      <c r="R180" s="194"/>
      <c r="S180" s="125"/>
      <c r="T180" s="54"/>
      <c r="U180" s="194"/>
      <c r="V180" s="124"/>
      <c r="W180" s="54"/>
      <c r="X180" s="194"/>
      <c r="Y180" s="125"/>
      <c r="Z180" s="54"/>
      <c r="AA180" s="194"/>
      <c r="AB180" s="57"/>
      <c r="AC180" s="70"/>
      <c r="AD180" s="124"/>
      <c r="AE180" s="70"/>
      <c r="AF180" s="124"/>
      <c r="AG180" s="70"/>
      <c r="AH180" s="57"/>
      <c r="AI180" s="70"/>
      <c r="AJ180" s="124"/>
      <c r="AK180" s="70"/>
      <c r="AL180" s="908"/>
      <c r="AM180" s="891"/>
      <c r="AN180" s="908"/>
      <c r="AO180" s="892"/>
      <c r="AP180" s="908"/>
      <c r="AQ180" s="70"/>
      <c r="AR180" s="59"/>
      <c r="AS180" s="70"/>
      <c r="AT180" s="57"/>
      <c r="AU180" s="262"/>
      <c r="AV180" s="70"/>
      <c r="AW180" s="57"/>
      <c r="AX180" s="533" t="str">
        <f>IF(AW180="","",IF(AW180="A",'12.パネルラジエーター設備費用算出シート'!$G$13,IF(AW180="B",'12.パネルラジエーター設備費用算出シート'!$N$13,IF(AW180="C",'12.パネルラジエーター設備費用算出シート'!$G$23,IF(AW180="D",'12.パネルラジエーター設備費用算出シート'!$N$23,IF(AW180="E",'12.パネルラジエーター設備費用算出シート'!$G$33,IF(AW180="F",'12.パネルラジエーター設備費用算出シート'!$N$33,IF(AW180="G",'12.パネルラジエーター設備費用算出シート'!$G$43,IF(AW180="H",'12.パネルラジエーター設備費用算出シート'!$N$43,IF(AW180="I",'12.パネルラジエーター設備費用算出シート'!$G$54,'12.パネルラジエーター設備費用算出シート'!$N$54))))))))))</f>
        <v/>
      </c>
      <c r="AY180" s="70"/>
      <c r="AZ180" s="57"/>
      <c r="BA180" s="262"/>
      <c r="BB180" s="70"/>
      <c r="BC180" s="34"/>
      <c r="BD180" s="34"/>
      <c r="BE180" s="34"/>
      <c r="BF180" s="53"/>
      <c r="BG180" s="34"/>
      <c r="BH180" s="34"/>
      <c r="BI180" s="53"/>
      <c r="BJ180" s="34"/>
      <c r="BK180" s="34"/>
      <c r="BL180" s="34"/>
      <c r="BM180" s="34"/>
    </row>
    <row r="181" spans="1:65" s="35" customFormat="1">
      <c r="A181" s="72"/>
      <c r="B181" s="55">
        <v>169</v>
      </c>
      <c r="C181" s="78"/>
      <c r="D181" s="56"/>
      <c r="E181" s="73"/>
      <c r="F181" s="530"/>
      <c r="G181" s="530"/>
      <c r="H181" s="57"/>
      <c r="I181" s="58"/>
      <c r="J181" s="57"/>
      <c r="K181" s="531" t="str">
        <f t="shared" si="6"/>
        <v/>
      </c>
      <c r="L181" s="531" t="str">
        <f>IF($G181="","",IF(OR('2.全体概要'!$C$15=1,'2.全体概要'!$C$15=2),INDEX($BH$15:$BH$16,MATCH($G181,$BG$15:$BG$16,-1)),IF('2.全体概要'!$C$15=3,INDEX($BH$14:$BH$15,MATCH($G181,$BG$14:$BG$15,-1)),INDEX($BH$13:$BH$14,MATCH($G181,$BG$13:$BG$14,-1)))))</f>
        <v/>
      </c>
      <c r="M181" s="531" t="str">
        <f t="shared" si="7"/>
        <v/>
      </c>
      <c r="N181" s="532">
        <f t="shared" si="8"/>
        <v>0</v>
      </c>
      <c r="O181" s="70"/>
      <c r="P181" s="124"/>
      <c r="Q181" s="54"/>
      <c r="R181" s="194"/>
      <c r="S181" s="125"/>
      <c r="T181" s="54"/>
      <c r="U181" s="194"/>
      <c r="V181" s="124"/>
      <c r="W181" s="54"/>
      <c r="X181" s="194"/>
      <c r="Y181" s="125"/>
      <c r="Z181" s="54"/>
      <c r="AA181" s="194"/>
      <c r="AB181" s="57"/>
      <c r="AC181" s="70"/>
      <c r="AD181" s="124"/>
      <c r="AE181" s="70"/>
      <c r="AF181" s="124"/>
      <c r="AG181" s="70"/>
      <c r="AH181" s="57"/>
      <c r="AI181" s="70"/>
      <c r="AJ181" s="124"/>
      <c r="AK181" s="70"/>
      <c r="AL181" s="908"/>
      <c r="AM181" s="891"/>
      <c r="AN181" s="908"/>
      <c r="AO181" s="892"/>
      <c r="AP181" s="908"/>
      <c r="AQ181" s="70"/>
      <c r="AR181" s="59"/>
      <c r="AS181" s="70"/>
      <c r="AT181" s="57"/>
      <c r="AU181" s="262"/>
      <c r="AV181" s="70"/>
      <c r="AW181" s="57"/>
      <c r="AX181" s="533" t="str">
        <f>IF(AW181="","",IF(AW181="A",'12.パネルラジエーター設備費用算出シート'!$G$13,IF(AW181="B",'12.パネルラジエーター設備費用算出シート'!$N$13,IF(AW181="C",'12.パネルラジエーター設備費用算出シート'!$G$23,IF(AW181="D",'12.パネルラジエーター設備費用算出シート'!$N$23,IF(AW181="E",'12.パネルラジエーター設備費用算出シート'!$G$33,IF(AW181="F",'12.パネルラジエーター設備費用算出シート'!$N$33,IF(AW181="G",'12.パネルラジエーター設備費用算出シート'!$G$43,IF(AW181="H",'12.パネルラジエーター設備費用算出シート'!$N$43,IF(AW181="I",'12.パネルラジエーター設備費用算出シート'!$G$54,'12.パネルラジエーター設備費用算出シート'!$N$54))))))))))</f>
        <v/>
      </c>
      <c r="AY181" s="70"/>
      <c r="AZ181" s="57"/>
      <c r="BA181" s="262"/>
      <c r="BB181" s="70"/>
      <c r="BC181" s="34"/>
      <c r="BD181" s="34"/>
      <c r="BE181" s="34"/>
      <c r="BF181" s="53"/>
      <c r="BG181" s="34"/>
      <c r="BH181" s="34"/>
      <c r="BI181" s="53"/>
      <c r="BJ181" s="34"/>
      <c r="BK181" s="34"/>
      <c r="BL181" s="34"/>
      <c r="BM181" s="34"/>
    </row>
    <row r="182" spans="1:65" s="35" customFormat="1">
      <c r="A182" s="72"/>
      <c r="B182" s="55">
        <v>170</v>
      </c>
      <c r="C182" s="78"/>
      <c r="D182" s="56"/>
      <c r="E182" s="73"/>
      <c r="F182" s="530"/>
      <c r="G182" s="530"/>
      <c r="H182" s="57"/>
      <c r="I182" s="58"/>
      <c r="J182" s="57"/>
      <c r="K182" s="531" t="str">
        <f t="shared" si="6"/>
        <v/>
      </c>
      <c r="L182" s="531" t="str">
        <f>IF($G182="","",IF(OR('2.全体概要'!$C$15=1,'2.全体概要'!$C$15=2),INDEX($BH$15:$BH$16,MATCH($G182,$BG$15:$BG$16,-1)),IF('2.全体概要'!$C$15=3,INDEX($BH$14:$BH$15,MATCH($G182,$BG$14:$BG$15,-1)),INDEX($BH$13:$BH$14,MATCH($G182,$BG$13:$BG$14,-1)))))</f>
        <v/>
      </c>
      <c r="M182" s="531" t="str">
        <f t="shared" si="7"/>
        <v/>
      </c>
      <c r="N182" s="532">
        <f t="shared" si="8"/>
        <v>0</v>
      </c>
      <c r="O182" s="70"/>
      <c r="P182" s="124"/>
      <c r="Q182" s="54"/>
      <c r="R182" s="194"/>
      <c r="S182" s="125"/>
      <c r="T182" s="54"/>
      <c r="U182" s="194"/>
      <c r="V182" s="124"/>
      <c r="W182" s="54"/>
      <c r="X182" s="194"/>
      <c r="Y182" s="125"/>
      <c r="Z182" s="54"/>
      <c r="AA182" s="194"/>
      <c r="AB182" s="57"/>
      <c r="AC182" s="70"/>
      <c r="AD182" s="124"/>
      <c r="AE182" s="70"/>
      <c r="AF182" s="124"/>
      <c r="AG182" s="70"/>
      <c r="AH182" s="57"/>
      <c r="AI182" s="70"/>
      <c r="AJ182" s="124"/>
      <c r="AK182" s="70"/>
      <c r="AL182" s="908"/>
      <c r="AM182" s="891"/>
      <c r="AN182" s="908"/>
      <c r="AO182" s="892"/>
      <c r="AP182" s="908"/>
      <c r="AQ182" s="70"/>
      <c r="AR182" s="59"/>
      <c r="AS182" s="70"/>
      <c r="AT182" s="57"/>
      <c r="AU182" s="262"/>
      <c r="AV182" s="70"/>
      <c r="AW182" s="57"/>
      <c r="AX182" s="533" t="str">
        <f>IF(AW182="","",IF(AW182="A",'12.パネルラジエーター設備費用算出シート'!$G$13,IF(AW182="B",'12.パネルラジエーター設備費用算出シート'!$N$13,IF(AW182="C",'12.パネルラジエーター設備費用算出シート'!$G$23,IF(AW182="D",'12.パネルラジエーター設備費用算出シート'!$N$23,IF(AW182="E",'12.パネルラジエーター設備費用算出シート'!$G$33,IF(AW182="F",'12.パネルラジエーター設備費用算出シート'!$N$33,IF(AW182="G",'12.パネルラジエーター設備費用算出シート'!$G$43,IF(AW182="H",'12.パネルラジエーター設備費用算出シート'!$N$43,IF(AW182="I",'12.パネルラジエーター設備費用算出シート'!$G$54,'12.パネルラジエーター設備費用算出シート'!$N$54))))))))))</f>
        <v/>
      </c>
      <c r="AY182" s="70"/>
      <c r="AZ182" s="57"/>
      <c r="BA182" s="262"/>
      <c r="BB182" s="70"/>
      <c r="BC182" s="34"/>
      <c r="BD182" s="34"/>
      <c r="BE182" s="34"/>
      <c r="BF182" s="53"/>
      <c r="BG182" s="34"/>
      <c r="BH182" s="34"/>
      <c r="BI182" s="53"/>
      <c r="BJ182" s="34"/>
      <c r="BK182" s="34"/>
      <c r="BL182" s="34"/>
      <c r="BM182" s="34"/>
    </row>
    <row r="183" spans="1:65" s="35" customFormat="1">
      <c r="A183" s="72"/>
      <c r="B183" s="55">
        <v>171</v>
      </c>
      <c r="C183" s="78"/>
      <c r="D183" s="56"/>
      <c r="E183" s="73"/>
      <c r="F183" s="530"/>
      <c r="G183" s="530"/>
      <c r="H183" s="57"/>
      <c r="I183" s="58"/>
      <c r="J183" s="57"/>
      <c r="K183" s="531" t="str">
        <f t="shared" si="6"/>
        <v/>
      </c>
      <c r="L183" s="531" t="str">
        <f>IF($G183="","",IF(OR('2.全体概要'!$C$15=1,'2.全体概要'!$C$15=2),INDEX($BH$15:$BH$16,MATCH($G183,$BG$15:$BG$16,-1)),IF('2.全体概要'!$C$15=3,INDEX($BH$14:$BH$15,MATCH($G183,$BG$14:$BG$15,-1)),INDEX($BH$13:$BH$14,MATCH($G183,$BG$13:$BG$14,-1)))))</f>
        <v/>
      </c>
      <c r="M183" s="531" t="str">
        <f t="shared" si="7"/>
        <v/>
      </c>
      <c r="N183" s="532">
        <f t="shared" si="8"/>
        <v>0</v>
      </c>
      <c r="O183" s="70"/>
      <c r="P183" s="124"/>
      <c r="Q183" s="54"/>
      <c r="R183" s="194"/>
      <c r="S183" s="125"/>
      <c r="T183" s="54"/>
      <c r="U183" s="194"/>
      <c r="V183" s="124"/>
      <c r="W183" s="54"/>
      <c r="X183" s="194"/>
      <c r="Y183" s="125"/>
      <c r="Z183" s="54"/>
      <c r="AA183" s="194"/>
      <c r="AB183" s="57"/>
      <c r="AC183" s="70"/>
      <c r="AD183" s="124"/>
      <c r="AE183" s="70"/>
      <c r="AF183" s="124"/>
      <c r="AG183" s="70"/>
      <c r="AH183" s="57"/>
      <c r="AI183" s="70"/>
      <c r="AJ183" s="124"/>
      <c r="AK183" s="70"/>
      <c r="AL183" s="908"/>
      <c r="AM183" s="891"/>
      <c r="AN183" s="908"/>
      <c r="AO183" s="892"/>
      <c r="AP183" s="908"/>
      <c r="AQ183" s="70"/>
      <c r="AR183" s="59"/>
      <c r="AS183" s="70"/>
      <c r="AT183" s="57"/>
      <c r="AU183" s="262"/>
      <c r="AV183" s="70"/>
      <c r="AW183" s="57"/>
      <c r="AX183" s="533" t="str">
        <f>IF(AW183="","",IF(AW183="A",'12.パネルラジエーター設備費用算出シート'!$G$13,IF(AW183="B",'12.パネルラジエーター設備費用算出シート'!$N$13,IF(AW183="C",'12.パネルラジエーター設備費用算出シート'!$G$23,IF(AW183="D",'12.パネルラジエーター設備費用算出シート'!$N$23,IF(AW183="E",'12.パネルラジエーター設備費用算出シート'!$G$33,IF(AW183="F",'12.パネルラジエーター設備費用算出シート'!$N$33,IF(AW183="G",'12.パネルラジエーター設備費用算出シート'!$G$43,IF(AW183="H",'12.パネルラジエーター設備費用算出シート'!$N$43,IF(AW183="I",'12.パネルラジエーター設備費用算出シート'!$G$54,'12.パネルラジエーター設備費用算出シート'!$N$54))))))))))</f>
        <v/>
      </c>
      <c r="AY183" s="70"/>
      <c r="AZ183" s="57"/>
      <c r="BA183" s="262"/>
      <c r="BB183" s="70"/>
      <c r="BC183" s="34"/>
      <c r="BD183" s="34"/>
      <c r="BE183" s="34"/>
      <c r="BF183" s="53"/>
      <c r="BG183" s="34"/>
      <c r="BH183" s="34"/>
      <c r="BI183" s="53"/>
      <c r="BJ183" s="34"/>
      <c r="BK183" s="34"/>
      <c r="BL183" s="34"/>
      <c r="BM183" s="34"/>
    </row>
    <row r="184" spans="1:65" s="35" customFormat="1">
      <c r="A184" s="72"/>
      <c r="B184" s="55">
        <v>172</v>
      </c>
      <c r="C184" s="78"/>
      <c r="D184" s="56"/>
      <c r="E184" s="73"/>
      <c r="F184" s="530"/>
      <c r="G184" s="530"/>
      <c r="H184" s="57"/>
      <c r="I184" s="58"/>
      <c r="J184" s="57"/>
      <c r="K184" s="531" t="str">
        <f t="shared" si="6"/>
        <v/>
      </c>
      <c r="L184" s="531" t="str">
        <f>IF($G184="","",IF(OR('2.全体概要'!$C$15=1,'2.全体概要'!$C$15=2),INDEX($BH$15:$BH$16,MATCH($G184,$BG$15:$BG$16,-1)),IF('2.全体概要'!$C$15=3,INDEX($BH$14:$BH$15,MATCH($G184,$BG$14:$BG$15,-1)),INDEX($BH$13:$BH$14,MATCH($G184,$BG$13:$BG$14,-1)))))</f>
        <v/>
      </c>
      <c r="M184" s="531" t="str">
        <f t="shared" si="7"/>
        <v/>
      </c>
      <c r="N184" s="532">
        <f t="shared" si="8"/>
        <v>0</v>
      </c>
      <c r="O184" s="70"/>
      <c r="P184" s="124"/>
      <c r="Q184" s="54"/>
      <c r="R184" s="194"/>
      <c r="S184" s="125"/>
      <c r="T184" s="54"/>
      <c r="U184" s="194"/>
      <c r="V184" s="124"/>
      <c r="W184" s="54"/>
      <c r="X184" s="194"/>
      <c r="Y184" s="125"/>
      <c r="Z184" s="54"/>
      <c r="AA184" s="194"/>
      <c r="AB184" s="57"/>
      <c r="AC184" s="70"/>
      <c r="AD184" s="124"/>
      <c r="AE184" s="70"/>
      <c r="AF184" s="124"/>
      <c r="AG184" s="70"/>
      <c r="AH184" s="57"/>
      <c r="AI184" s="70"/>
      <c r="AJ184" s="124"/>
      <c r="AK184" s="70"/>
      <c r="AL184" s="908"/>
      <c r="AM184" s="891"/>
      <c r="AN184" s="908"/>
      <c r="AO184" s="892"/>
      <c r="AP184" s="908"/>
      <c r="AQ184" s="70"/>
      <c r="AR184" s="59"/>
      <c r="AS184" s="70"/>
      <c r="AT184" s="57"/>
      <c r="AU184" s="262"/>
      <c r="AV184" s="70"/>
      <c r="AW184" s="57"/>
      <c r="AX184" s="533" t="str">
        <f>IF(AW184="","",IF(AW184="A",'12.パネルラジエーター設備費用算出シート'!$G$13,IF(AW184="B",'12.パネルラジエーター設備費用算出シート'!$N$13,IF(AW184="C",'12.パネルラジエーター設備費用算出シート'!$G$23,IF(AW184="D",'12.パネルラジエーター設備費用算出シート'!$N$23,IF(AW184="E",'12.パネルラジエーター設備費用算出シート'!$G$33,IF(AW184="F",'12.パネルラジエーター設備費用算出シート'!$N$33,IF(AW184="G",'12.パネルラジエーター設備費用算出シート'!$G$43,IF(AW184="H",'12.パネルラジエーター設備費用算出シート'!$N$43,IF(AW184="I",'12.パネルラジエーター設備費用算出シート'!$G$54,'12.パネルラジエーター設備費用算出シート'!$N$54))))))))))</f>
        <v/>
      </c>
      <c r="AY184" s="70"/>
      <c r="AZ184" s="57"/>
      <c r="BA184" s="262"/>
      <c r="BB184" s="70"/>
      <c r="BC184" s="34"/>
      <c r="BD184" s="34"/>
      <c r="BE184" s="34"/>
      <c r="BF184" s="53"/>
      <c r="BG184" s="34"/>
      <c r="BH184" s="34"/>
      <c r="BI184" s="53"/>
      <c r="BJ184" s="34"/>
      <c r="BK184" s="34"/>
      <c r="BL184" s="34"/>
      <c r="BM184" s="34"/>
    </row>
    <row r="185" spans="1:65" s="35" customFormat="1">
      <c r="A185" s="72"/>
      <c r="B185" s="55">
        <v>173</v>
      </c>
      <c r="C185" s="78"/>
      <c r="D185" s="56"/>
      <c r="E185" s="73"/>
      <c r="F185" s="530"/>
      <c r="G185" s="530"/>
      <c r="H185" s="57"/>
      <c r="I185" s="58"/>
      <c r="J185" s="57"/>
      <c r="K185" s="531" t="str">
        <f t="shared" si="6"/>
        <v/>
      </c>
      <c r="L185" s="531" t="str">
        <f>IF($G185="","",IF(OR('2.全体概要'!$C$15=1,'2.全体概要'!$C$15=2),INDEX($BH$15:$BH$16,MATCH($G185,$BG$15:$BG$16,-1)),IF('2.全体概要'!$C$15=3,INDEX($BH$14:$BH$15,MATCH($G185,$BG$14:$BG$15,-1)),INDEX($BH$13:$BH$14,MATCH($G185,$BG$13:$BG$14,-1)))))</f>
        <v/>
      </c>
      <c r="M185" s="531" t="str">
        <f t="shared" si="7"/>
        <v/>
      </c>
      <c r="N185" s="532">
        <f t="shared" si="8"/>
        <v>0</v>
      </c>
      <c r="O185" s="70"/>
      <c r="P185" s="124"/>
      <c r="Q185" s="54"/>
      <c r="R185" s="194"/>
      <c r="S185" s="125"/>
      <c r="T185" s="54"/>
      <c r="U185" s="194"/>
      <c r="V185" s="124"/>
      <c r="W185" s="54"/>
      <c r="X185" s="194"/>
      <c r="Y185" s="125"/>
      <c r="Z185" s="54"/>
      <c r="AA185" s="194"/>
      <c r="AB185" s="57"/>
      <c r="AC185" s="70"/>
      <c r="AD185" s="124"/>
      <c r="AE185" s="70"/>
      <c r="AF185" s="124"/>
      <c r="AG185" s="70"/>
      <c r="AH185" s="57"/>
      <c r="AI185" s="70"/>
      <c r="AJ185" s="124"/>
      <c r="AK185" s="70"/>
      <c r="AL185" s="908"/>
      <c r="AM185" s="891"/>
      <c r="AN185" s="908"/>
      <c r="AO185" s="892"/>
      <c r="AP185" s="908"/>
      <c r="AQ185" s="70"/>
      <c r="AR185" s="59"/>
      <c r="AS185" s="70"/>
      <c r="AT185" s="57"/>
      <c r="AU185" s="262"/>
      <c r="AV185" s="70"/>
      <c r="AW185" s="57"/>
      <c r="AX185" s="533" t="str">
        <f>IF(AW185="","",IF(AW185="A",'12.パネルラジエーター設備費用算出シート'!$G$13,IF(AW185="B",'12.パネルラジエーター設備費用算出シート'!$N$13,IF(AW185="C",'12.パネルラジエーター設備費用算出シート'!$G$23,IF(AW185="D",'12.パネルラジエーター設備費用算出シート'!$N$23,IF(AW185="E",'12.パネルラジエーター設備費用算出シート'!$G$33,IF(AW185="F",'12.パネルラジエーター設備費用算出シート'!$N$33,IF(AW185="G",'12.パネルラジエーター設備費用算出シート'!$G$43,IF(AW185="H",'12.パネルラジエーター設備費用算出シート'!$N$43,IF(AW185="I",'12.パネルラジエーター設備費用算出シート'!$G$54,'12.パネルラジエーター設備費用算出シート'!$N$54))))))))))</f>
        <v/>
      </c>
      <c r="AY185" s="70"/>
      <c r="AZ185" s="57"/>
      <c r="BA185" s="262"/>
      <c r="BB185" s="70"/>
      <c r="BC185" s="34"/>
      <c r="BD185" s="34"/>
      <c r="BE185" s="34"/>
      <c r="BF185" s="53"/>
      <c r="BG185" s="34"/>
      <c r="BH185" s="34"/>
      <c r="BI185" s="53"/>
      <c r="BJ185" s="34"/>
      <c r="BK185" s="34"/>
      <c r="BL185" s="34"/>
      <c r="BM185" s="34"/>
    </row>
    <row r="186" spans="1:65" s="35" customFormat="1">
      <c r="A186" s="72"/>
      <c r="B186" s="55">
        <v>174</v>
      </c>
      <c r="C186" s="78"/>
      <c r="D186" s="56"/>
      <c r="E186" s="73"/>
      <c r="F186" s="530"/>
      <c r="G186" s="530"/>
      <c r="H186" s="57"/>
      <c r="I186" s="58"/>
      <c r="J186" s="57"/>
      <c r="K186" s="531" t="str">
        <f t="shared" si="6"/>
        <v/>
      </c>
      <c r="L186" s="531" t="str">
        <f>IF($G186="","",IF(OR('2.全体概要'!$C$15=1,'2.全体概要'!$C$15=2),INDEX($BH$15:$BH$16,MATCH($G186,$BG$15:$BG$16,-1)),IF('2.全体概要'!$C$15=3,INDEX($BH$14:$BH$15,MATCH($G186,$BG$14:$BG$15,-1)),INDEX($BH$13:$BH$14,MATCH($G186,$BG$13:$BG$14,-1)))))</f>
        <v/>
      </c>
      <c r="M186" s="531" t="str">
        <f t="shared" si="7"/>
        <v/>
      </c>
      <c r="N186" s="532">
        <f t="shared" si="8"/>
        <v>0</v>
      </c>
      <c r="O186" s="70"/>
      <c r="P186" s="124"/>
      <c r="Q186" s="54"/>
      <c r="R186" s="194"/>
      <c r="S186" s="125"/>
      <c r="T186" s="54"/>
      <c r="U186" s="194"/>
      <c r="V186" s="124"/>
      <c r="W186" s="54"/>
      <c r="X186" s="194"/>
      <c r="Y186" s="125"/>
      <c r="Z186" s="54"/>
      <c r="AA186" s="194"/>
      <c r="AB186" s="57"/>
      <c r="AC186" s="70"/>
      <c r="AD186" s="124"/>
      <c r="AE186" s="70"/>
      <c r="AF186" s="124"/>
      <c r="AG186" s="70"/>
      <c r="AH186" s="57"/>
      <c r="AI186" s="70"/>
      <c r="AJ186" s="124"/>
      <c r="AK186" s="70"/>
      <c r="AL186" s="908"/>
      <c r="AM186" s="891"/>
      <c r="AN186" s="908"/>
      <c r="AO186" s="892"/>
      <c r="AP186" s="908"/>
      <c r="AQ186" s="70"/>
      <c r="AR186" s="59"/>
      <c r="AS186" s="70"/>
      <c r="AT186" s="57"/>
      <c r="AU186" s="262"/>
      <c r="AV186" s="70"/>
      <c r="AW186" s="57"/>
      <c r="AX186" s="533" t="str">
        <f>IF(AW186="","",IF(AW186="A",'12.パネルラジエーター設備費用算出シート'!$G$13,IF(AW186="B",'12.パネルラジエーター設備費用算出シート'!$N$13,IF(AW186="C",'12.パネルラジエーター設備費用算出シート'!$G$23,IF(AW186="D",'12.パネルラジエーター設備費用算出シート'!$N$23,IF(AW186="E",'12.パネルラジエーター設備費用算出シート'!$G$33,IF(AW186="F",'12.パネルラジエーター設備費用算出シート'!$N$33,IF(AW186="G",'12.パネルラジエーター設備費用算出シート'!$G$43,IF(AW186="H",'12.パネルラジエーター設備費用算出シート'!$N$43,IF(AW186="I",'12.パネルラジエーター設備費用算出シート'!$G$54,'12.パネルラジエーター設備費用算出シート'!$N$54))))))))))</f>
        <v/>
      </c>
      <c r="AY186" s="70"/>
      <c r="AZ186" s="57"/>
      <c r="BA186" s="262"/>
      <c r="BB186" s="70"/>
      <c r="BC186" s="34"/>
      <c r="BD186" s="34"/>
      <c r="BE186" s="34"/>
      <c r="BF186" s="53"/>
      <c r="BG186" s="34"/>
      <c r="BH186" s="34"/>
      <c r="BI186" s="53"/>
      <c r="BJ186" s="34"/>
      <c r="BK186" s="34"/>
      <c r="BL186" s="34"/>
      <c r="BM186" s="34"/>
    </row>
    <row r="187" spans="1:65" s="35" customFormat="1">
      <c r="A187" s="72"/>
      <c r="B187" s="55">
        <v>175</v>
      </c>
      <c r="C187" s="78"/>
      <c r="D187" s="56"/>
      <c r="E187" s="73"/>
      <c r="F187" s="530"/>
      <c r="G187" s="530"/>
      <c r="H187" s="57"/>
      <c r="I187" s="58"/>
      <c r="J187" s="57"/>
      <c r="K187" s="531" t="str">
        <f t="shared" si="6"/>
        <v/>
      </c>
      <c r="L187" s="531" t="str">
        <f>IF($G187="","",IF(OR('2.全体概要'!$C$15=1,'2.全体概要'!$C$15=2),INDEX($BH$15:$BH$16,MATCH($G187,$BG$15:$BG$16,-1)),IF('2.全体概要'!$C$15=3,INDEX($BH$14:$BH$15,MATCH($G187,$BG$14:$BG$15,-1)),INDEX($BH$13:$BH$14,MATCH($G187,$BG$13:$BG$14,-1)))))</f>
        <v/>
      </c>
      <c r="M187" s="531" t="str">
        <f t="shared" si="7"/>
        <v/>
      </c>
      <c r="N187" s="532">
        <f t="shared" si="8"/>
        <v>0</v>
      </c>
      <c r="O187" s="70"/>
      <c r="P187" s="124"/>
      <c r="Q187" s="54"/>
      <c r="R187" s="194"/>
      <c r="S187" s="125"/>
      <c r="T187" s="54"/>
      <c r="U187" s="194"/>
      <c r="V187" s="124"/>
      <c r="W187" s="54"/>
      <c r="X187" s="194"/>
      <c r="Y187" s="125"/>
      <c r="Z187" s="54"/>
      <c r="AA187" s="194"/>
      <c r="AB187" s="57"/>
      <c r="AC187" s="70"/>
      <c r="AD187" s="124"/>
      <c r="AE187" s="70"/>
      <c r="AF187" s="124"/>
      <c r="AG187" s="70"/>
      <c r="AH187" s="57"/>
      <c r="AI187" s="70"/>
      <c r="AJ187" s="124"/>
      <c r="AK187" s="70"/>
      <c r="AL187" s="908"/>
      <c r="AM187" s="891"/>
      <c r="AN187" s="908"/>
      <c r="AO187" s="892"/>
      <c r="AP187" s="908"/>
      <c r="AQ187" s="70"/>
      <c r="AR187" s="59"/>
      <c r="AS187" s="70"/>
      <c r="AT187" s="57"/>
      <c r="AU187" s="262"/>
      <c r="AV187" s="70"/>
      <c r="AW187" s="57"/>
      <c r="AX187" s="533" t="str">
        <f>IF(AW187="","",IF(AW187="A",'12.パネルラジエーター設備費用算出シート'!$G$13,IF(AW187="B",'12.パネルラジエーター設備費用算出シート'!$N$13,IF(AW187="C",'12.パネルラジエーター設備費用算出シート'!$G$23,IF(AW187="D",'12.パネルラジエーター設備費用算出シート'!$N$23,IF(AW187="E",'12.パネルラジエーター設備費用算出シート'!$G$33,IF(AW187="F",'12.パネルラジエーター設備費用算出シート'!$N$33,IF(AW187="G",'12.パネルラジエーター設備費用算出シート'!$G$43,IF(AW187="H",'12.パネルラジエーター設備費用算出シート'!$N$43,IF(AW187="I",'12.パネルラジエーター設備費用算出シート'!$G$54,'12.パネルラジエーター設備費用算出シート'!$N$54))))))))))</f>
        <v/>
      </c>
      <c r="AY187" s="70"/>
      <c r="AZ187" s="57"/>
      <c r="BA187" s="262"/>
      <c r="BB187" s="70"/>
      <c r="BC187" s="34"/>
      <c r="BD187" s="34"/>
      <c r="BE187" s="34"/>
      <c r="BF187" s="53"/>
      <c r="BG187" s="34"/>
      <c r="BH187" s="34"/>
      <c r="BI187" s="53"/>
      <c r="BJ187" s="34"/>
      <c r="BK187" s="34"/>
      <c r="BL187" s="34"/>
      <c r="BM187" s="34"/>
    </row>
    <row r="188" spans="1:65" s="35" customFormat="1">
      <c r="A188" s="72"/>
      <c r="B188" s="55">
        <v>176</v>
      </c>
      <c r="C188" s="78"/>
      <c r="D188" s="56"/>
      <c r="E188" s="73"/>
      <c r="F188" s="530"/>
      <c r="G188" s="530"/>
      <c r="H188" s="57"/>
      <c r="I188" s="58"/>
      <c r="J188" s="57"/>
      <c r="K188" s="531" t="str">
        <f t="shared" si="6"/>
        <v/>
      </c>
      <c r="L188" s="531" t="str">
        <f>IF($G188="","",IF(OR('2.全体概要'!$C$15=1,'2.全体概要'!$C$15=2),INDEX($BH$15:$BH$16,MATCH($G188,$BG$15:$BG$16,-1)),IF('2.全体概要'!$C$15=3,INDEX($BH$14:$BH$15,MATCH($G188,$BG$14:$BG$15,-1)),INDEX($BH$13:$BH$14,MATCH($G188,$BG$13:$BG$14,-1)))))</f>
        <v/>
      </c>
      <c r="M188" s="531" t="str">
        <f t="shared" si="7"/>
        <v/>
      </c>
      <c r="N188" s="532">
        <f t="shared" si="8"/>
        <v>0</v>
      </c>
      <c r="O188" s="70"/>
      <c r="P188" s="124"/>
      <c r="Q188" s="54"/>
      <c r="R188" s="194"/>
      <c r="S188" s="125"/>
      <c r="T188" s="54"/>
      <c r="U188" s="194"/>
      <c r="V188" s="124"/>
      <c r="W188" s="54"/>
      <c r="X188" s="194"/>
      <c r="Y188" s="125"/>
      <c r="Z188" s="54"/>
      <c r="AA188" s="194"/>
      <c r="AB188" s="57"/>
      <c r="AC188" s="70"/>
      <c r="AD188" s="124"/>
      <c r="AE188" s="70"/>
      <c r="AF188" s="124"/>
      <c r="AG188" s="70"/>
      <c r="AH188" s="57"/>
      <c r="AI188" s="70"/>
      <c r="AJ188" s="124"/>
      <c r="AK188" s="70"/>
      <c r="AL188" s="908"/>
      <c r="AM188" s="891"/>
      <c r="AN188" s="908"/>
      <c r="AO188" s="892"/>
      <c r="AP188" s="908"/>
      <c r="AQ188" s="70"/>
      <c r="AR188" s="59"/>
      <c r="AS188" s="70"/>
      <c r="AT188" s="57"/>
      <c r="AU188" s="262"/>
      <c r="AV188" s="70"/>
      <c r="AW188" s="57"/>
      <c r="AX188" s="533" t="str">
        <f>IF(AW188="","",IF(AW188="A",'12.パネルラジエーター設備費用算出シート'!$G$13,IF(AW188="B",'12.パネルラジエーター設備費用算出シート'!$N$13,IF(AW188="C",'12.パネルラジエーター設備費用算出シート'!$G$23,IF(AW188="D",'12.パネルラジエーター設備費用算出シート'!$N$23,IF(AW188="E",'12.パネルラジエーター設備費用算出シート'!$G$33,IF(AW188="F",'12.パネルラジエーター設備費用算出シート'!$N$33,IF(AW188="G",'12.パネルラジエーター設備費用算出シート'!$G$43,IF(AW188="H",'12.パネルラジエーター設備費用算出シート'!$N$43,IF(AW188="I",'12.パネルラジエーター設備費用算出シート'!$G$54,'12.パネルラジエーター設備費用算出シート'!$N$54))))))))))</f>
        <v/>
      </c>
      <c r="AY188" s="70"/>
      <c r="AZ188" s="57"/>
      <c r="BA188" s="262"/>
      <c r="BB188" s="70"/>
      <c r="BC188" s="34"/>
      <c r="BD188" s="34"/>
      <c r="BE188" s="34"/>
      <c r="BF188" s="53"/>
      <c r="BG188" s="34"/>
      <c r="BH188" s="34"/>
      <c r="BI188" s="53"/>
      <c r="BJ188" s="34"/>
      <c r="BK188" s="34"/>
      <c r="BL188" s="34"/>
      <c r="BM188" s="34"/>
    </row>
    <row r="189" spans="1:65" s="35" customFormat="1">
      <c r="A189" s="72"/>
      <c r="B189" s="55">
        <v>177</v>
      </c>
      <c r="C189" s="78"/>
      <c r="D189" s="56"/>
      <c r="E189" s="73"/>
      <c r="F189" s="530"/>
      <c r="G189" s="530"/>
      <c r="H189" s="57"/>
      <c r="I189" s="58"/>
      <c r="J189" s="57"/>
      <c r="K189" s="531" t="str">
        <f t="shared" si="6"/>
        <v/>
      </c>
      <c r="L189" s="531" t="str">
        <f>IF($G189="","",IF(OR('2.全体概要'!$C$15=1,'2.全体概要'!$C$15=2),INDEX($BH$15:$BH$16,MATCH($G189,$BG$15:$BG$16,-1)),IF('2.全体概要'!$C$15=3,INDEX($BH$14:$BH$15,MATCH($G189,$BG$14:$BG$15,-1)),INDEX($BH$13:$BH$14,MATCH($G189,$BG$13:$BG$14,-1)))))</f>
        <v/>
      </c>
      <c r="M189" s="531" t="str">
        <f t="shared" si="7"/>
        <v/>
      </c>
      <c r="N189" s="532">
        <f t="shared" si="8"/>
        <v>0</v>
      </c>
      <c r="O189" s="70"/>
      <c r="P189" s="124"/>
      <c r="Q189" s="54"/>
      <c r="R189" s="194"/>
      <c r="S189" s="125"/>
      <c r="T189" s="54"/>
      <c r="U189" s="194"/>
      <c r="V189" s="124"/>
      <c r="W189" s="54"/>
      <c r="X189" s="194"/>
      <c r="Y189" s="125"/>
      <c r="Z189" s="54"/>
      <c r="AA189" s="194"/>
      <c r="AB189" s="57"/>
      <c r="AC189" s="70"/>
      <c r="AD189" s="124"/>
      <c r="AE189" s="70"/>
      <c r="AF189" s="124"/>
      <c r="AG189" s="70"/>
      <c r="AH189" s="57"/>
      <c r="AI189" s="70"/>
      <c r="AJ189" s="124"/>
      <c r="AK189" s="70"/>
      <c r="AL189" s="908"/>
      <c r="AM189" s="891"/>
      <c r="AN189" s="908"/>
      <c r="AO189" s="892"/>
      <c r="AP189" s="908"/>
      <c r="AQ189" s="70"/>
      <c r="AR189" s="59"/>
      <c r="AS189" s="70"/>
      <c r="AT189" s="57"/>
      <c r="AU189" s="262"/>
      <c r="AV189" s="70"/>
      <c r="AW189" s="57"/>
      <c r="AX189" s="533" t="str">
        <f>IF(AW189="","",IF(AW189="A",'12.パネルラジエーター設備費用算出シート'!$G$13,IF(AW189="B",'12.パネルラジエーター設備費用算出シート'!$N$13,IF(AW189="C",'12.パネルラジエーター設備費用算出シート'!$G$23,IF(AW189="D",'12.パネルラジエーター設備費用算出シート'!$N$23,IF(AW189="E",'12.パネルラジエーター設備費用算出シート'!$G$33,IF(AW189="F",'12.パネルラジエーター設備費用算出シート'!$N$33,IF(AW189="G",'12.パネルラジエーター設備費用算出シート'!$G$43,IF(AW189="H",'12.パネルラジエーター設備費用算出シート'!$N$43,IF(AW189="I",'12.パネルラジエーター設備費用算出シート'!$G$54,'12.パネルラジエーター設備費用算出シート'!$N$54))))))))))</f>
        <v/>
      </c>
      <c r="AY189" s="70"/>
      <c r="AZ189" s="57"/>
      <c r="BA189" s="262"/>
      <c r="BB189" s="70"/>
      <c r="BC189" s="34"/>
      <c r="BD189" s="34"/>
      <c r="BE189" s="34"/>
      <c r="BF189" s="53"/>
      <c r="BG189" s="34"/>
      <c r="BH189" s="34"/>
      <c r="BI189" s="53"/>
      <c r="BJ189" s="34"/>
      <c r="BK189" s="34"/>
      <c r="BL189" s="34"/>
      <c r="BM189" s="34"/>
    </row>
    <row r="190" spans="1:65" s="35" customFormat="1">
      <c r="A190" s="72"/>
      <c r="B190" s="55">
        <v>178</v>
      </c>
      <c r="C190" s="78"/>
      <c r="D190" s="56"/>
      <c r="E190" s="73"/>
      <c r="F190" s="530"/>
      <c r="G190" s="530"/>
      <c r="H190" s="57"/>
      <c r="I190" s="58"/>
      <c r="J190" s="57"/>
      <c r="K190" s="531" t="str">
        <f t="shared" si="6"/>
        <v/>
      </c>
      <c r="L190" s="531" t="str">
        <f>IF($G190="","",IF(OR('2.全体概要'!$C$15=1,'2.全体概要'!$C$15=2),INDEX($BH$15:$BH$16,MATCH($G190,$BG$15:$BG$16,-1)),IF('2.全体概要'!$C$15=3,INDEX($BH$14:$BH$15,MATCH($G190,$BG$14:$BG$15,-1)),INDEX($BH$13:$BH$14,MATCH($G190,$BG$13:$BG$14,-1)))))</f>
        <v/>
      </c>
      <c r="M190" s="531" t="str">
        <f t="shared" si="7"/>
        <v/>
      </c>
      <c r="N190" s="532">
        <f t="shared" si="8"/>
        <v>0</v>
      </c>
      <c r="O190" s="70"/>
      <c r="P190" s="124"/>
      <c r="Q190" s="54"/>
      <c r="R190" s="194"/>
      <c r="S190" s="125"/>
      <c r="T190" s="54"/>
      <c r="U190" s="194"/>
      <c r="V190" s="124"/>
      <c r="W190" s="54"/>
      <c r="X190" s="194"/>
      <c r="Y190" s="125"/>
      <c r="Z190" s="54"/>
      <c r="AA190" s="194"/>
      <c r="AB190" s="57"/>
      <c r="AC190" s="70"/>
      <c r="AD190" s="124"/>
      <c r="AE190" s="70"/>
      <c r="AF190" s="124"/>
      <c r="AG190" s="70"/>
      <c r="AH190" s="57"/>
      <c r="AI190" s="70"/>
      <c r="AJ190" s="124"/>
      <c r="AK190" s="70"/>
      <c r="AL190" s="908"/>
      <c r="AM190" s="891"/>
      <c r="AN190" s="908"/>
      <c r="AO190" s="892"/>
      <c r="AP190" s="908"/>
      <c r="AQ190" s="70"/>
      <c r="AR190" s="59"/>
      <c r="AS190" s="70"/>
      <c r="AT190" s="57"/>
      <c r="AU190" s="262"/>
      <c r="AV190" s="70"/>
      <c r="AW190" s="57"/>
      <c r="AX190" s="533" t="str">
        <f>IF(AW190="","",IF(AW190="A",'12.パネルラジエーター設備費用算出シート'!$G$13,IF(AW190="B",'12.パネルラジエーター設備費用算出シート'!$N$13,IF(AW190="C",'12.パネルラジエーター設備費用算出シート'!$G$23,IF(AW190="D",'12.パネルラジエーター設備費用算出シート'!$N$23,IF(AW190="E",'12.パネルラジエーター設備費用算出シート'!$G$33,IF(AW190="F",'12.パネルラジエーター設備費用算出シート'!$N$33,IF(AW190="G",'12.パネルラジエーター設備費用算出シート'!$G$43,IF(AW190="H",'12.パネルラジエーター設備費用算出シート'!$N$43,IF(AW190="I",'12.パネルラジエーター設備費用算出シート'!$G$54,'12.パネルラジエーター設備費用算出シート'!$N$54))))))))))</f>
        <v/>
      </c>
      <c r="AY190" s="70"/>
      <c r="AZ190" s="57"/>
      <c r="BA190" s="262"/>
      <c r="BB190" s="70"/>
      <c r="BC190" s="34"/>
      <c r="BD190" s="34"/>
      <c r="BE190" s="34"/>
      <c r="BF190" s="53"/>
      <c r="BG190" s="34"/>
      <c r="BH190" s="34"/>
      <c r="BI190" s="53"/>
      <c r="BJ190" s="34"/>
      <c r="BK190" s="34"/>
      <c r="BL190" s="34"/>
      <c r="BM190" s="34"/>
    </row>
    <row r="191" spans="1:65" s="35" customFormat="1">
      <c r="A191" s="72"/>
      <c r="B191" s="55">
        <v>179</v>
      </c>
      <c r="C191" s="78"/>
      <c r="D191" s="56"/>
      <c r="E191" s="73"/>
      <c r="F191" s="530"/>
      <c r="G191" s="530"/>
      <c r="H191" s="57"/>
      <c r="I191" s="58"/>
      <c r="J191" s="57"/>
      <c r="K191" s="531" t="str">
        <f t="shared" si="6"/>
        <v/>
      </c>
      <c r="L191" s="531" t="str">
        <f>IF($G191="","",IF(OR('2.全体概要'!$C$15=1,'2.全体概要'!$C$15=2),INDEX($BH$15:$BH$16,MATCH($G191,$BG$15:$BG$16,-1)),IF('2.全体概要'!$C$15=3,INDEX($BH$14:$BH$15,MATCH($G191,$BG$14:$BG$15,-1)),INDEX($BH$13:$BH$14,MATCH($G191,$BG$13:$BG$14,-1)))))</f>
        <v/>
      </c>
      <c r="M191" s="531" t="str">
        <f t="shared" si="7"/>
        <v/>
      </c>
      <c r="N191" s="532">
        <f t="shared" si="8"/>
        <v>0</v>
      </c>
      <c r="O191" s="70"/>
      <c r="P191" s="124"/>
      <c r="Q191" s="54"/>
      <c r="R191" s="194"/>
      <c r="S191" s="125"/>
      <c r="T191" s="54"/>
      <c r="U191" s="194"/>
      <c r="V191" s="124"/>
      <c r="W191" s="54"/>
      <c r="X191" s="194"/>
      <c r="Y191" s="125"/>
      <c r="Z191" s="54"/>
      <c r="AA191" s="194"/>
      <c r="AB191" s="57"/>
      <c r="AC191" s="70"/>
      <c r="AD191" s="124"/>
      <c r="AE191" s="70"/>
      <c r="AF191" s="124"/>
      <c r="AG191" s="70"/>
      <c r="AH191" s="57"/>
      <c r="AI191" s="70"/>
      <c r="AJ191" s="124"/>
      <c r="AK191" s="70"/>
      <c r="AL191" s="908"/>
      <c r="AM191" s="891"/>
      <c r="AN191" s="908"/>
      <c r="AO191" s="892"/>
      <c r="AP191" s="908"/>
      <c r="AQ191" s="70"/>
      <c r="AR191" s="59"/>
      <c r="AS191" s="70"/>
      <c r="AT191" s="57"/>
      <c r="AU191" s="262"/>
      <c r="AV191" s="70"/>
      <c r="AW191" s="57"/>
      <c r="AX191" s="533" t="str">
        <f>IF(AW191="","",IF(AW191="A",'12.パネルラジエーター設備費用算出シート'!$G$13,IF(AW191="B",'12.パネルラジエーター設備費用算出シート'!$N$13,IF(AW191="C",'12.パネルラジエーター設備費用算出シート'!$G$23,IF(AW191="D",'12.パネルラジエーター設備費用算出シート'!$N$23,IF(AW191="E",'12.パネルラジエーター設備費用算出シート'!$G$33,IF(AW191="F",'12.パネルラジエーター設備費用算出シート'!$N$33,IF(AW191="G",'12.パネルラジエーター設備費用算出シート'!$G$43,IF(AW191="H",'12.パネルラジエーター設備費用算出シート'!$N$43,IF(AW191="I",'12.パネルラジエーター設備費用算出シート'!$G$54,'12.パネルラジエーター設備費用算出シート'!$N$54))))))))))</f>
        <v/>
      </c>
      <c r="AY191" s="70"/>
      <c r="AZ191" s="57"/>
      <c r="BA191" s="262"/>
      <c r="BB191" s="70"/>
      <c r="BC191" s="34"/>
      <c r="BD191" s="34"/>
      <c r="BE191" s="34"/>
      <c r="BF191" s="53"/>
      <c r="BG191" s="34"/>
      <c r="BH191" s="34"/>
      <c r="BI191" s="53"/>
      <c r="BJ191" s="34"/>
      <c r="BK191" s="34"/>
      <c r="BL191" s="34"/>
      <c r="BM191" s="34"/>
    </row>
    <row r="192" spans="1:65" s="35" customFormat="1">
      <c r="A192" s="72"/>
      <c r="B192" s="55">
        <v>180</v>
      </c>
      <c r="C192" s="78"/>
      <c r="D192" s="56"/>
      <c r="E192" s="73"/>
      <c r="F192" s="530"/>
      <c r="G192" s="530"/>
      <c r="H192" s="57"/>
      <c r="I192" s="58"/>
      <c r="J192" s="57"/>
      <c r="K192" s="531" t="str">
        <f t="shared" si="6"/>
        <v/>
      </c>
      <c r="L192" s="531" t="str">
        <f>IF($G192="","",IF(OR('2.全体概要'!$C$15=1,'2.全体概要'!$C$15=2),INDEX($BH$15:$BH$16,MATCH($G192,$BG$15:$BG$16,-1)),IF('2.全体概要'!$C$15=3,INDEX($BH$14:$BH$15,MATCH($G192,$BG$14:$BG$15,-1)),INDEX($BH$13:$BH$14,MATCH($G192,$BG$13:$BG$14,-1)))))</f>
        <v/>
      </c>
      <c r="M192" s="531" t="str">
        <f t="shared" si="7"/>
        <v/>
      </c>
      <c r="N192" s="532">
        <f t="shared" si="8"/>
        <v>0</v>
      </c>
      <c r="O192" s="70"/>
      <c r="P192" s="124"/>
      <c r="Q192" s="54"/>
      <c r="R192" s="194"/>
      <c r="S192" s="125"/>
      <c r="T192" s="54"/>
      <c r="U192" s="194"/>
      <c r="V192" s="124"/>
      <c r="W192" s="54"/>
      <c r="X192" s="194"/>
      <c r="Y192" s="125"/>
      <c r="Z192" s="54"/>
      <c r="AA192" s="194"/>
      <c r="AB192" s="57"/>
      <c r="AC192" s="70"/>
      <c r="AD192" s="124"/>
      <c r="AE192" s="70"/>
      <c r="AF192" s="124"/>
      <c r="AG192" s="70"/>
      <c r="AH192" s="57"/>
      <c r="AI192" s="70"/>
      <c r="AJ192" s="124"/>
      <c r="AK192" s="70"/>
      <c r="AL192" s="908"/>
      <c r="AM192" s="891"/>
      <c r="AN192" s="908"/>
      <c r="AO192" s="892"/>
      <c r="AP192" s="908"/>
      <c r="AQ192" s="70"/>
      <c r="AR192" s="59"/>
      <c r="AS192" s="70"/>
      <c r="AT192" s="57"/>
      <c r="AU192" s="262"/>
      <c r="AV192" s="70"/>
      <c r="AW192" s="57"/>
      <c r="AX192" s="533" t="str">
        <f>IF(AW192="","",IF(AW192="A",'12.パネルラジエーター設備費用算出シート'!$G$13,IF(AW192="B",'12.パネルラジエーター設備費用算出シート'!$N$13,IF(AW192="C",'12.パネルラジエーター設備費用算出シート'!$G$23,IF(AW192="D",'12.パネルラジエーター設備費用算出シート'!$N$23,IF(AW192="E",'12.パネルラジエーター設備費用算出シート'!$G$33,IF(AW192="F",'12.パネルラジエーター設備費用算出シート'!$N$33,IF(AW192="G",'12.パネルラジエーター設備費用算出シート'!$G$43,IF(AW192="H",'12.パネルラジエーター設備費用算出シート'!$N$43,IF(AW192="I",'12.パネルラジエーター設備費用算出シート'!$G$54,'12.パネルラジエーター設備費用算出シート'!$N$54))))))))))</f>
        <v/>
      </c>
      <c r="AY192" s="70"/>
      <c r="AZ192" s="57"/>
      <c r="BA192" s="262"/>
      <c r="BB192" s="70"/>
      <c r="BC192" s="34"/>
      <c r="BD192" s="34"/>
      <c r="BE192" s="34"/>
      <c r="BF192" s="53"/>
      <c r="BG192" s="34"/>
      <c r="BH192" s="34"/>
      <c r="BI192" s="53"/>
      <c r="BJ192" s="34"/>
      <c r="BK192" s="34"/>
      <c r="BL192" s="34"/>
      <c r="BM192" s="34"/>
    </row>
    <row r="193" spans="1:65" s="35" customFormat="1">
      <c r="A193" s="72"/>
      <c r="B193" s="55">
        <v>181</v>
      </c>
      <c r="C193" s="78"/>
      <c r="D193" s="56"/>
      <c r="E193" s="73"/>
      <c r="F193" s="530"/>
      <c r="G193" s="530"/>
      <c r="H193" s="57"/>
      <c r="I193" s="58"/>
      <c r="J193" s="57"/>
      <c r="K193" s="531" t="str">
        <f t="shared" si="6"/>
        <v/>
      </c>
      <c r="L193" s="531" t="str">
        <f>IF($G193="","",IF(OR('2.全体概要'!$C$15=1,'2.全体概要'!$C$15=2),INDEX($BH$15:$BH$16,MATCH($G193,$BG$15:$BG$16,-1)),IF('2.全体概要'!$C$15=3,INDEX($BH$14:$BH$15,MATCH($G193,$BG$14:$BG$15,-1)),INDEX($BH$13:$BH$14,MATCH($G193,$BG$13:$BG$14,-1)))))</f>
        <v/>
      </c>
      <c r="M193" s="531" t="str">
        <f t="shared" si="7"/>
        <v/>
      </c>
      <c r="N193" s="532">
        <f t="shared" si="8"/>
        <v>0</v>
      </c>
      <c r="O193" s="70"/>
      <c r="P193" s="124"/>
      <c r="Q193" s="54"/>
      <c r="R193" s="194"/>
      <c r="S193" s="125"/>
      <c r="T193" s="54"/>
      <c r="U193" s="194"/>
      <c r="V193" s="124"/>
      <c r="W193" s="54"/>
      <c r="X193" s="194"/>
      <c r="Y193" s="125"/>
      <c r="Z193" s="54"/>
      <c r="AA193" s="194"/>
      <c r="AB193" s="57"/>
      <c r="AC193" s="70"/>
      <c r="AD193" s="124"/>
      <c r="AE193" s="70"/>
      <c r="AF193" s="124"/>
      <c r="AG193" s="70"/>
      <c r="AH193" s="57"/>
      <c r="AI193" s="70"/>
      <c r="AJ193" s="124"/>
      <c r="AK193" s="70"/>
      <c r="AL193" s="908"/>
      <c r="AM193" s="891"/>
      <c r="AN193" s="908"/>
      <c r="AO193" s="892"/>
      <c r="AP193" s="908"/>
      <c r="AQ193" s="70"/>
      <c r="AR193" s="59"/>
      <c r="AS193" s="70"/>
      <c r="AT193" s="57"/>
      <c r="AU193" s="262"/>
      <c r="AV193" s="70"/>
      <c r="AW193" s="57"/>
      <c r="AX193" s="533" t="str">
        <f>IF(AW193="","",IF(AW193="A",'12.パネルラジエーター設備費用算出シート'!$G$13,IF(AW193="B",'12.パネルラジエーター設備費用算出シート'!$N$13,IF(AW193="C",'12.パネルラジエーター設備費用算出シート'!$G$23,IF(AW193="D",'12.パネルラジエーター設備費用算出シート'!$N$23,IF(AW193="E",'12.パネルラジエーター設備費用算出シート'!$G$33,IF(AW193="F",'12.パネルラジエーター設備費用算出シート'!$N$33,IF(AW193="G",'12.パネルラジエーター設備費用算出シート'!$G$43,IF(AW193="H",'12.パネルラジエーター設備費用算出シート'!$N$43,IF(AW193="I",'12.パネルラジエーター設備費用算出シート'!$G$54,'12.パネルラジエーター設備費用算出シート'!$N$54))))))))))</f>
        <v/>
      </c>
      <c r="AY193" s="70"/>
      <c r="AZ193" s="57"/>
      <c r="BA193" s="262"/>
      <c r="BB193" s="70"/>
      <c r="BC193" s="34"/>
      <c r="BD193" s="34"/>
      <c r="BE193" s="34"/>
      <c r="BF193" s="53"/>
      <c r="BG193" s="34"/>
      <c r="BH193" s="34"/>
      <c r="BI193" s="53"/>
      <c r="BJ193" s="34"/>
      <c r="BK193" s="34"/>
      <c r="BL193" s="34"/>
      <c r="BM193" s="34"/>
    </row>
    <row r="194" spans="1:65" s="35" customFormat="1">
      <c r="A194" s="72"/>
      <c r="B194" s="55">
        <v>182</v>
      </c>
      <c r="C194" s="78"/>
      <c r="D194" s="56"/>
      <c r="E194" s="73"/>
      <c r="F194" s="530"/>
      <c r="G194" s="530"/>
      <c r="H194" s="57"/>
      <c r="I194" s="58"/>
      <c r="J194" s="57"/>
      <c r="K194" s="531" t="str">
        <f t="shared" si="6"/>
        <v/>
      </c>
      <c r="L194" s="531" t="str">
        <f>IF($G194="","",IF(OR('2.全体概要'!$C$15=1,'2.全体概要'!$C$15=2),INDEX($BH$15:$BH$16,MATCH($G194,$BG$15:$BG$16,-1)),IF('2.全体概要'!$C$15=3,INDEX($BH$14:$BH$15,MATCH($G194,$BG$14:$BG$15,-1)),INDEX($BH$13:$BH$14,MATCH($G194,$BG$13:$BG$14,-1)))))</f>
        <v/>
      </c>
      <c r="M194" s="531" t="str">
        <f t="shared" si="7"/>
        <v/>
      </c>
      <c r="N194" s="532">
        <f t="shared" si="8"/>
        <v>0</v>
      </c>
      <c r="O194" s="70"/>
      <c r="P194" s="124"/>
      <c r="Q194" s="54"/>
      <c r="R194" s="194"/>
      <c r="S194" s="125"/>
      <c r="T194" s="54"/>
      <c r="U194" s="194"/>
      <c r="V194" s="124"/>
      <c r="W194" s="54"/>
      <c r="X194" s="194"/>
      <c r="Y194" s="125"/>
      <c r="Z194" s="54"/>
      <c r="AA194" s="194"/>
      <c r="AB194" s="57"/>
      <c r="AC194" s="70"/>
      <c r="AD194" s="124"/>
      <c r="AE194" s="70"/>
      <c r="AF194" s="124"/>
      <c r="AG194" s="70"/>
      <c r="AH194" s="57"/>
      <c r="AI194" s="70"/>
      <c r="AJ194" s="124"/>
      <c r="AK194" s="70"/>
      <c r="AL194" s="908"/>
      <c r="AM194" s="891"/>
      <c r="AN194" s="908"/>
      <c r="AO194" s="892"/>
      <c r="AP194" s="908"/>
      <c r="AQ194" s="70"/>
      <c r="AR194" s="59"/>
      <c r="AS194" s="70"/>
      <c r="AT194" s="57"/>
      <c r="AU194" s="262"/>
      <c r="AV194" s="70"/>
      <c r="AW194" s="57"/>
      <c r="AX194" s="533" t="str">
        <f>IF(AW194="","",IF(AW194="A",'12.パネルラジエーター設備費用算出シート'!$G$13,IF(AW194="B",'12.パネルラジエーター設備費用算出シート'!$N$13,IF(AW194="C",'12.パネルラジエーター設備費用算出シート'!$G$23,IF(AW194="D",'12.パネルラジエーター設備費用算出シート'!$N$23,IF(AW194="E",'12.パネルラジエーター設備費用算出シート'!$G$33,IF(AW194="F",'12.パネルラジエーター設備費用算出シート'!$N$33,IF(AW194="G",'12.パネルラジエーター設備費用算出シート'!$G$43,IF(AW194="H",'12.パネルラジエーター設備費用算出シート'!$N$43,IF(AW194="I",'12.パネルラジエーター設備費用算出シート'!$G$54,'12.パネルラジエーター設備費用算出シート'!$N$54))))))))))</f>
        <v/>
      </c>
      <c r="AY194" s="70"/>
      <c r="AZ194" s="57"/>
      <c r="BA194" s="262"/>
      <c r="BB194" s="70"/>
      <c r="BC194" s="34"/>
      <c r="BD194" s="34"/>
      <c r="BE194" s="34"/>
      <c r="BF194" s="53"/>
      <c r="BG194" s="34"/>
      <c r="BH194" s="34"/>
      <c r="BI194" s="53"/>
      <c r="BJ194" s="34"/>
      <c r="BK194" s="34"/>
      <c r="BL194" s="34"/>
      <c r="BM194" s="34"/>
    </row>
    <row r="195" spans="1:65" s="35" customFormat="1">
      <c r="A195" s="72"/>
      <c r="B195" s="55">
        <v>183</v>
      </c>
      <c r="C195" s="78"/>
      <c r="D195" s="56"/>
      <c r="E195" s="73"/>
      <c r="F195" s="530"/>
      <c r="G195" s="530"/>
      <c r="H195" s="57"/>
      <c r="I195" s="58"/>
      <c r="J195" s="57"/>
      <c r="K195" s="531" t="str">
        <f t="shared" si="6"/>
        <v/>
      </c>
      <c r="L195" s="531" t="str">
        <f>IF($G195="","",IF(OR('2.全体概要'!$C$15=1,'2.全体概要'!$C$15=2),INDEX($BH$15:$BH$16,MATCH($G195,$BG$15:$BG$16,-1)),IF('2.全体概要'!$C$15=3,INDEX($BH$14:$BH$15,MATCH($G195,$BG$14:$BG$15,-1)),INDEX($BH$13:$BH$14,MATCH($G195,$BG$13:$BG$14,-1)))))</f>
        <v/>
      </c>
      <c r="M195" s="531" t="str">
        <f t="shared" si="7"/>
        <v/>
      </c>
      <c r="N195" s="532">
        <f t="shared" si="8"/>
        <v>0</v>
      </c>
      <c r="O195" s="70"/>
      <c r="P195" s="124"/>
      <c r="Q195" s="54"/>
      <c r="R195" s="194"/>
      <c r="S195" s="125"/>
      <c r="T195" s="54"/>
      <c r="U195" s="194"/>
      <c r="V195" s="124"/>
      <c r="W195" s="54"/>
      <c r="X195" s="194"/>
      <c r="Y195" s="125"/>
      <c r="Z195" s="54"/>
      <c r="AA195" s="194"/>
      <c r="AB195" s="57"/>
      <c r="AC195" s="70"/>
      <c r="AD195" s="124"/>
      <c r="AE195" s="70"/>
      <c r="AF195" s="124"/>
      <c r="AG195" s="70"/>
      <c r="AH195" s="57"/>
      <c r="AI195" s="70"/>
      <c r="AJ195" s="124"/>
      <c r="AK195" s="70"/>
      <c r="AL195" s="908"/>
      <c r="AM195" s="891"/>
      <c r="AN195" s="908"/>
      <c r="AO195" s="892"/>
      <c r="AP195" s="908"/>
      <c r="AQ195" s="70"/>
      <c r="AR195" s="59"/>
      <c r="AS195" s="70"/>
      <c r="AT195" s="57"/>
      <c r="AU195" s="262"/>
      <c r="AV195" s="70"/>
      <c r="AW195" s="57"/>
      <c r="AX195" s="533" t="str">
        <f>IF(AW195="","",IF(AW195="A",'12.パネルラジエーター設備費用算出シート'!$G$13,IF(AW195="B",'12.パネルラジエーター設備費用算出シート'!$N$13,IF(AW195="C",'12.パネルラジエーター設備費用算出シート'!$G$23,IF(AW195="D",'12.パネルラジエーター設備費用算出シート'!$N$23,IF(AW195="E",'12.パネルラジエーター設備費用算出シート'!$G$33,IF(AW195="F",'12.パネルラジエーター設備費用算出シート'!$N$33,IF(AW195="G",'12.パネルラジエーター設備費用算出シート'!$G$43,IF(AW195="H",'12.パネルラジエーター設備費用算出シート'!$N$43,IF(AW195="I",'12.パネルラジエーター設備費用算出シート'!$G$54,'12.パネルラジエーター設備費用算出シート'!$N$54))))))))))</f>
        <v/>
      </c>
      <c r="AY195" s="70"/>
      <c r="AZ195" s="57"/>
      <c r="BA195" s="262"/>
      <c r="BB195" s="70"/>
      <c r="BC195" s="34"/>
      <c r="BD195" s="34"/>
      <c r="BE195" s="34"/>
      <c r="BF195" s="53"/>
      <c r="BG195" s="34"/>
      <c r="BH195" s="34"/>
      <c r="BI195" s="53"/>
      <c r="BJ195" s="34"/>
      <c r="BK195" s="34"/>
      <c r="BL195" s="34"/>
      <c r="BM195" s="34"/>
    </row>
    <row r="196" spans="1:65" s="35" customFormat="1">
      <c r="A196" s="72"/>
      <c r="B196" s="55">
        <v>184</v>
      </c>
      <c r="C196" s="78"/>
      <c r="D196" s="56"/>
      <c r="E196" s="73"/>
      <c r="F196" s="530"/>
      <c r="G196" s="530"/>
      <c r="H196" s="57"/>
      <c r="I196" s="58"/>
      <c r="J196" s="57"/>
      <c r="K196" s="531" t="str">
        <f t="shared" si="6"/>
        <v/>
      </c>
      <c r="L196" s="531" t="str">
        <f>IF($G196="","",IF(OR('2.全体概要'!$C$15=1,'2.全体概要'!$C$15=2),INDEX($BH$15:$BH$16,MATCH($G196,$BG$15:$BG$16,-1)),IF('2.全体概要'!$C$15=3,INDEX($BH$14:$BH$15,MATCH($G196,$BG$14:$BG$15,-1)),INDEX($BH$13:$BH$14,MATCH($G196,$BG$13:$BG$14,-1)))))</f>
        <v/>
      </c>
      <c r="M196" s="531" t="str">
        <f t="shared" si="7"/>
        <v/>
      </c>
      <c r="N196" s="532">
        <f t="shared" si="8"/>
        <v>0</v>
      </c>
      <c r="O196" s="70"/>
      <c r="P196" s="124"/>
      <c r="Q196" s="54"/>
      <c r="R196" s="194"/>
      <c r="S196" s="125"/>
      <c r="T196" s="54"/>
      <c r="U196" s="194"/>
      <c r="V196" s="124"/>
      <c r="W196" s="54"/>
      <c r="X196" s="194"/>
      <c r="Y196" s="125"/>
      <c r="Z196" s="54"/>
      <c r="AA196" s="194"/>
      <c r="AB196" s="57"/>
      <c r="AC196" s="70"/>
      <c r="AD196" s="124"/>
      <c r="AE196" s="70"/>
      <c r="AF196" s="124"/>
      <c r="AG196" s="70"/>
      <c r="AH196" s="57"/>
      <c r="AI196" s="70"/>
      <c r="AJ196" s="124"/>
      <c r="AK196" s="70"/>
      <c r="AL196" s="908"/>
      <c r="AM196" s="891"/>
      <c r="AN196" s="908"/>
      <c r="AO196" s="892"/>
      <c r="AP196" s="908"/>
      <c r="AQ196" s="70"/>
      <c r="AR196" s="59"/>
      <c r="AS196" s="70"/>
      <c r="AT196" s="57"/>
      <c r="AU196" s="262"/>
      <c r="AV196" s="70"/>
      <c r="AW196" s="57"/>
      <c r="AX196" s="533" t="str">
        <f>IF(AW196="","",IF(AW196="A",'12.パネルラジエーター設備費用算出シート'!$G$13,IF(AW196="B",'12.パネルラジエーター設備費用算出シート'!$N$13,IF(AW196="C",'12.パネルラジエーター設備費用算出シート'!$G$23,IF(AW196="D",'12.パネルラジエーター設備費用算出シート'!$N$23,IF(AW196="E",'12.パネルラジエーター設備費用算出シート'!$G$33,IF(AW196="F",'12.パネルラジエーター設備費用算出シート'!$N$33,IF(AW196="G",'12.パネルラジエーター設備費用算出シート'!$G$43,IF(AW196="H",'12.パネルラジエーター設備費用算出シート'!$N$43,IF(AW196="I",'12.パネルラジエーター設備費用算出シート'!$G$54,'12.パネルラジエーター設備費用算出シート'!$N$54))))))))))</f>
        <v/>
      </c>
      <c r="AY196" s="70"/>
      <c r="AZ196" s="57"/>
      <c r="BA196" s="262"/>
      <c r="BB196" s="70"/>
      <c r="BC196" s="34"/>
      <c r="BD196" s="34"/>
      <c r="BE196" s="34"/>
      <c r="BF196" s="53"/>
      <c r="BG196" s="34"/>
      <c r="BH196" s="34"/>
      <c r="BI196" s="53"/>
      <c r="BJ196" s="34"/>
      <c r="BK196" s="34"/>
      <c r="BL196" s="34"/>
      <c r="BM196" s="34"/>
    </row>
    <row r="197" spans="1:65" s="35" customFormat="1">
      <c r="A197" s="72"/>
      <c r="B197" s="55">
        <v>185</v>
      </c>
      <c r="C197" s="78"/>
      <c r="D197" s="56"/>
      <c r="E197" s="73"/>
      <c r="F197" s="530"/>
      <c r="G197" s="530"/>
      <c r="H197" s="57"/>
      <c r="I197" s="58"/>
      <c r="J197" s="57"/>
      <c r="K197" s="531" t="str">
        <f t="shared" si="6"/>
        <v/>
      </c>
      <c r="L197" s="531" t="str">
        <f>IF($G197="","",IF(OR('2.全体概要'!$C$15=1,'2.全体概要'!$C$15=2),INDEX($BH$15:$BH$16,MATCH($G197,$BG$15:$BG$16,-1)),IF('2.全体概要'!$C$15=3,INDEX($BH$14:$BH$15,MATCH($G197,$BG$14:$BG$15,-1)),INDEX($BH$13:$BH$14,MATCH($G197,$BG$13:$BG$14,-1)))))</f>
        <v/>
      </c>
      <c r="M197" s="531" t="str">
        <f t="shared" si="7"/>
        <v/>
      </c>
      <c r="N197" s="532">
        <f t="shared" si="8"/>
        <v>0</v>
      </c>
      <c r="O197" s="70"/>
      <c r="P197" s="124"/>
      <c r="Q197" s="54"/>
      <c r="R197" s="194"/>
      <c r="S197" s="125"/>
      <c r="T197" s="54"/>
      <c r="U197" s="194"/>
      <c r="V197" s="124"/>
      <c r="W197" s="54"/>
      <c r="X197" s="194"/>
      <c r="Y197" s="125"/>
      <c r="Z197" s="54"/>
      <c r="AA197" s="194"/>
      <c r="AB197" s="57"/>
      <c r="AC197" s="70"/>
      <c r="AD197" s="124"/>
      <c r="AE197" s="70"/>
      <c r="AF197" s="124"/>
      <c r="AG197" s="70"/>
      <c r="AH197" s="57"/>
      <c r="AI197" s="70"/>
      <c r="AJ197" s="124"/>
      <c r="AK197" s="70"/>
      <c r="AL197" s="908"/>
      <c r="AM197" s="891"/>
      <c r="AN197" s="908"/>
      <c r="AO197" s="892"/>
      <c r="AP197" s="908"/>
      <c r="AQ197" s="70"/>
      <c r="AR197" s="59"/>
      <c r="AS197" s="70"/>
      <c r="AT197" s="57"/>
      <c r="AU197" s="262"/>
      <c r="AV197" s="70"/>
      <c r="AW197" s="57"/>
      <c r="AX197" s="533" t="str">
        <f>IF(AW197="","",IF(AW197="A",'12.パネルラジエーター設備費用算出シート'!$G$13,IF(AW197="B",'12.パネルラジエーター設備費用算出シート'!$N$13,IF(AW197="C",'12.パネルラジエーター設備費用算出シート'!$G$23,IF(AW197="D",'12.パネルラジエーター設備費用算出シート'!$N$23,IF(AW197="E",'12.パネルラジエーター設備費用算出シート'!$G$33,IF(AW197="F",'12.パネルラジエーター設備費用算出シート'!$N$33,IF(AW197="G",'12.パネルラジエーター設備費用算出シート'!$G$43,IF(AW197="H",'12.パネルラジエーター設備費用算出シート'!$N$43,IF(AW197="I",'12.パネルラジエーター設備費用算出シート'!$G$54,'12.パネルラジエーター設備費用算出シート'!$N$54))))))))))</f>
        <v/>
      </c>
      <c r="AY197" s="70"/>
      <c r="AZ197" s="57"/>
      <c r="BA197" s="262"/>
      <c r="BB197" s="70"/>
      <c r="BC197" s="34"/>
      <c r="BD197" s="34"/>
      <c r="BE197" s="34"/>
      <c r="BF197" s="53"/>
      <c r="BG197" s="34"/>
      <c r="BH197" s="34"/>
      <c r="BI197" s="53"/>
      <c r="BJ197" s="34"/>
      <c r="BK197" s="34"/>
      <c r="BL197" s="34"/>
      <c r="BM197" s="34"/>
    </row>
    <row r="198" spans="1:65" s="35" customFormat="1">
      <c r="A198" s="72"/>
      <c r="B198" s="55">
        <v>186</v>
      </c>
      <c r="C198" s="78"/>
      <c r="D198" s="56"/>
      <c r="E198" s="73"/>
      <c r="F198" s="530"/>
      <c r="G198" s="530"/>
      <c r="H198" s="57"/>
      <c r="I198" s="58"/>
      <c r="J198" s="57"/>
      <c r="K198" s="531" t="str">
        <f t="shared" si="6"/>
        <v/>
      </c>
      <c r="L198" s="531" t="str">
        <f>IF($G198="","",IF(OR('2.全体概要'!$C$15=1,'2.全体概要'!$C$15=2),INDEX($BH$15:$BH$16,MATCH($G198,$BG$15:$BG$16,-1)),IF('2.全体概要'!$C$15=3,INDEX($BH$14:$BH$15,MATCH($G198,$BG$14:$BG$15,-1)),INDEX($BH$13:$BH$14,MATCH($G198,$BG$13:$BG$14,-1)))))</f>
        <v/>
      </c>
      <c r="M198" s="531" t="str">
        <f t="shared" si="7"/>
        <v/>
      </c>
      <c r="N198" s="532">
        <f t="shared" si="8"/>
        <v>0</v>
      </c>
      <c r="O198" s="70"/>
      <c r="P198" s="124"/>
      <c r="Q198" s="54"/>
      <c r="R198" s="194"/>
      <c r="S198" s="125"/>
      <c r="T198" s="54"/>
      <c r="U198" s="194"/>
      <c r="V198" s="124"/>
      <c r="W198" s="54"/>
      <c r="X198" s="194"/>
      <c r="Y198" s="125"/>
      <c r="Z198" s="54"/>
      <c r="AA198" s="194"/>
      <c r="AB198" s="57"/>
      <c r="AC198" s="70"/>
      <c r="AD198" s="124"/>
      <c r="AE198" s="70"/>
      <c r="AF198" s="124"/>
      <c r="AG198" s="70"/>
      <c r="AH198" s="57"/>
      <c r="AI198" s="70"/>
      <c r="AJ198" s="124"/>
      <c r="AK198" s="70"/>
      <c r="AL198" s="908"/>
      <c r="AM198" s="891"/>
      <c r="AN198" s="908"/>
      <c r="AO198" s="892"/>
      <c r="AP198" s="908"/>
      <c r="AQ198" s="70"/>
      <c r="AR198" s="59"/>
      <c r="AS198" s="70"/>
      <c r="AT198" s="57"/>
      <c r="AU198" s="262"/>
      <c r="AV198" s="70"/>
      <c r="AW198" s="57"/>
      <c r="AX198" s="533" t="str">
        <f>IF(AW198="","",IF(AW198="A",'12.パネルラジエーター設備費用算出シート'!$G$13,IF(AW198="B",'12.パネルラジエーター設備費用算出シート'!$N$13,IF(AW198="C",'12.パネルラジエーター設備費用算出シート'!$G$23,IF(AW198="D",'12.パネルラジエーター設備費用算出シート'!$N$23,IF(AW198="E",'12.パネルラジエーター設備費用算出シート'!$G$33,IF(AW198="F",'12.パネルラジエーター設備費用算出シート'!$N$33,IF(AW198="G",'12.パネルラジエーター設備費用算出シート'!$G$43,IF(AW198="H",'12.パネルラジエーター設備費用算出シート'!$N$43,IF(AW198="I",'12.パネルラジエーター設備費用算出シート'!$G$54,'12.パネルラジエーター設備費用算出シート'!$N$54))))))))))</f>
        <v/>
      </c>
      <c r="AY198" s="70"/>
      <c r="AZ198" s="57"/>
      <c r="BA198" s="262"/>
      <c r="BB198" s="70"/>
      <c r="BC198" s="34"/>
      <c r="BD198" s="34"/>
      <c r="BE198" s="34"/>
      <c r="BF198" s="53"/>
      <c r="BG198" s="34"/>
      <c r="BH198" s="34"/>
      <c r="BI198" s="53"/>
      <c r="BJ198" s="34"/>
      <c r="BK198" s="34"/>
      <c r="BL198" s="34"/>
      <c r="BM198" s="34"/>
    </row>
    <row r="199" spans="1:65" s="35" customFormat="1">
      <c r="A199" s="72"/>
      <c r="B199" s="55">
        <v>187</v>
      </c>
      <c r="C199" s="78"/>
      <c r="D199" s="56"/>
      <c r="E199" s="73"/>
      <c r="F199" s="530"/>
      <c r="G199" s="530"/>
      <c r="H199" s="57"/>
      <c r="I199" s="58"/>
      <c r="J199" s="57"/>
      <c r="K199" s="531" t="str">
        <f t="shared" si="6"/>
        <v/>
      </c>
      <c r="L199" s="531" t="str">
        <f>IF($G199="","",IF(OR('2.全体概要'!$C$15=1,'2.全体概要'!$C$15=2),INDEX($BH$15:$BH$16,MATCH($G199,$BG$15:$BG$16,-1)),IF('2.全体概要'!$C$15=3,INDEX($BH$14:$BH$15,MATCH($G199,$BG$14:$BG$15,-1)),INDEX($BH$13:$BH$14,MATCH($G199,$BG$13:$BG$14,-1)))))</f>
        <v/>
      </c>
      <c r="M199" s="531" t="str">
        <f t="shared" si="7"/>
        <v/>
      </c>
      <c r="N199" s="532">
        <f t="shared" si="8"/>
        <v>0</v>
      </c>
      <c r="O199" s="70"/>
      <c r="P199" s="124"/>
      <c r="Q199" s="54"/>
      <c r="R199" s="194"/>
      <c r="S199" s="125"/>
      <c r="T199" s="54"/>
      <c r="U199" s="194"/>
      <c r="V199" s="124"/>
      <c r="W199" s="54"/>
      <c r="X199" s="194"/>
      <c r="Y199" s="125"/>
      <c r="Z199" s="54"/>
      <c r="AA199" s="194"/>
      <c r="AB199" s="57"/>
      <c r="AC199" s="70"/>
      <c r="AD199" s="124"/>
      <c r="AE199" s="70"/>
      <c r="AF199" s="124"/>
      <c r="AG199" s="70"/>
      <c r="AH199" s="57"/>
      <c r="AI199" s="70"/>
      <c r="AJ199" s="124"/>
      <c r="AK199" s="70"/>
      <c r="AL199" s="908"/>
      <c r="AM199" s="891"/>
      <c r="AN199" s="908"/>
      <c r="AO199" s="892"/>
      <c r="AP199" s="908"/>
      <c r="AQ199" s="70"/>
      <c r="AR199" s="59"/>
      <c r="AS199" s="70"/>
      <c r="AT199" s="57"/>
      <c r="AU199" s="262"/>
      <c r="AV199" s="70"/>
      <c r="AW199" s="57"/>
      <c r="AX199" s="533" t="str">
        <f>IF(AW199="","",IF(AW199="A",'12.パネルラジエーター設備費用算出シート'!$G$13,IF(AW199="B",'12.パネルラジエーター設備費用算出シート'!$N$13,IF(AW199="C",'12.パネルラジエーター設備費用算出シート'!$G$23,IF(AW199="D",'12.パネルラジエーター設備費用算出シート'!$N$23,IF(AW199="E",'12.パネルラジエーター設備費用算出シート'!$G$33,IF(AW199="F",'12.パネルラジエーター設備費用算出シート'!$N$33,IF(AW199="G",'12.パネルラジエーター設備費用算出シート'!$G$43,IF(AW199="H",'12.パネルラジエーター設備費用算出シート'!$N$43,IF(AW199="I",'12.パネルラジエーター設備費用算出シート'!$G$54,'12.パネルラジエーター設備費用算出シート'!$N$54))))))))))</f>
        <v/>
      </c>
      <c r="AY199" s="70"/>
      <c r="AZ199" s="57"/>
      <c r="BA199" s="262"/>
      <c r="BB199" s="70"/>
      <c r="BC199" s="34"/>
      <c r="BD199" s="34"/>
      <c r="BE199" s="34"/>
      <c r="BF199" s="53"/>
      <c r="BG199" s="34"/>
      <c r="BH199" s="34"/>
      <c r="BI199" s="53"/>
      <c r="BJ199" s="34"/>
      <c r="BK199" s="34"/>
      <c r="BL199" s="34"/>
      <c r="BM199" s="34"/>
    </row>
    <row r="200" spans="1:65" s="35" customFormat="1">
      <c r="A200" s="72"/>
      <c r="B200" s="55">
        <v>188</v>
      </c>
      <c r="C200" s="78"/>
      <c r="D200" s="56"/>
      <c r="E200" s="73"/>
      <c r="F200" s="530"/>
      <c r="G200" s="530"/>
      <c r="H200" s="57"/>
      <c r="I200" s="58"/>
      <c r="J200" s="57"/>
      <c r="K200" s="531" t="str">
        <f t="shared" si="6"/>
        <v/>
      </c>
      <c r="L200" s="531" t="str">
        <f>IF($G200="","",IF(OR('2.全体概要'!$C$15=1,'2.全体概要'!$C$15=2),INDEX($BH$15:$BH$16,MATCH($G200,$BG$15:$BG$16,-1)),IF('2.全体概要'!$C$15=3,INDEX($BH$14:$BH$15,MATCH($G200,$BG$14:$BG$15,-1)),INDEX($BH$13:$BH$14,MATCH($G200,$BG$13:$BG$14,-1)))))</f>
        <v/>
      </c>
      <c r="M200" s="531" t="str">
        <f t="shared" si="7"/>
        <v/>
      </c>
      <c r="N200" s="532">
        <f t="shared" si="8"/>
        <v>0</v>
      </c>
      <c r="O200" s="70"/>
      <c r="P200" s="124"/>
      <c r="Q200" s="54"/>
      <c r="R200" s="194"/>
      <c r="S200" s="125"/>
      <c r="T200" s="54"/>
      <c r="U200" s="194"/>
      <c r="V200" s="124"/>
      <c r="W200" s="54"/>
      <c r="X200" s="194"/>
      <c r="Y200" s="125"/>
      <c r="Z200" s="54"/>
      <c r="AA200" s="194"/>
      <c r="AB200" s="57"/>
      <c r="AC200" s="70"/>
      <c r="AD200" s="124"/>
      <c r="AE200" s="70"/>
      <c r="AF200" s="124"/>
      <c r="AG200" s="70"/>
      <c r="AH200" s="57"/>
      <c r="AI200" s="70"/>
      <c r="AJ200" s="124"/>
      <c r="AK200" s="70"/>
      <c r="AL200" s="908"/>
      <c r="AM200" s="891"/>
      <c r="AN200" s="908"/>
      <c r="AO200" s="892"/>
      <c r="AP200" s="908"/>
      <c r="AQ200" s="70"/>
      <c r="AR200" s="59"/>
      <c r="AS200" s="70"/>
      <c r="AT200" s="57"/>
      <c r="AU200" s="262"/>
      <c r="AV200" s="70"/>
      <c r="AW200" s="57"/>
      <c r="AX200" s="533" t="str">
        <f>IF(AW200="","",IF(AW200="A",'12.パネルラジエーター設備費用算出シート'!$G$13,IF(AW200="B",'12.パネルラジエーター設備費用算出シート'!$N$13,IF(AW200="C",'12.パネルラジエーター設備費用算出シート'!$G$23,IF(AW200="D",'12.パネルラジエーター設備費用算出シート'!$N$23,IF(AW200="E",'12.パネルラジエーター設備費用算出シート'!$G$33,IF(AW200="F",'12.パネルラジエーター設備費用算出シート'!$N$33,IF(AW200="G",'12.パネルラジエーター設備費用算出シート'!$G$43,IF(AW200="H",'12.パネルラジエーター設備費用算出シート'!$N$43,IF(AW200="I",'12.パネルラジエーター設備費用算出シート'!$G$54,'12.パネルラジエーター設備費用算出シート'!$N$54))))))))))</f>
        <v/>
      </c>
      <c r="AY200" s="70"/>
      <c r="AZ200" s="57"/>
      <c r="BA200" s="262"/>
      <c r="BB200" s="70"/>
      <c r="BC200" s="34"/>
      <c r="BD200" s="34"/>
      <c r="BE200" s="34"/>
      <c r="BF200" s="53"/>
      <c r="BG200" s="34"/>
      <c r="BH200" s="34"/>
      <c r="BI200" s="53"/>
      <c r="BJ200" s="34"/>
      <c r="BK200" s="34"/>
      <c r="BL200" s="34"/>
      <c r="BM200" s="34"/>
    </row>
    <row r="201" spans="1:65" s="35" customFormat="1">
      <c r="A201" s="72"/>
      <c r="B201" s="55">
        <v>189</v>
      </c>
      <c r="C201" s="78"/>
      <c r="D201" s="56"/>
      <c r="E201" s="73"/>
      <c r="F201" s="530"/>
      <c r="G201" s="530"/>
      <c r="H201" s="57"/>
      <c r="I201" s="58"/>
      <c r="J201" s="57"/>
      <c r="K201" s="531" t="str">
        <f t="shared" si="6"/>
        <v/>
      </c>
      <c r="L201" s="531" t="str">
        <f>IF($G201="","",IF(OR('2.全体概要'!$C$15=1,'2.全体概要'!$C$15=2),INDEX($BH$15:$BH$16,MATCH($G201,$BG$15:$BG$16,-1)),IF('2.全体概要'!$C$15=3,INDEX($BH$14:$BH$15,MATCH($G201,$BG$14:$BG$15,-1)),INDEX($BH$13:$BH$14,MATCH($G201,$BG$13:$BG$14,-1)))))</f>
        <v/>
      </c>
      <c r="M201" s="531" t="str">
        <f t="shared" si="7"/>
        <v/>
      </c>
      <c r="N201" s="532">
        <f t="shared" si="8"/>
        <v>0</v>
      </c>
      <c r="O201" s="70"/>
      <c r="P201" s="124"/>
      <c r="Q201" s="54"/>
      <c r="R201" s="194"/>
      <c r="S201" s="125"/>
      <c r="T201" s="54"/>
      <c r="U201" s="194"/>
      <c r="V201" s="124"/>
      <c r="W201" s="54"/>
      <c r="X201" s="194"/>
      <c r="Y201" s="125"/>
      <c r="Z201" s="54"/>
      <c r="AA201" s="194"/>
      <c r="AB201" s="57"/>
      <c r="AC201" s="70"/>
      <c r="AD201" s="124"/>
      <c r="AE201" s="70"/>
      <c r="AF201" s="124"/>
      <c r="AG201" s="70"/>
      <c r="AH201" s="57"/>
      <c r="AI201" s="70"/>
      <c r="AJ201" s="124"/>
      <c r="AK201" s="70"/>
      <c r="AL201" s="908"/>
      <c r="AM201" s="891"/>
      <c r="AN201" s="908"/>
      <c r="AO201" s="892"/>
      <c r="AP201" s="908"/>
      <c r="AQ201" s="70"/>
      <c r="AR201" s="59"/>
      <c r="AS201" s="70"/>
      <c r="AT201" s="57"/>
      <c r="AU201" s="262"/>
      <c r="AV201" s="70"/>
      <c r="AW201" s="57"/>
      <c r="AX201" s="533" t="str">
        <f>IF(AW201="","",IF(AW201="A",'12.パネルラジエーター設備費用算出シート'!$G$13,IF(AW201="B",'12.パネルラジエーター設備費用算出シート'!$N$13,IF(AW201="C",'12.パネルラジエーター設備費用算出シート'!$G$23,IF(AW201="D",'12.パネルラジエーター設備費用算出シート'!$N$23,IF(AW201="E",'12.パネルラジエーター設備費用算出シート'!$G$33,IF(AW201="F",'12.パネルラジエーター設備費用算出シート'!$N$33,IF(AW201="G",'12.パネルラジエーター設備費用算出シート'!$G$43,IF(AW201="H",'12.パネルラジエーター設備費用算出シート'!$N$43,IF(AW201="I",'12.パネルラジエーター設備費用算出シート'!$G$54,'12.パネルラジエーター設備費用算出シート'!$N$54))))))))))</f>
        <v/>
      </c>
      <c r="AY201" s="70"/>
      <c r="AZ201" s="57"/>
      <c r="BA201" s="262"/>
      <c r="BB201" s="70"/>
      <c r="BC201" s="34"/>
      <c r="BD201" s="34"/>
      <c r="BE201" s="34"/>
      <c r="BF201" s="53"/>
      <c r="BG201" s="34"/>
      <c r="BH201" s="34"/>
      <c r="BI201" s="53"/>
      <c r="BJ201" s="34"/>
      <c r="BK201" s="34"/>
      <c r="BL201" s="34"/>
      <c r="BM201" s="34"/>
    </row>
    <row r="202" spans="1:65" s="35" customFormat="1">
      <c r="A202" s="72"/>
      <c r="B202" s="55">
        <v>190</v>
      </c>
      <c r="C202" s="78"/>
      <c r="D202" s="56"/>
      <c r="E202" s="73"/>
      <c r="F202" s="530"/>
      <c r="G202" s="530"/>
      <c r="H202" s="57"/>
      <c r="I202" s="58"/>
      <c r="J202" s="57"/>
      <c r="K202" s="531" t="str">
        <f t="shared" si="6"/>
        <v/>
      </c>
      <c r="L202" s="531" t="str">
        <f>IF($G202="","",IF(OR('2.全体概要'!$C$15=1,'2.全体概要'!$C$15=2),INDEX($BH$15:$BH$16,MATCH($G202,$BG$15:$BG$16,-1)),IF('2.全体概要'!$C$15=3,INDEX($BH$14:$BH$15,MATCH($G202,$BG$14:$BG$15,-1)),INDEX($BH$13:$BH$14,MATCH($G202,$BG$13:$BG$14,-1)))))</f>
        <v/>
      </c>
      <c r="M202" s="531" t="str">
        <f t="shared" si="7"/>
        <v/>
      </c>
      <c r="N202" s="532">
        <f t="shared" si="8"/>
        <v>0</v>
      </c>
      <c r="O202" s="70"/>
      <c r="P202" s="124"/>
      <c r="Q202" s="54"/>
      <c r="R202" s="194"/>
      <c r="S202" s="125"/>
      <c r="T202" s="54"/>
      <c r="U202" s="194"/>
      <c r="V202" s="124"/>
      <c r="W202" s="54"/>
      <c r="X202" s="194"/>
      <c r="Y202" s="125"/>
      <c r="Z202" s="54"/>
      <c r="AA202" s="194"/>
      <c r="AB202" s="57"/>
      <c r="AC202" s="70"/>
      <c r="AD202" s="124"/>
      <c r="AE202" s="70"/>
      <c r="AF202" s="124"/>
      <c r="AG202" s="70"/>
      <c r="AH202" s="57"/>
      <c r="AI202" s="70"/>
      <c r="AJ202" s="124"/>
      <c r="AK202" s="70"/>
      <c r="AL202" s="908"/>
      <c r="AM202" s="891"/>
      <c r="AN202" s="908"/>
      <c r="AO202" s="892"/>
      <c r="AP202" s="908"/>
      <c r="AQ202" s="70"/>
      <c r="AR202" s="59"/>
      <c r="AS202" s="70"/>
      <c r="AT202" s="57"/>
      <c r="AU202" s="262"/>
      <c r="AV202" s="70"/>
      <c r="AW202" s="57"/>
      <c r="AX202" s="533" t="str">
        <f>IF(AW202="","",IF(AW202="A",'12.パネルラジエーター設備費用算出シート'!$G$13,IF(AW202="B",'12.パネルラジエーター設備費用算出シート'!$N$13,IF(AW202="C",'12.パネルラジエーター設備費用算出シート'!$G$23,IF(AW202="D",'12.パネルラジエーター設備費用算出シート'!$N$23,IF(AW202="E",'12.パネルラジエーター設備費用算出シート'!$G$33,IF(AW202="F",'12.パネルラジエーター設備費用算出シート'!$N$33,IF(AW202="G",'12.パネルラジエーター設備費用算出シート'!$G$43,IF(AW202="H",'12.パネルラジエーター設備費用算出シート'!$N$43,IF(AW202="I",'12.パネルラジエーター設備費用算出シート'!$G$54,'12.パネルラジエーター設備費用算出シート'!$N$54))))))))))</f>
        <v/>
      </c>
      <c r="AY202" s="70"/>
      <c r="AZ202" s="57"/>
      <c r="BA202" s="262"/>
      <c r="BB202" s="70"/>
      <c r="BC202" s="34"/>
      <c r="BD202" s="34"/>
      <c r="BE202" s="34"/>
      <c r="BF202" s="53"/>
      <c r="BG202" s="34"/>
      <c r="BH202" s="34"/>
      <c r="BI202" s="53"/>
      <c r="BJ202" s="34"/>
      <c r="BK202" s="34"/>
      <c r="BL202" s="34"/>
      <c r="BM202" s="34"/>
    </row>
    <row r="203" spans="1:65" s="35" customFormat="1">
      <c r="A203" s="72"/>
      <c r="B203" s="55">
        <v>191</v>
      </c>
      <c r="C203" s="78"/>
      <c r="D203" s="56"/>
      <c r="E203" s="73"/>
      <c r="F203" s="530"/>
      <c r="G203" s="530"/>
      <c r="H203" s="57"/>
      <c r="I203" s="58"/>
      <c r="J203" s="57"/>
      <c r="K203" s="531" t="str">
        <f t="shared" si="6"/>
        <v/>
      </c>
      <c r="L203" s="531" t="str">
        <f>IF($G203="","",IF(OR('2.全体概要'!$C$15=1,'2.全体概要'!$C$15=2),INDEX($BH$15:$BH$16,MATCH($G203,$BG$15:$BG$16,-1)),IF('2.全体概要'!$C$15=3,INDEX($BH$14:$BH$15,MATCH($G203,$BG$14:$BG$15,-1)),INDEX($BH$13:$BH$14,MATCH($G203,$BG$13:$BG$14,-1)))))</f>
        <v/>
      </c>
      <c r="M203" s="531" t="str">
        <f t="shared" si="7"/>
        <v/>
      </c>
      <c r="N203" s="532">
        <f t="shared" si="8"/>
        <v>0</v>
      </c>
      <c r="O203" s="70"/>
      <c r="P203" s="124"/>
      <c r="Q203" s="54"/>
      <c r="R203" s="194"/>
      <c r="S203" s="125"/>
      <c r="T203" s="54"/>
      <c r="U203" s="194"/>
      <c r="V203" s="124"/>
      <c r="W203" s="54"/>
      <c r="X203" s="194"/>
      <c r="Y203" s="125"/>
      <c r="Z203" s="54"/>
      <c r="AA203" s="194"/>
      <c r="AB203" s="57"/>
      <c r="AC203" s="70"/>
      <c r="AD203" s="124"/>
      <c r="AE203" s="70"/>
      <c r="AF203" s="124"/>
      <c r="AG203" s="70"/>
      <c r="AH203" s="57"/>
      <c r="AI203" s="70"/>
      <c r="AJ203" s="124"/>
      <c r="AK203" s="70"/>
      <c r="AL203" s="908"/>
      <c r="AM203" s="891"/>
      <c r="AN203" s="908"/>
      <c r="AO203" s="892"/>
      <c r="AP203" s="908"/>
      <c r="AQ203" s="70"/>
      <c r="AR203" s="59"/>
      <c r="AS203" s="70"/>
      <c r="AT203" s="57"/>
      <c r="AU203" s="262"/>
      <c r="AV203" s="70"/>
      <c r="AW203" s="57"/>
      <c r="AX203" s="533" t="str">
        <f>IF(AW203="","",IF(AW203="A",'12.パネルラジエーター設備費用算出シート'!$G$13,IF(AW203="B",'12.パネルラジエーター設備費用算出シート'!$N$13,IF(AW203="C",'12.パネルラジエーター設備費用算出シート'!$G$23,IF(AW203="D",'12.パネルラジエーター設備費用算出シート'!$N$23,IF(AW203="E",'12.パネルラジエーター設備費用算出シート'!$G$33,IF(AW203="F",'12.パネルラジエーター設備費用算出シート'!$N$33,IF(AW203="G",'12.パネルラジエーター設備費用算出シート'!$G$43,IF(AW203="H",'12.パネルラジエーター設備費用算出シート'!$N$43,IF(AW203="I",'12.パネルラジエーター設備費用算出シート'!$G$54,'12.パネルラジエーター設備費用算出シート'!$N$54))))))))))</f>
        <v/>
      </c>
      <c r="AY203" s="70"/>
      <c r="AZ203" s="57"/>
      <c r="BA203" s="262"/>
      <c r="BB203" s="70"/>
      <c r="BC203" s="34"/>
      <c r="BD203" s="34"/>
      <c r="BE203" s="34"/>
      <c r="BF203" s="53"/>
      <c r="BG203" s="34"/>
      <c r="BH203" s="34"/>
      <c r="BI203" s="53"/>
      <c r="BJ203" s="34"/>
      <c r="BK203" s="34"/>
      <c r="BL203" s="34"/>
      <c r="BM203" s="34"/>
    </row>
    <row r="204" spans="1:65" s="35" customFormat="1">
      <c r="A204" s="72"/>
      <c r="B204" s="55">
        <v>192</v>
      </c>
      <c r="C204" s="78"/>
      <c r="D204" s="56"/>
      <c r="E204" s="73"/>
      <c r="F204" s="530"/>
      <c r="G204" s="530"/>
      <c r="H204" s="57"/>
      <c r="I204" s="58"/>
      <c r="J204" s="57"/>
      <c r="K204" s="531" t="str">
        <f t="shared" si="6"/>
        <v/>
      </c>
      <c r="L204" s="531" t="str">
        <f>IF($G204="","",IF(OR('2.全体概要'!$C$15=1,'2.全体概要'!$C$15=2),INDEX($BH$15:$BH$16,MATCH($G204,$BG$15:$BG$16,-1)),IF('2.全体概要'!$C$15=3,INDEX($BH$14:$BH$15,MATCH($G204,$BG$14:$BG$15,-1)),INDEX($BH$13:$BH$14,MATCH($G204,$BG$13:$BG$14,-1)))))</f>
        <v/>
      </c>
      <c r="M204" s="531" t="str">
        <f t="shared" si="7"/>
        <v/>
      </c>
      <c r="N204" s="532">
        <f t="shared" si="8"/>
        <v>0</v>
      </c>
      <c r="O204" s="70"/>
      <c r="P204" s="124"/>
      <c r="Q204" s="54"/>
      <c r="R204" s="194"/>
      <c r="S204" s="125"/>
      <c r="T204" s="54"/>
      <c r="U204" s="194"/>
      <c r="V204" s="124"/>
      <c r="W204" s="54"/>
      <c r="X204" s="194"/>
      <c r="Y204" s="125"/>
      <c r="Z204" s="54"/>
      <c r="AA204" s="194"/>
      <c r="AB204" s="57"/>
      <c r="AC204" s="70"/>
      <c r="AD204" s="124"/>
      <c r="AE204" s="70"/>
      <c r="AF204" s="124"/>
      <c r="AG204" s="70"/>
      <c r="AH204" s="57"/>
      <c r="AI204" s="70"/>
      <c r="AJ204" s="124"/>
      <c r="AK204" s="70"/>
      <c r="AL204" s="908"/>
      <c r="AM204" s="891"/>
      <c r="AN204" s="908"/>
      <c r="AO204" s="892"/>
      <c r="AP204" s="908"/>
      <c r="AQ204" s="70"/>
      <c r="AR204" s="59"/>
      <c r="AS204" s="70"/>
      <c r="AT204" s="57"/>
      <c r="AU204" s="262"/>
      <c r="AV204" s="70"/>
      <c r="AW204" s="57"/>
      <c r="AX204" s="533" t="str">
        <f>IF(AW204="","",IF(AW204="A",'12.パネルラジエーター設備費用算出シート'!$G$13,IF(AW204="B",'12.パネルラジエーター設備費用算出シート'!$N$13,IF(AW204="C",'12.パネルラジエーター設備費用算出シート'!$G$23,IF(AW204="D",'12.パネルラジエーター設備費用算出シート'!$N$23,IF(AW204="E",'12.パネルラジエーター設備費用算出シート'!$G$33,IF(AW204="F",'12.パネルラジエーター設備費用算出シート'!$N$33,IF(AW204="G",'12.パネルラジエーター設備費用算出シート'!$G$43,IF(AW204="H",'12.パネルラジエーター設備費用算出シート'!$N$43,IF(AW204="I",'12.パネルラジエーター設備費用算出シート'!$G$54,'12.パネルラジエーター設備費用算出シート'!$N$54))))))))))</f>
        <v/>
      </c>
      <c r="AY204" s="70"/>
      <c r="AZ204" s="57"/>
      <c r="BA204" s="262"/>
      <c r="BB204" s="70"/>
      <c r="BC204" s="34"/>
      <c r="BD204" s="34"/>
      <c r="BE204" s="34"/>
      <c r="BF204" s="53"/>
      <c r="BG204" s="34"/>
      <c r="BH204" s="34"/>
      <c r="BI204" s="53"/>
      <c r="BJ204" s="34"/>
      <c r="BK204" s="34"/>
      <c r="BL204" s="34"/>
      <c r="BM204" s="34"/>
    </row>
    <row r="205" spans="1:65" s="35" customFormat="1">
      <c r="A205" s="72"/>
      <c r="B205" s="55">
        <v>193</v>
      </c>
      <c r="C205" s="78"/>
      <c r="D205" s="56"/>
      <c r="E205" s="73"/>
      <c r="F205" s="530"/>
      <c r="G205" s="530"/>
      <c r="H205" s="57"/>
      <c r="I205" s="58"/>
      <c r="J205" s="57"/>
      <c r="K205" s="531" t="str">
        <f t="shared" ref="K205:K268" si="9">IF($F205="","",VLOOKUP($F205,$BD$13:$BE$17,2,TRUE))</f>
        <v/>
      </c>
      <c r="L205" s="531" t="str">
        <f>IF($G205="","",IF(OR('2.全体概要'!$C$15=1,'2.全体概要'!$C$15=2),INDEX($BH$15:$BH$16,MATCH($G205,$BG$15:$BG$16,-1)),IF('2.全体概要'!$C$15=3,INDEX($BH$14:$BH$15,MATCH($G205,$BG$14:$BG$15,-1)),INDEX($BH$13:$BH$14,MATCH($G205,$BG$13:$BG$14,-1)))))</f>
        <v/>
      </c>
      <c r="M205" s="531" t="str">
        <f t="shared" ref="M205:M268" si="10">IF(OR($F205="",$H205="",$I205=""),"",VLOOKUP($H205&amp;$I205,$BJ$13:$BM$18,IF($F205&lt;50,2,IF(AND($J205="該当",$H205="角住戸"),4,3)),FALSE))</f>
        <v/>
      </c>
      <c r="N205" s="532">
        <f t="shared" si="8"/>
        <v>0</v>
      </c>
      <c r="O205" s="70"/>
      <c r="P205" s="124"/>
      <c r="Q205" s="54"/>
      <c r="R205" s="194"/>
      <c r="S205" s="125"/>
      <c r="T205" s="54"/>
      <c r="U205" s="194"/>
      <c r="V205" s="124"/>
      <c r="W205" s="54"/>
      <c r="X205" s="194"/>
      <c r="Y205" s="125"/>
      <c r="Z205" s="54"/>
      <c r="AA205" s="194"/>
      <c r="AB205" s="57"/>
      <c r="AC205" s="70"/>
      <c r="AD205" s="124"/>
      <c r="AE205" s="70"/>
      <c r="AF205" s="124"/>
      <c r="AG205" s="70"/>
      <c r="AH205" s="57"/>
      <c r="AI205" s="70"/>
      <c r="AJ205" s="124"/>
      <c r="AK205" s="70"/>
      <c r="AL205" s="908"/>
      <c r="AM205" s="891"/>
      <c r="AN205" s="908"/>
      <c r="AO205" s="892"/>
      <c r="AP205" s="908"/>
      <c r="AQ205" s="70"/>
      <c r="AR205" s="59"/>
      <c r="AS205" s="70"/>
      <c r="AT205" s="57"/>
      <c r="AU205" s="262"/>
      <c r="AV205" s="70"/>
      <c r="AW205" s="57"/>
      <c r="AX205" s="533" t="str">
        <f>IF(AW205="","",IF(AW205="A",'12.パネルラジエーター設備費用算出シート'!$G$13,IF(AW205="B",'12.パネルラジエーター設備費用算出シート'!$N$13,IF(AW205="C",'12.パネルラジエーター設備費用算出シート'!$G$23,IF(AW205="D",'12.パネルラジエーター設備費用算出シート'!$N$23,IF(AW205="E",'12.パネルラジエーター設備費用算出シート'!$G$33,IF(AW205="F",'12.パネルラジエーター設備費用算出シート'!$N$33,IF(AW205="G",'12.パネルラジエーター設備費用算出シート'!$G$43,IF(AW205="H",'12.パネルラジエーター設備費用算出シート'!$N$43,IF(AW205="I",'12.パネルラジエーター設備費用算出シート'!$G$54,'12.パネルラジエーター設備費用算出シート'!$N$54))))))))))</f>
        <v/>
      </c>
      <c r="AY205" s="70"/>
      <c r="AZ205" s="57"/>
      <c r="BA205" s="262"/>
      <c r="BB205" s="70"/>
      <c r="BC205" s="34"/>
      <c r="BD205" s="34"/>
      <c r="BE205" s="34"/>
      <c r="BF205" s="53"/>
      <c r="BG205" s="34"/>
      <c r="BH205" s="34"/>
      <c r="BI205" s="53"/>
      <c r="BJ205" s="34"/>
      <c r="BK205" s="34"/>
      <c r="BL205" s="34"/>
      <c r="BM205" s="34"/>
    </row>
    <row r="206" spans="1:65" s="35" customFormat="1">
      <c r="A206" s="72"/>
      <c r="B206" s="55">
        <v>194</v>
      </c>
      <c r="C206" s="78"/>
      <c r="D206" s="56"/>
      <c r="E206" s="73"/>
      <c r="F206" s="530"/>
      <c r="G206" s="530"/>
      <c r="H206" s="57"/>
      <c r="I206" s="58"/>
      <c r="J206" s="57"/>
      <c r="K206" s="531" t="str">
        <f t="shared" si="9"/>
        <v/>
      </c>
      <c r="L206" s="531" t="str">
        <f>IF($G206="","",IF(OR('2.全体概要'!$C$15=1,'2.全体概要'!$C$15=2),INDEX($BH$15:$BH$16,MATCH($G206,$BG$15:$BG$16,-1)),IF('2.全体概要'!$C$15=3,INDEX($BH$14:$BH$15,MATCH($G206,$BG$14:$BG$15,-1)),INDEX($BH$13:$BH$14,MATCH($G206,$BG$13:$BG$14,-1)))))</f>
        <v/>
      </c>
      <c r="M206" s="531" t="str">
        <f t="shared" si="10"/>
        <v/>
      </c>
      <c r="N206" s="532">
        <f t="shared" ref="N206:N269" si="11">IF(OR(K206="",L206="",M206=""),0,(800000*K206*L206*M206))</f>
        <v>0</v>
      </c>
      <c r="O206" s="70"/>
      <c r="P206" s="124"/>
      <c r="Q206" s="54"/>
      <c r="R206" s="194"/>
      <c r="S206" s="125"/>
      <c r="T206" s="54"/>
      <c r="U206" s="194"/>
      <c r="V206" s="124"/>
      <c r="W206" s="54"/>
      <c r="X206" s="194"/>
      <c r="Y206" s="125"/>
      <c r="Z206" s="54"/>
      <c r="AA206" s="194"/>
      <c r="AB206" s="57"/>
      <c r="AC206" s="70"/>
      <c r="AD206" s="124"/>
      <c r="AE206" s="70"/>
      <c r="AF206" s="124"/>
      <c r="AG206" s="70"/>
      <c r="AH206" s="57"/>
      <c r="AI206" s="70"/>
      <c r="AJ206" s="124"/>
      <c r="AK206" s="70"/>
      <c r="AL206" s="908"/>
      <c r="AM206" s="891"/>
      <c r="AN206" s="908"/>
      <c r="AO206" s="892"/>
      <c r="AP206" s="908"/>
      <c r="AQ206" s="70"/>
      <c r="AR206" s="59"/>
      <c r="AS206" s="70"/>
      <c r="AT206" s="57"/>
      <c r="AU206" s="262"/>
      <c r="AV206" s="70"/>
      <c r="AW206" s="57"/>
      <c r="AX206" s="533" t="str">
        <f>IF(AW206="","",IF(AW206="A",'12.パネルラジエーター設備費用算出シート'!$G$13,IF(AW206="B",'12.パネルラジエーター設備費用算出シート'!$N$13,IF(AW206="C",'12.パネルラジエーター設備費用算出シート'!$G$23,IF(AW206="D",'12.パネルラジエーター設備費用算出シート'!$N$23,IF(AW206="E",'12.パネルラジエーター設備費用算出シート'!$G$33,IF(AW206="F",'12.パネルラジエーター設備費用算出シート'!$N$33,IF(AW206="G",'12.パネルラジエーター設備費用算出シート'!$G$43,IF(AW206="H",'12.パネルラジエーター設備費用算出シート'!$N$43,IF(AW206="I",'12.パネルラジエーター設備費用算出シート'!$G$54,'12.パネルラジエーター設備費用算出シート'!$N$54))))))))))</f>
        <v/>
      </c>
      <c r="AY206" s="70"/>
      <c r="AZ206" s="57"/>
      <c r="BA206" s="262"/>
      <c r="BB206" s="70"/>
      <c r="BC206" s="34"/>
      <c r="BD206" s="34"/>
      <c r="BE206" s="34"/>
      <c r="BF206" s="53"/>
      <c r="BG206" s="34"/>
      <c r="BH206" s="34"/>
      <c r="BI206" s="53"/>
      <c r="BJ206" s="34"/>
      <c r="BK206" s="34"/>
      <c r="BL206" s="34"/>
      <c r="BM206" s="34"/>
    </row>
    <row r="207" spans="1:65" s="35" customFormat="1">
      <c r="A207" s="72"/>
      <c r="B207" s="55">
        <v>195</v>
      </c>
      <c r="C207" s="78"/>
      <c r="D207" s="56"/>
      <c r="E207" s="73"/>
      <c r="F207" s="530"/>
      <c r="G207" s="530"/>
      <c r="H207" s="57"/>
      <c r="I207" s="58"/>
      <c r="J207" s="57"/>
      <c r="K207" s="531" t="str">
        <f t="shared" si="9"/>
        <v/>
      </c>
      <c r="L207" s="531" t="str">
        <f>IF($G207="","",IF(OR('2.全体概要'!$C$15=1,'2.全体概要'!$C$15=2),INDEX($BH$15:$BH$16,MATCH($G207,$BG$15:$BG$16,-1)),IF('2.全体概要'!$C$15=3,INDEX($BH$14:$BH$15,MATCH($G207,$BG$14:$BG$15,-1)),INDEX($BH$13:$BH$14,MATCH($G207,$BG$13:$BG$14,-1)))))</f>
        <v/>
      </c>
      <c r="M207" s="531" t="str">
        <f t="shared" si="10"/>
        <v/>
      </c>
      <c r="N207" s="532">
        <f t="shared" si="11"/>
        <v>0</v>
      </c>
      <c r="O207" s="70"/>
      <c r="P207" s="124"/>
      <c r="Q207" s="54"/>
      <c r="R207" s="194"/>
      <c r="S207" s="125"/>
      <c r="T207" s="54"/>
      <c r="U207" s="194"/>
      <c r="V207" s="124"/>
      <c r="W207" s="54"/>
      <c r="X207" s="194"/>
      <c r="Y207" s="125"/>
      <c r="Z207" s="54"/>
      <c r="AA207" s="194"/>
      <c r="AB207" s="57"/>
      <c r="AC207" s="70"/>
      <c r="AD207" s="124"/>
      <c r="AE207" s="70"/>
      <c r="AF207" s="124"/>
      <c r="AG207" s="70"/>
      <c r="AH207" s="57"/>
      <c r="AI207" s="70"/>
      <c r="AJ207" s="124"/>
      <c r="AK207" s="70"/>
      <c r="AL207" s="908"/>
      <c r="AM207" s="891"/>
      <c r="AN207" s="908"/>
      <c r="AO207" s="892"/>
      <c r="AP207" s="908"/>
      <c r="AQ207" s="70"/>
      <c r="AR207" s="59"/>
      <c r="AS207" s="70"/>
      <c r="AT207" s="57"/>
      <c r="AU207" s="262"/>
      <c r="AV207" s="70"/>
      <c r="AW207" s="57"/>
      <c r="AX207" s="533" t="str">
        <f>IF(AW207="","",IF(AW207="A",'12.パネルラジエーター設備費用算出シート'!$G$13,IF(AW207="B",'12.パネルラジエーター設備費用算出シート'!$N$13,IF(AW207="C",'12.パネルラジエーター設備費用算出シート'!$G$23,IF(AW207="D",'12.パネルラジエーター設備費用算出シート'!$N$23,IF(AW207="E",'12.パネルラジエーター設備費用算出シート'!$G$33,IF(AW207="F",'12.パネルラジエーター設備費用算出シート'!$N$33,IF(AW207="G",'12.パネルラジエーター設備費用算出シート'!$G$43,IF(AW207="H",'12.パネルラジエーター設備費用算出シート'!$N$43,IF(AW207="I",'12.パネルラジエーター設備費用算出シート'!$G$54,'12.パネルラジエーター設備費用算出シート'!$N$54))))))))))</f>
        <v/>
      </c>
      <c r="AY207" s="70"/>
      <c r="AZ207" s="57"/>
      <c r="BA207" s="262"/>
      <c r="BB207" s="70"/>
      <c r="BC207" s="34"/>
      <c r="BD207" s="34"/>
      <c r="BE207" s="34"/>
      <c r="BF207" s="53"/>
      <c r="BG207" s="34"/>
      <c r="BH207" s="34"/>
      <c r="BI207" s="53"/>
      <c r="BJ207" s="34"/>
      <c r="BK207" s="34"/>
      <c r="BL207" s="34"/>
      <c r="BM207" s="34"/>
    </row>
    <row r="208" spans="1:65" s="35" customFormat="1">
      <c r="A208" s="72"/>
      <c r="B208" s="55">
        <v>196</v>
      </c>
      <c r="C208" s="78"/>
      <c r="D208" s="56"/>
      <c r="E208" s="73"/>
      <c r="F208" s="530"/>
      <c r="G208" s="530"/>
      <c r="H208" s="57"/>
      <c r="I208" s="58"/>
      <c r="J208" s="57"/>
      <c r="K208" s="531" t="str">
        <f t="shared" si="9"/>
        <v/>
      </c>
      <c r="L208" s="531" t="str">
        <f>IF($G208="","",IF(OR('2.全体概要'!$C$15=1,'2.全体概要'!$C$15=2),INDEX($BH$15:$BH$16,MATCH($G208,$BG$15:$BG$16,-1)),IF('2.全体概要'!$C$15=3,INDEX($BH$14:$BH$15,MATCH($G208,$BG$14:$BG$15,-1)),INDEX($BH$13:$BH$14,MATCH($G208,$BG$13:$BG$14,-1)))))</f>
        <v/>
      </c>
      <c r="M208" s="531" t="str">
        <f t="shared" si="10"/>
        <v/>
      </c>
      <c r="N208" s="532">
        <f t="shared" si="11"/>
        <v>0</v>
      </c>
      <c r="O208" s="70"/>
      <c r="P208" s="124"/>
      <c r="Q208" s="54"/>
      <c r="R208" s="194"/>
      <c r="S208" s="125"/>
      <c r="T208" s="54"/>
      <c r="U208" s="194"/>
      <c r="V208" s="124"/>
      <c r="W208" s="54"/>
      <c r="X208" s="194"/>
      <c r="Y208" s="125"/>
      <c r="Z208" s="54"/>
      <c r="AA208" s="194"/>
      <c r="AB208" s="57"/>
      <c r="AC208" s="70"/>
      <c r="AD208" s="124"/>
      <c r="AE208" s="70"/>
      <c r="AF208" s="124"/>
      <c r="AG208" s="70"/>
      <c r="AH208" s="57"/>
      <c r="AI208" s="70"/>
      <c r="AJ208" s="124"/>
      <c r="AK208" s="70"/>
      <c r="AL208" s="908"/>
      <c r="AM208" s="891"/>
      <c r="AN208" s="908"/>
      <c r="AO208" s="892"/>
      <c r="AP208" s="908"/>
      <c r="AQ208" s="70"/>
      <c r="AR208" s="59"/>
      <c r="AS208" s="70"/>
      <c r="AT208" s="57"/>
      <c r="AU208" s="262"/>
      <c r="AV208" s="70"/>
      <c r="AW208" s="57"/>
      <c r="AX208" s="533" t="str">
        <f>IF(AW208="","",IF(AW208="A",'12.パネルラジエーター設備費用算出シート'!$G$13,IF(AW208="B",'12.パネルラジエーター設備費用算出シート'!$N$13,IF(AW208="C",'12.パネルラジエーター設備費用算出シート'!$G$23,IF(AW208="D",'12.パネルラジエーター設備費用算出シート'!$N$23,IF(AW208="E",'12.パネルラジエーター設備費用算出シート'!$G$33,IF(AW208="F",'12.パネルラジエーター設備費用算出シート'!$N$33,IF(AW208="G",'12.パネルラジエーター設備費用算出シート'!$G$43,IF(AW208="H",'12.パネルラジエーター設備費用算出シート'!$N$43,IF(AW208="I",'12.パネルラジエーター設備費用算出シート'!$G$54,'12.パネルラジエーター設備費用算出シート'!$N$54))))))))))</f>
        <v/>
      </c>
      <c r="AY208" s="70"/>
      <c r="AZ208" s="57"/>
      <c r="BA208" s="262"/>
      <c r="BB208" s="70"/>
      <c r="BC208" s="34"/>
      <c r="BD208" s="34"/>
      <c r="BE208" s="34"/>
      <c r="BF208" s="53"/>
      <c r="BG208" s="34"/>
      <c r="BH208" s="34"/>
      <c r="BI208" s="53"/>
      <c r="BJ208" s="34"/>
      <c r="BK208" s="34"/>
      <c r="BL208" s="34"/>
      <c r="BM208" s="34"/>
    </row>
    <row r="209" spans="1:65" s="35" customFormat="1">
      <c r="A209" s="72"/>
      <c r="B209" s="55">
        <v>197</v>
      </c>
      <c r="C209" s="78"/>
      <c r="D209" s="56"/>
      <c r="E209" s="73"/>
      <c r="F209" s="530"/>
      <c r="G209" s="530"/>
      <c r="H209" s="57"/>
      <c r="I209" s="58"/>
      <c r="J209" s="57"/>
      <c r="K209" s="531" t="str">
        <f t="shared" si="9"/>
        <v/>
      </c>
      <c r="L209" s="531" t="str">
        <f>IF($G209="","",IF(OR('2.全体概要'!$C$15=1,'2.全体概要'!$C$15=2),INDEX($BH$15:$BH$16,MATCH($G209,$BG$15:$BG$16,-1)),IF('2.全体概要'!$C$15=3,INDEX($BH$14:$BH$15,MATCH($G209,$BG$14:$BG$15,-1)),INDEX($BH$13:$BH$14,MATCH($G209,$BG$13:$BG$14,-1)))))</f>
        <v/>
      </c>
      <c r="M209" s="531" t="str">
        <f t="shared" si="10"/>
        <v/>
      </c>
      <c r="N209" s="532">
        <f t="shared" si="11"/>
        <v>0</v>
      </c>
      <c r="O209" s="70"/>
      <c r="P209" s="124"/>
      <c r="Q209" s="54"/>
      <c r="R209" s="194"/>
      <c r="S209" s="125"/>
      <c r="T209" s="54"/>
      <c r="U209" s="194"/>
      <c r="V209" s="124"/>
      <c r="W209" s="54"/>
      <c r="X209" s="194"/>
      <c r="Y209" s="125"/>
      <c r="Z209" s="54"/>
      <c r="AA209" s="194"/>
      <c r="AB209" s="57"/>
      <c r="AC209" s="70"/>
      <c r="AD209" s="124"/>
      <c r="AE209" s="70"/>
      <c r="AF209" s="124"/>
      <c r="AG209" s="70"/>
      <c r="AH209" s="57"/>
      <c r="AI209" s="70"/>
      <c r="AJ209" s="124"/>
      <c r="AK209" s="70"/>
      <c r="AL209" s="908"/>
      <c r="AM209" s="891"/>
      <c r="AN209" s="908"/>
      <c r="AO209" s="892"/>
      <c r="AP209" s="908"/>
      <c r="AQ209" s="70"/>
      <c r="AR209" s="59"/>
      <c r="AS209" s="70"/>
      <c r="AT209" s="57"/>
      <c r="AU209" s="262"/>
      <c r="AV209" s="70"/>
      <c r="AW209" s="57"/>
      <c r="AX209" s="533" t="str">
        <f>IF(AW209="","",IF(AW209="A",'12.パネルラジエーター設備費用算出シート'!$G$13,IF(AW209="B",'12.パネルラジエーター設備費用算出シート'!$N$13,IF(AW209="C",'12.パネルラジエーター設備費用算出シート'!$G$23,IF(AW209="D",'12.パネルラジエーター設備費用算出シート'!$N$23,IF(AW209="E",'12.パネルラジエーター設備費用算出シート'!$G$33,IF(AW209="F",'12.パネルラジエーター設備費用算出シート'!$N$33,IF(AW209="G",'12.パネルラジエーター設備費用算出シート'!$G$43,IF(AW209="H",'12.パネルラジエーター設備費用算出シート'!$N$43,IF(AW209="I",'12.パネルラジエーター設備費用算出シート'!$G$54,'12.パネルラジエーター設備費用算出シート'!$N$54))))))))))</f>
        <v/>
      </c>
      <c r="AY209" s="70"/>
      <c r="AZ209" s="57"/>
      <c r="BA209" s="262"/>
      <c r="BB209" s="70"/>
      <c r="BC209" s="34"/>
      <c r="BD209" s="34"/>
      <c r="BE209" s="34"/>
      <c r="BF209" s="53"/>
      <c r="BG209" s="34"/>
      <c r="BH209" s="34"/>
      <c r="BI209" s="53"/>
      <c r="BJ209" s="34"/>
      <c r="BK209" s="34"/>
      <c r="BL209" s="34"/>
      <c r="BM209" s="34"/>
    </row>
    <row r="210" spans="1:65" s="35" customFormat="1">
      <c r="A210" s="72"/>
      <c r="B210" s="55">
        <v>198</v>
      </c>
      <c r="C210" s="78"/>
      <c r="D210" s="56"/>
      <c r="E210" s="73"/>
      <c r="F210" s="530"/>
      <c r="G210" s="530"/>
      <c r="H210" s="57"/>
      <c r="I210" s="58"/>
      <c r="J210" s="57"/>
      <c r="K210" s="531" t="str">
        <f t="shared" si="9"/>
        <v/>
      </c>
      <c r="L210" s="531" t="str">
        <f>IF($G210="","",IF(OR('2.全体概要'!$C$15=1,'2.全体概要'!$C$15=2),INDEX($BH$15:$BH$16,MATCH($G210,$BG$15:$BG$16,-1)),IF('2.全体概要'!$C$15=3,INDEX($BH$14:$BH$15,MATCH($G210,$BG$14:$BG$15,-1)),INDEX($BH$13:$BH$14,MATCH($G210,$BG$13:$BG$14,-1)))))</f>
        <v/>
      </c>
      <c r="M210" s="531" t="str">
        <f t="shared" si="10"/>
        <v/>
      </c>
      <c r="N210" s="532">
        <f t="shared" si="11"/>
        <v>0</v>
      </c>
      <c r="O210" s="70"/>
      <c r="P210" s="124"/>
      <c r="Q210" s="54"/>
      <c r="R210" s="194"/>
      <c r="S210" s="125"/>
      <c r="T210" s="54"/>
      <c r="U210" s="194"/>
      <c r="V210" s="124"/>
      <c r="W210" s="54"/>
      <c r="X210" s="194"/>
      <c r="Y210" s="125"/>
      <c r="Z210" s="54"/>
      <c r="AA210" s="194"/>
      <c r="AB210" s="57"/>
      <c r="AC210" s="70"/>
      <c r="AD210" s="124"/>
      <c r="AE210" s="70"/>
      <c r="AF210" s="124"/>
      <c r="AG210" s="70"/>
      <c r="AH210" s="57"/>
      <c r="AI210" s="70"/>
      <c r="AJ210" s="124"/>
      <c r="AK210" s="70"/>
      <c r="AL210" s="908"/>
      <c r="AM210" s="891"/>
      <c r="AN210" s="908"/>
      <c r="AO210" s="892"/>
      <c r="AP210" s="908"/>
      <c r="AQ210" s="70"/>
      <c r="AR210" s="59"/>
      <c r="AS210" s="70"/>
      <c r="AT210" s="57"/>
      <c r="AU210" s="262"/>
      <c r="AV210" s="70"/>
      <c r="AW210" s="57"/>
      <c r="AX210" s="533" t="str">
        <f>IF(AW210="","",IF(AW210="A",'12.パネルラジエーター設備費用算出シート'!$G$13,IF(AW210="B",'12.パネルラジエーター設備費用算出シート'!$N$13,IF(AW210="C",'12.パネルラジエーター設備費用算出シート'!$G$23,IF(AW210="D",'12.パネルラジエーター設備費用算出シート'!$N$23,IF(AW210="E",'12.パネルラジエーター設備費用算出シート'!$G$33,IF(AW210="F",'12.パネルラジエーター設備費用算出シート'!$N$33,IF(AW210="G",'12.パネルラジエーター設備費用算出シート'!$G$43,IF(AW210="H",'12.パネルラジエーター設備費用算出シート'!$N$43,IF(AW210="I",'12.パネルラジエーター設備費用算出シート'!$G$54,'12.パネルラジエーター設備費用算出シート'!$N$54))))))))))</f>
        <v/>
      </c>
      <c r="AY210" s="70"/>
      <c r="AZ210" s="57"/>
      <c r="BA210" s="262"/>
      <c r="BB210" s="70"/>
      <c r="BC210" s="34"/>
      <c r="BD210" s="34"/>
      <c r="BE210" s="34"/>
      <c r="BF210" s="53"/>
      <c r="BG210" s="34"/>
      <c r="BH210" s="34"/>
      <c r="BI210" s="53"/>
      <c r="BJ210" s="34"/>
      <c r="BK210" s="34"/>
      <c r="BL210" s="34"/>
      <c r="BM210" s="34"/>
    </row>
    <row r="211" spans="1:65" s="35" customFormat="1">
      <c r="A211" s="72"/>
      <c r="B211" s="55">
        <v>199</v>
      </c>
      <c r="C211" s="78"/>
      <c r="D211" s="56"/>
      <c r="E211" s="73"/>
      <c r="F211" s="530"/>
      <c r="G211" s="530"/>
      <c r="H211" s="57"/>
      <c r="I211" s="58"/>
      <c r="J211" s="57"/>
      <c r="K211" s="531" t="str">
        <f t="shared" si="9"/>
        <v/>
      </c>
      <c r="L211" s="531" t="str">
        <f>IF($G211="","",IF(OR('2.全体概要'!$C$15=1,'2.全体概要'!$C$15=2),INDEX($BH$15:$BH$16,MATCH($G211,$BG$15:$BG$16,-1)),IF('2.全体概要'!$C$15=3,INDEX($BH$14:$BH$15,MATCH($G211,$BG$14:$BG$15,-1)),INDEX($BH$13:$BH$14,MATCH($G211,$BG$13:$BG$14,-1)))))</f>
        <v/>
      </c>
      <c r="M211" s="531" t="str">
        <f t="shared" si="10"/>
        <v/>
      </c>
      <c r="N211" s="532">
        <f t="shared" si="11"/>
        <v>0</v>
      </c>
      <c r="O211" s="70"/>
      <c r="P211" s="124"/>
      <c r="Q211" s="54"/>
      <c r="R211" s="194"/>
      <c r="S211" s="125"/>
      <c r="T211" s="54"/>
      <c r="U211" s="194"/>
      <c r="V211" s="124"/>
      <c r="W211" s="54"/>
      <c r="X211" s="194"/>
      <c r="Y211" s="125"/>
      <c r="Z211" s="54"/>
      <c r="AA211" s="194"/>
      <c r="AB211" s="57"/>
      <c r="AC211" s="70"/>
      <c r="AD211" s="124"/>
      <c r="AE211" s="70"/>
      <c r="AF211" s="124"/>
      <c r="AG211" s="70"/>
      <c r="AH211" s="57"/>
      <c r="AI211" s="70"/>
      <c r="AJ211" s="124"/>
      <c r="AK211" s="70"/>
      <c r="AL211" s="908"/>
      <c r="AM211" s="891"/>
      <c r="AN211" s="908"/>
      <c r="AO211" s="892"/>
      <c r="AP211" s="908"/>
      <c r="AQ211" s="70"/>
      <c r="AR211" s="59"/>
      <c r="AS211" s="70"/>
      <c r="AT211" s="57"/>
      <c r="AU211" s="262"/>
      <c r="AV211" s="70"/>
      <c r="AW211" s="57"/>
      <c r="AX211" s="533" t="str">
        <f>IF(AW211="","",IF(AW211="A",'12.パネルラジエーター設備費用算出シート'!$G$13,IF(AW211="B",'12.パネルラジエーター設備費用算出シート'!$N$13,IF(AW211="C",'12.パネルラジエーター設備費用算出シート'!$G$23,IF(AW211="D",'12.パネルラジエーター設備費用算出シート'!$N$23,IF(AW211="E",'12.パネルラジエーター設備費用算出シート'!$G$33,IF(AW211="F",'12.パネルラジエーター設備費用算出シート'!$N$33,IF(AW211="G",'12.パネルラジエーター設備費用算出シート'!$G$43,IF(AW211="H",'12.パネルラジエーター設備費用算出シート'!$N$43,IF(AW211="I",'12.パネルラジエーター設備費用算出シート'!$G$54,'12.パネルラジエーター設備費用算出シート'!$N$54))))))))))</f>
        <v/>
      </c>
      <c r="AY211" s="70"/>
      <c r="AZ211" s="57"/>
      <c r="BA211" s="262"/>
      <c r="BB211" s="70"/>
      <c r="BC211" s="34"/>
      <c r="BD211" s="34"/>
      <c r="BE211" s="34"/>
      <c r="BF211" s="53"/>
      <c r="BG211" s="34"/>
      <c r="BH211" s="34"/>
      <c r="BI211" s="53"/>
      <c r="BJ211" s="34"/>
      <c r="BK211" s="34"/>
      <c r="BL211" s="34"/>
      <c r="BM211" s="34"/>
    </row>
    <row r="212" spans="1:65" s="35" customFormat="1">
      <c r="A212" s="72"/>
      <c r="B212" s="55">
        <v>200</v>
      </c>
      <c r="C212" s="78"/>
      <c r="D212" s="56"/>
      <c r="E212" s="73"/>
      <c r="F212" s="530"/>
      <c r="G212" s="530"/>
      <c r="H212" s="57"/>
      <c r="I212" s="58"/>
      <c r="J212" s="57"/>
      <c r="K212" s="531" t="str">
        <f t="shared" si="9"/>
        <v/>
      </c>
      <c r="L212" s="531" t="str">
        <f>IF($G212="","",IF(OR('2.全体概要'!$C$15=1,'2.全体概要'!$C$15=2),INDEX($BH$15:$BH$16,MATCH($G212,$BG$15:$BG$16,-1)),IF('2.全体概要'!$C$15=3,INDEX($BH$14:$BH$15,MATCH($G212,$BG$14:$BG$15,-1)),INDEX($BH$13:$BH$14,MATCH($G212,$BG$13:$BG$14,-1)))))</f>
        <v/>
      </c>
      <c r="M212" s="531" t="str">
        <f t="shared" si="10"/>
        <v/>
      </c>
      <c r="N212" s="532">
        <f t="shared" si="11"/>
        <v>0</v>
      </c>
      <c r="O212" s="70"/>
      <c r="P212" s="124"/>
      <c r="Q212" s="54"/>
      <c r="R212" s="194"/>
      <c r="S212" s="125"/>
      <c r="T212" s="54"/>
      <c r="U212" s="194"/>
      <c r="V212" s="124"/>
      <c r="W212" s="54"/>
      <c r="X212" s="194"/>
      <c r="Y212" s="125"/>
      <c r="Z212" s="54"/>
      <c r="AA212" s="194"/>
      <c r="AB212" s="57"/>
      <c r="AC212" s="70"/>
      <c r="AD212" s="124"/>
      <c r="AE212" s="70"/>
      <c r="AF212" s="124"/>
      <c r="AG212" s="70"/>
      <c r="AH212" s="57"/>
      <c r="AI212" s="70"/>
      <c r="AJ212" s="124"/>
      <c r="AK212" s="70"/>
      <c r="AL212" s="908"/>
      <c r="AM212" s="891"/>
      <c r="AN212" s="908"/>
      <c r="AO212" s="892"/>
      <c r="AP212" s="908"/>
      <c r="AQ212" s="70"/>
      <c r="AR212" s="59"/>
      <c r="AS212" s="70"/>
      <c r="AT212" s="57"/>
      <c r="AU212" s="262"/>
      <c r="AV212" s="70"/>
      <c r="AW212" s="57"/>
      <c r="AX212" s="533" t="str">
        <f>IF(AW212="","",IF(AW212="A",'12.パネルラジエーター設備費用算出シート'!$G$13,IF(AW212="B",'12.パネルラジエーター設備費用算出シート'!$N$13,IF(AW212="C",'12.パネルラジエーター設備費用算出シート'!$G$23,IF(AW212="D",'12.パネルラジエーター設備費用算出シート'!$N$23,IF(AW212="E",'12.パネルラジエーター設備費用算出シート'!$G$33,IF(AW212="F",'12.パネルラジエーター設備費用算出シート'!$N$33,IF(AW212="G",'12.パネルラジエーター設備費用算出シート'!$G$43,IF(AW212="H",'12.パネルラジエーター設備費用算出シート'!$N$43,IF(AW212="I",'12.パネルラジエーター設備費用算出シート'!$G$54,'12.パネルラジエーター設備費用算出シート'!$N$54))))))))))</f>
        <v/>
      </c>
      <c r="AY212" s="70"/>
      <c r="AZ212" s="57"/>
      <c r="BA212" s="262"/>
      <c r="BB212" s="70"/>
      <c r="BC212" s="34"/>
      <c r="BD212" s="34"/>
      <c r="BE212" s="34"/>
      <c r="BF212" s="53"/>
      <c r="BG212" s="34"/>
      <c r="BH212" s="34"/>
      <c r="BI212" s="53"/>
      <c r="BJ212" s="34"/>
      <c r="BK212" s="34"/>
      <c r="BL212" s="34"/>
      <c r="BM212" s="34"/>
    </row>
    <row r="213" spans="1:65" s="35" customFormat="1">
      <c r="A213" s="72"/>
      <c r="B213" s="55">
        <v>201</v>
      </c>
      <c r="C213" s="78"/>
      <c r="D213" s="56"/>
      <c r="E213" s="73"/>
      <c r="F213" s="530"/>
      <c r="G213" s="530"/>
      <c r="H213" s="57"/>
      <c r="I213" s="58"/>
      <c r="J213" s="57"/>
      <c r="K213" s="531" t="str">
        <f t="shared" si="9"/>
        <v/>
      </c>
      <c r="L213" s="531" t="str">
        <f>IF($G213="","",IF(OR('2.全体概要'!$C$15=1,'2.全体概要'!$C$15=2),INDEX($BH$15:$BH$16,MATCH($G213,$BG$15:$BG$16,-1)),IF('2.全体概要'!$C$15=3,INDEX($BH$14:$BH$15,MATCH($G213,$BG$14:$BG$15,-1)),INDEX($BH$13:$BH$14,MATCH($G213,$BG$13:$BG$14,-1)))))</f>
        <v/>
      </c>
      <c r="M213" s="531" t="str">
        <f t="shared" si="10"/>
        <v/>
      </c>
      <c r="N213" s="532">
        <f t="shared" si="11"/>
        <v>0</v>
      </c>
      <c r="O213" s="70"/>
      <c r="P213" s="124"/>
      <c r="Q213" s="54"/>
      <c r="R213" s="194"/>
      <c r="S213" s="125"/>
      <c r="T213" s="54"/>
      <c r="U213" s="194"/>
      <c r="V213" s="124"/>
      <c r="W213" s="54"/>
      <c r="X213" s="194"/>
      <c r="Y213" s="125"/>
      <c r="Z213" s="54"/>
      <c r="AA213" s="194"/>
      <c r="AB213" s="57"/>
      <c r="AC213" s="70"/>
      <c r="AD213" s="124"/>
      <c r="AE213" s="70"/>
      <c r="AF213" s="124"/>
      <c r="AG213" s="70"/>
      <c r="AH213" s="57"/>
      <c r="AI213" s="70"/>
      <c r="AJ213" s="124"/>
      <c r="AK213" s="70"/>
      <c r="AL213" s="908"/>
      <c r="AM213" s="891"/>
      <c r="AN213" s="908"/>
      <c r="AO213" s="892"/>
      <c r="AP213" s="908"/>
      <c r="AQ213" s="70"/>
      <c r="AR213" s="59"/>
      <c r="AS213" s="70"/>
      <c r="AT213" s="57"/>
      <c r="AU213" s="262"/>
      <c r="AV213" s="70"/>
      <c r="AW213" s="57"/>
      <c r="AX213" s="533" t="str">
        <f>IF(AW213="","",IF(AW213="A",'12.パネルラジエーター設備費用算出シート'!$G$13,IF(AW213="B",'12.パネルラジエーター設備費用算出シート'!$N$13,IF(AW213="C",'12.パネルラジエーター設備費用算出シート'!$G$23,IF(AW213="D",'12.パネルラジエーター設備費用算出シート'!$N$23,IF(AW213="E",'12.パネルラジエーター設備費用算出シート'!$G$33,IF(AW213="F",'12.パネルラジエーター設備費用算出シート'!$N$33,IF(AW213="G",'12.パネルラジエーター設備費用算出シート'!$G$43,IF(AW213="H",'12.パネルラジエーター設備費用算出シート'!$N$43,IF(AW213="I",'12.パネルラジエーター設備費用算出シート'!$G$54,'12.パネルラジエーター設備費用算出シート'!$N$54))))))))))</f>
        <v/>
      </c>
      <c r="AY213" s="70"/>
      <c r="AZ213" s="57"/>
      <c r="BA213" s="262"/>
      <c r="BB213" s="70"/>
      <c r="BC213" s="34"/>
      <c r="BD213" s="34"/>
      <c r="BE213" s="34"/>
      <c r="BF213" s="53"/>
      <c r="BG213" s="34"/>
      <c r="BH213" s="34"/>
      <c r="BI213" s="53"/>
      <c r="BJ213" s="34"/>
      <c r="BK213" s="34"/>
      <c r="BL213" s="34"/>
      <c r="BM213" s="34"/>
    </row>
    <row r="214" spans="1:65" s="35" customFormat="1">
      <c r="A214" s="72"/>
      <c r="B214" s="55">
        <v>202</v>
      </c>
      <c r="C214" s="78"/>
      <c r="D214" s="56"/>
      <c r="E214" s="73"/>
      <c r="F214" s="530"/>
      <c r="G214" s="530"/>
      <c r="H214" s="57"/>
      <c r="I214" s="58"/>
      <c r="J214" s="57"/>
      <c r="K214" s="531" t="str">
        <f t="shared" si="9"/>
        <v/>
      </c>
      <c r="L214" s="531" t="str">
        <f>IF($G214="","",IF(OR('2.全体概要'!$C$15=1,'2.全体概要'!$C$15=2),INDEX($BH$15:$BH$16,MATCH($G214,$BG$15:$BG$16,-1)),IF('2.全体概要'!$C$15=3,INDEX($BH$14:$BH$15,MATCH($G214,$BG$14:$BG$15,-1)),INDEX($BH$13:$BH$14,MATCH($G214,$BG$13:$BG$14,-1)))))</f>
        <v/>
      </c>
      <c r="M214" s="531" t="str">
        <f t="shared" si="10"/>
        <v/>
      </c>
      <c r="N214" s="532">
        <f t="shared" si="11"/>
        <v>0</v>
      </c>
      <c r="O214" s="70"/>
      <c r="P214" s="124"/>
      <c r="Q214" s="54"/>
      <c r="R214" s="194"/>
      <c r="S214" s="125"/>
      <c r="T214" s="54"/>
      <c r="U214" s="194"/>
      <c r="V214" s="124"/>
      <c r="W214" s="54"/>
      <c r="X214" s="194"/>
      <c r="Y214" s="125"/>
      <c r="Z214" s="54"/>
      <c r="AA214" s="194"/>
      <c r="AB214" s="57"/>
      <c r="AC214" s="70"/>
      <c r="AD214" s="124"/>
      <c r="AE214" s="70"/>
      <c r="AF214" s="124"/>
      <c r="AG214" s="70"/>
      <c r="AH214" s="57"/>
      <c r="AI214" s="70"/>
      <c r="AJ214" s="124"/>
      <c r="AK214" s="70"/>
      <c r="AL214" s="908"/>
      <c r="AM214" s="891"/>
      <c r="AN214" s="908"/>
      <c r="AO214" s="892"/>
      <c r="AP214" s="908"/>
      <c r="AQ214" s="70"/>
      <c r="AR214" s="59"/>
      <c r="AS214" s="70"/>
      <c r="AT214" s="57"/>
      <c r="AU214" s="262"/>
      <c r="AV214" s="70"/>
      <c r="AW214" s="57"/>
      <c r="AX214" s="533" t="str">
        <f>IF(AW214="","",IF(AW214="A",'12.パネルラジエーター設備費用算出シート'!$G$13,IF(AW214="B",'12.パネルラジエーター設備費用算出シート'!$N$13,IF(AW214="C",'12.パネルラジエーター設備費用算出シート'!$G$23,IF(AW214="D",'12.パネルラジエーター設備費用算出シート'!$N$23,IF(AW214="E",'12.パネルラジエーター設備費用算出シート'!$G$33,IF(AW214="F",'12.パネルラジエーター設備費用算出シート'!$N$33,IF(AW214="G",'12.パネルラジエーター設備費用算出シート'!$G$43,IF(AW214="H",'12.パネルラジエーター設備費用算出シート'!$N$43,IF(AW214="I",'12.パネルラジエーター設備費用算出シート'!$G$54,'12.パネルラジエーター設備費用算出シート'!$N$54))))))))))</f>
        <v/>
      </c>
      <c r="AY214" s="70"/>
      <c r="AZ214" s="57"/>
      <c r="BA214" s="262"/>
      <c r="BB214" s="70"/>
      <c r="BC214" s="34"/>
      <c r="BD214" s="34"/>
      <c r="BE214" s="34"/>
      <c r="BF214" s="53"/>
      <c r="BG214" s="34"/>
      <c r="BH214" s="34"/>
      <c r="BI214" s="53"/>
      <c r="BJ214" s="34"/>
      <c r="BK214" s="34"/>
      <c r="BL214" s="34"/>
      <c r="BM214" s="34"/>
    </row>
    <row r="215" spans="1:65" s="35" customFormat="1">
      <c r="A215" s="72"/>
      <c r="B215" s="55">
        <v>203</v>
      </c>
      <c r="C215" s="78"/>
      <c r="D215" s="56"/>
      <c r="E215" s="73"/>
      <c r="F215" s="530"/>
      <c r="G215" s="530"/>
      <c r="H215" s="57"/>
      <c r="I215" s="58"/>
      <c r="J215" s="57"/>
      <c r="K215" s="531" t="str">
        <f t="shared" si="9"/>
        <v/>
      </c>
      <c r="L215" s="531" t="str">
        <f>IF($G215="","",IF(OR('2.全体概要'!$C$15=1,'2.全体概要'!$C$15=2),INDEX($BH$15:$BH$16,MATCH($G215,$BG$15:$BG$16,-1)),IF('2.全体概要'!$C$15=3,INDEX($BH$14:$BH$15,MATCH($G215,$BG$14:$BG$15,-1)),INDEX($BH$13:$BH$14,MATCH($G215,$BG$13:$BG$14,-1)))))</f>
        <v/>
      </c>
      <c r="M215" s="531" t="str">
        <f t="shared" si="10"/>
        <v/>
      </c>
      <c r="N215" s="532">
        <f t="shared" si="11"/>
        <v>0</v>
      </c>
      <c r="O215" s="70"/>
      <c r="P215" s="124"/>
      <c r="Q215" s="54"/>
      <c r="R215" s="194"/>
      <c r="S215" s="125"/>
      <c r="T215" s="54"/>
      <c r="U215" s="194"/>
      <c r="V215" s="124"/>
      <c r="W215" s="54"/>
      <c r="X215" s="194"/>
      <c r="Y215" s="125"/>
      <c r="Z215" s="54"/>
      <c r="AA215" s="194"/>
      <c r="AB215" s="57"/>
      <c r="AC215" s="70"/>
      <c r="AD215" s="124"/>
      <c r="AE215" s="70"/>
      <c r="AF215" s="124"/>
      <c r="AG215" s="70"/>
      <c r="AH215" s="57"/>
      <c r="AI215" s="70"/>
      <c r="AJ215" s="124"/>
      <c r="AK215" s="70"/>
      <c r="AL215" s="908"/>
      <c r="AM215" s="891"/>
      <c r="AN215" s="908"/>
      <c r="AO215" s="892"/>
      <c r="AP215" s="908"/>
      <c r="AQ215" s="70"/>
      <c r="AR215" s="59"/>
      <c r="AS215" s="70"/>
      <c r="AT215" s="57"/>
      <c r="AU215" s="262"/>
      <c r="AV215" s="70"/>
      <c r="AW215" s="57"/>
      <c r="AX215" s="533" t="str">
        <f>IF(AW215="","",IF(AW215="A",'12.パネルラジエーター設備費用算出シート'!$G$13,IF(AW215="B",'12.パネルラジエーター設備費用算出シート'!$N$13,IF(AW215="C",'12.パネルラジエーター設備費用算出シート'!$G$23,IF(AW215="D",'12.パネルラジエーター設備費用算出シート'!$N$23,IF(AW215="E",'12.パネルラジエーター設備費用算出シート'!$G$33,IF(AW215="F",'12.パネルラジエーター設備費用算出シート'!$N$33,IF(AW215="G",'12.パネルラジエーター設備費用算出シート'!$G$43,IF(AW215="H",'12.パネルラジエーター設備費用算出シート'!$N$43,IF(AW215="I",'12.パネルラジエーター設備費用算出シート'!$G$54,'12.パネルラジエーター設備費用算出シート'!$N$54))))))))))</f>
        <v/>
      </c>
      <c r="AY215" s="70"/>
      <c r="AZ215" s="57"/>
      <c r="BA215" s="262"/>
      <c r="BB215" s="70"/>
      <c r="BC215" s="34"/>
      <c r="BD215" s="34"/>
      <c r="BE215" s="34"/>
      <c r="BF215" s="53"/>
      <c r="BG215" s="34"/>
      <c r="BH215" s="34"/>
      <c r="BI215" s="53"/>
      <c r="BJ215" s="34"/>
      <c r="BK215" s="34"/>
      <c r="BL215" s="34"/>
      <c r="BM215" s="34"/>
    </row>
    <row r="216" spans="1:65" s="35" customFormat="1">
      <c r="A216" s="72"/>
      <c r="B216" s="55">
        <v>204</v>
      </c>
      <c r="C216" s="78"/>
      <c r="D216" s="56"/>
      <c r="E216" s="73"/>
      <c r="F216" s="530"/>
      <c r="G216" s="530"/>
      <c r="H216" s="57"/>
      <c r="I216" s="58"/>
      <c r="J216" s="57"/>
      <c r="K216" s="531" t="str">
        <f t="shared" si="9"/>
        <v/>
      </c>
      <c r="L216" s="531" t="str">
        <f>IF($G216="","",IF(OR('2.全体概要'!$C$15=1,'2.全体概要'!$C$15=2),INDEX($BH$15:$BH$16,MATCH($G216,$BG$15:$BG$16,-1)),IF('2.全体概要'!$C$15=3,INDEX($BH$14:$BH$15,MATCH($G216,$BG$14:$BG$15,-1)),INDEX($BH$13:$BH$14,MATCH($G216,$BG$13:$BG$14,-1)))))</f>
        <v/>
      </c>
      <c r="M216" s="531" t="str">
        <f t="shared" si="10"/>
        <v/>
      </c>
      <c r="N216" s="532">
        <f t="shared" si="11"/>
        <v>0</v>
      </c>
      <c r="O216" s="70"/>
      <c r="P216" s="124"/>
      <c r="Q216" s="54"/>
      <c r="R216" s="194"/>
      <c r="S216" s="125"/>
      <c r="T216" s="54"/>
      <c r="U216" s="194"/>
      <c r="V216" s="124"/>
      <c r="W216" s="54"/>
      <c r="X216" s="194"/>
      <c r="Y216" s="125"/>
      <c r="Z216" s="54"/>
      <c r="AA216" s="194"/>
      <c r="AB216" s="57"/>
      <c r="AC216" s="70"/>
      <c r="AD216" s="124"/>
      <c r="AE216" s="70"/>
      <c r="AF216" s="124"/>
      <c r="AG216" s="70"/>
      <c r="AH216" s="57"/>
      <c r="AI216" s="70"/>
      <c r="AJ216" s="124"/>
      <c r="AK216" s="70"/>
      <c r="AL216" s="908"/>
      <c r="AM216" s="891"/>
      <c r="AN216" s="908"/>
      <c r="AO216" s="892"/>
      <c r="AP216" s="908"/>
      <c r="AQ216" s="70"/>
      <c r="AR216" s="59"/>
      <c r="AS216" s="70"/>
      <c r="AT216" s="57"/>
      <c r="AU216" s="262"/>
      <c r="AV216" s="70"/>
      <c r="AW216" s="57"/>
      <c r="AX216" s="533" t="str">
        <f>IF(AW216="","",IF(AW216="A",'12.パネルラジエーター設備費用算出シート'!$G$13,IF(AW216="B",'12.パネルラジエーター設備費用算出シート'!$N$13,IF(AW216="C",'12.パネルラジエーター設備費用算出シート'!$G$23,IF(AW216="D",'12.パネルラジエーター設備費用算出シート'!$N$23,IF(AW216="E",'12.パネルラジエーター設備費用算出シート'!$G$33,IF(AW216="F",'12.パネルラジエーター設備費用算出シート'!$N$33,IF(AW216="G",'12.パネルラジエーター設備費用算出シート'!$G$43,IF(AW216="H",'12.パネルラジエーター設備費用算出シート'!$N$43,IF(AW216="I",'12.パネルラジエーター設備費用算出シート'!$G$54,'12.パネルラジエーター設備費用算出シート'!$N$54))))))))))</f>
        <v/>
      </c>
      <c r="AY216" s="70"/>
      <c r="AZ216" s="57"/>
      <c r="BA216" s="262"/>
      <c r="BB216" s="70"/>
      <c r="BC216" s="34"/>
      <c r="BD216" s="34"/>
      <c r="BE216" s="34"/>
      <c r="BF216" s="53"/>
      <c r="BG216" s="34"/>
      <c r="BH216" s="34"/>
      <c r="BI216" s="53"/>
      <c r="BJ216" s="34"/>
      <c r="BK216" s="34"/>
      <c r="BL216" s="34"/>
      <c r="BM216" s="34"/>
    </row>
    <row r="217" spans="1:65" s="35" customFormat="1">
      <c r="A217" s="72"/>
      <c r="B217" s="55">
        <v>205</v>
      </c>
      <c r="C217" s="78"/>
      <c r="D217" s="56"/>
      <c r="E217" s="73"/>
      <c r="F217" s="530"/>
      <c r="G217" s="530"/>
      <c r="H217" s="57"/>
      <c r="I217" s="58"/>
      <c r="J217" s="57"/>
      <c r="K217" s="531" t="str">
        <f t="shared" si="9"/>
        <v/>
      </c>
      <c r="L217" s="531" t="str">
        <f>IF($G217="","",IF(OR('2.全体概要'!$C$15=1,'2.全体概要'!$C$15=2),INDEX($BH$15:$BH$16,MATCH($G217,$BG$15:$BG$16,-1)),IF('2.全体概要'!$C$15=3,INDEX($BH$14:$BH$15,MATCH($G217,$BG$14:$BG$15,-1)),INDEX($BH$13:$BH$14,MATCH($G217,$BG$13:$BG$14,-1)))))</f>
        <v/>
      </c>
      <c r="M217" s="531" t="str">
        <f t="shared" si="10"/>
        <v/>
      </c>
      <c r="N217" s="532">
        <f t="shared" si="11"/>
        <v>0</v>
      </c>
      <c r="O217" s="70"/>
      <c r="P217" s="124"/>
      <c r="Q217" s="54"/>
      <c r="R217" s="194"/>
      <c r="S217" s="125"/>
      <c r="T217" s="54"/>
      <c r="U217" s="194"/>
      <c r="V217" s="124"/>
      <c r="W217" s="54"/>
      <c r="X217" s="194"/>
      <c r="Y217" s="125"/>
      <c r="Z217" s="54"/>
      <c r="AA217" s="194"/>
      <c r="AB217" s="57"/>
      <c r="AC217" s="70"/>
      <c r="AD217" s="124"/>
      <c r="AE217" s="70"/>
      <c r="AF217" s="124"/>
      <c r="AG217" s="70"/>
      <c r="AH217" s="57"/>
      <c r="AI217" s="70"/>
      <c r="AJ217" s="124"/>
      <c r="AK217" s="70"/>
      <c r="AL217" s="908"/>
      <c r="AM217" s="891"/>
      <c r="AN217" s="908"/>
      <c r="AO217" s="892"/>
      <c r="AP217" s="908"/>
      <c r="AQ217" s="70"/>
      <c r="AR217" s="59"/>
      <c r="AS217" s="70"/>
      <c r="AT217" s="57"/>
      <c r="AU217" s="262"/>
      <c r="AV217" s="70"/>
      <c r="AW217" s="57"/>
      <c r="AX217" s="533" t="str">
        <f>IF(AW217="","",IF(AW217="A",'12.パネルラジエーター設備費用算出シート'!$G$13,IF(AW217="B",'12.パネルラジエーター設備費用算出シート'!$N$13,IF(AW217="C",'12.パネルラジエーター設備費用算出シート'!$G$23,IF(AW217="D",'12.パネルラジエーター設備費用算出シート'!$N$23,IF(AW217="E",'12.パネルラジエーター設備費用算出シート'!$G$33,IF(AW217="F",'12.パネルラジエーター設備費用算出シート'!$N$33,IF(AW217="G",'12.パネルラジエーター設備費用算出シート'!$G$43,IF(AW217="H",'12.パネルラジエーター設備費用算出シート'!$N$43,IF(AW217="I",'12.パネルラジエーター設備費用算出シート'!$G$54,'12.パネルラジエーター設備費用算出シート'!$N$54))))))))))</f>
        <v/>
      </c>
      <c r="AY217" s="70"/>
      <c r="AZ217" s="57"/>
      <c r="BA217" s="262"/>
      <c r="BB217" s="70"/>
      <c r="BC217" s="34"/>
      <c r="BD217" s="34"/>
      <c r="BE217" s="34"/>
      <c r="BF217" s="53"/>
      <c r="BG217" s="34"/>
      <c r="BH217" s="34"/>
      <c r="BI217" s="53"/>
      <c r="BJ217" s="34"/>
      <c r="BK217" s="34"/>
      <c r="BL217" s="34"/>
      <c r="BM217" s="34"/>
    </row>
    <row r="218" spans="1:65" s="35" customFormat="1">
      <c r="A218" s="72"/>
      <c r="B218" s="55">
        <v>206</v>
      </c>
      <c r="C218" s="78"/>
      <c r="D218" s="56"/>
      <c r="E218" s="73"/>
      <c r="F218" s="530"/>
      <c r="G218" s="530"/>
      <c r="H218" s="57"/>
      <c r="I218" s="58"/>
      <c r="J218" s="57"/>
      <c r="K218" s="531" t="str">
        <f t="shared" si="9"/>
        <v/>
      </c>
      <c r="L218" s="531" t="str">
        <f>IF($G218="","",IF(OR('2.全体概要'!$C$15=1,'2.全体概要'!$C$15=2),INDEX($BH$15:$BH$16,MATCH($G218,$BG$15:$BG$16,-1)),IF('2.全体概要'!$C$15=3,INDEX($BH$14:$BH$15,MATCH($G218,$BG$14:$BG$15,-1)),INDEX($BH$13:$BH$14,MATCH($G218,$BG$13:$BG$14,-1)))))</f>
        <v/>
      </c>
      <c r="M218" s="531" t="str">
        <f t="shared" si="10"/>
        <v/>
      </c>
      <c r="N218" s="532">
        <f t="shared" si="11"/>
        <v>0</v>
      </c>
      <c r="O218" s="70"/>
      <c r="P218" s="124"/>
      <c r="Q218" s="54"/>
      <c r="R218" s="194"/>
      <c r="S218" s="125"/>
      <c r="T218" s="54"/>
      <c r="U218" s="194"/>
      <c r="V218" s="124"/>
      <c r="W218" s="54"/>
      <c r="X218" s="194"/>
      <c r="Y218" s="125"/>
      <c r="Z218" s="54"/>
      <c r="AA218" s="194"/>
      <c r="AB218" s="57"/>
      <c r="AC218" s="70"/>
      <c r="AD218" s="124"/>
      <c r="AE218" s="70"/>
      <c r="AF218" s="124"/>
      <c r="AG218" s="70"/>
      <c r="AH218" s="57"/>
      <c r="AI218" s="70"/>
      <c r="AJ218" s="124"/>
      <c r="AK218" s="70"/>
      <c r="AL218" s="908"/>
      <c r="AM218" s="891"/>
      <c r="AN218" s="908"/>
      <c r="AO218" s="892"/>
      <c r="AP218" s="908"/>
      <c r="AQ218" s="70"/>
      <c r="AR218" s="59"/>
      <c r="AS218" s="70"/>
      <c r="AT218" s="57"/>
      <c r="AU218" s="262"/>
      <c r="AV218" s="70"/>
      <c r="AW218" s="57"/>
      <c r="AX218" s="533" t="str">
        <f>IF(AW218="","",IF(AW218="A",'12.パネルラジエーター設備費用算出シート'!$G$13,IF(AW218="B",'12.パネルラジエーター設備費用算出シート'!$N$13,IF(AW218="C",'12.パネルラジエーター設備費用算出シート'!$G$23,IF(AW218="D",'12.パネルラジエーター設備費用算出シート'!$N$23,IF(AW218="E",'12.パネルラジエーター設備費用算出シート'!$G$33,IF(AW218="F",'12.パネルラジエーター設備費用算出シート'!$N$33,IF(AW218="G",'12.パネルラジエーター設備費用算出シート'!$G$43,IF(AW218="H",'12.パネルラジエーター設備費用算出シート'!$N$43,IF(AW218="I",'12.パネルラジエーター設備費用算出シート'!$G$54,'12.パネルラジエーター設備費用算出シート'!$N$54))))))))))</f>
        <v/>
      </c>
      <c r="AY218" s="70"/>
      <c r="AZ218" s="57"/>
      <c r="BA218" s="262"/>
      <c r="BB218" s="70"/>
      <c r="BC218" s="34"/>
      <c r="BD218" s="34"/>
      <c r="BE218" s="34"/>
      <c r="BF218" s="53"/>
      <c r="BG218" s="34"/>
      <c r="BH218" s="34"/>
      <c r="BI218" s="53"/>
      <c r="BJ218" s="34"/>
      <c r="BK218" s="34"/>
      <c r="BL218" s="34"/>
      <c r="BM218" s="34"/>
    </row>
    <row r="219" spans="1:65" s="35" customFormat="1">
      <c r="A219" s="72"/>
      <c r="B219" s="55">
        <v>207</v>
      </c>
      <c r="C219" s="78"/>
      <c r="D219" s="56"/>
      <c r="E219" s="73"/>
      <c r="F219" s="530"/>
      <c r="G219" s="530"/>
      <c r="H219" s="57"/>
      <c r="I219" s="58"/>
      <c r="J219" s="57"/>
      <c r="K219" s="531" t="str">
        <f t="shared" si="9"/>
        <v/>
      </c>
      <c r="L219" s="531" t="str">
        <f>IF($G219="","",IF(OR('2.全体概要'!$C$15=1,'2.全体概要'!$C$15=2),INDEX($BH$15:$BH$16,MATCH($G219,$BG$15:$BG$16,-1)),IF('2.全体概要'!$C$15=3,INDEX($BH$14:$BH$15,MATCH($G219,$BG$14:$BG$15,-1)),INDEX($BH$13:$BH$14,MATCH($G219,$BG$13:$BG$14,-1)))))</f>
        <v/>
      </c>
      <c r="M219" s="531" t="str">
        <f t="shared" si="10"/>
        <v/>
      </c>
      <c r="N219" s="532">
        <f t="shared" si="11"/>
        <v>0</v>
      </c>
      <c r="O219" s="70"/>
      <c r="P219" s="124"/>
      <c r="Q219" s="54"/>
      <c r="R219" s="194"/>
      <c r="S219" s="125"/>
      <c r="T219" s="54"/>
      <c r="U219" s="194"/>
      <c r="V219" s="124"/>
      <c r="W219" s="54"/>
      <c r="X219" s="194"/>
      <c r="Y219" s="125"/>
      <c r="Z219" s="54"/>
      <c r="AA219" s="194"/>
      <c r="AB219" s="57"/>
      <c r="AC219" s="70"/>
      <c r="AD219" s="124"/>
      <c r="AE219" s="70"/>
      <c r="AF219" s="124"/>
      <c r="AG219" s="70"/>
      <c r="AH219" s="57"/>
      <c r="AI219" s="70"/>
      <c r="AJ219" s="124"/>
      <c r="AK219" s="70"/>
      <c r="AL219" s="908"/>
      <c r="AM219" s="891"/>
      <c r="AN219" s="908"/>
      <c r="AO219" s="892"/>
      <c r="AP219" s="908"/>
      <c r="AQ219" s="70"/>
      <c r="AR219" s="59"/>
      <c r="AS219" s="70"/>
      <c r="AT219" s="57"/>
      <c r="AU219" s="262"/>
      <c r="AV219" s="70"/>
      <c r="AW219" s="57"/>
      <c r="AX219" s="533" t="str">
        <f>IF(AW219="","",IF(AW219="A",'12.パネルラジエーター設備費用算出シート'!$G$13,IF(AW219="B",'12.パネルラジエーター設備費用算出シート'!$N$13,IF(AW219="C",'12.パネルラジエーター設備費用算出シート'!$G$23,IF(AW219="D",'12.パネルラジエーター設備費用算出シート'!$N$23,IF(AW219="E",'12.パネルラジエーター設備費用算出シート'!$G$33,IF(AW219="F",'12.パネルラジエーター設備費用算出シート'!$N$33,IF(AW219="G",'12.パネルラジエーター設備費用算出シート'!$G$43,IF(AW219="H",'12.パネルラジエーター設備費用算出シート'!$N$43,IF(AW219="I",'12.パネルラジエーター設備費用算出シート'!$G$54,'12.パネルラジエーター設備費用算出シート'!$N$54))))))))))</f>
        <v/>
      </c>
      <c r="AY219" s="70"/>
      <c r="AZ219" s="57"/>
      <c r="BA219" s="262"/>
      <c r="BB219" s="70"/>
      <c r="BC219" s="34"/>
      <c r="BD219" s="34"/>
      <c r="BE219" s="34"/>
      <c r="BF219" s="53"/>
      <c r="BG219" s="34"/>
      <c r="BH219" s="34"/>
      <c r="BI219" s="53"/>
      <c r="BJ219" s="34"/>
      <c r="BK219" s="34"/>
      <c r="BL219" s="34"/>
      <c r="BM219" s="34"/>
    </row>
    <row r="220" spans="1:65" s="35" customFormat="1">
      <c r="A220" s="72"/>
      <c r="B220" s="55">
        <v>208</v>
      </c>
      <c r="C220" s="78"/>
      <c r="D220" s="56"/>
      <c r="E220" s="73"/>
      <c r="F220" s="530"/>
      <c r="G220" s="530"/>
      <c r="H220" s="57"/>
      <c r="I220" s="58"/>
      <c r="J220" s="57"/>
      <c r="K220" s="531" t="str">
        <f t="shared" si="9"/>
        <v/>
      </c>
      <c r="L220" s="531" t="str">
        <f>IF($G220="","",IF(OR('2.全体概要'!$C$15=1,'2.全体概要'!$C$15=2),INDEX($BH$15:$BH$16,MATCH($G220,$BG$15:$BG$16,-1)),IF('2.全体概要'!$C$15=3,INDEX($BH$14:$BH$15,MATCH($G220,$BG$14:$BG$15,-1)),INDEX($BH$13:$BH$14,MATCH($G220,$BG$13:$BG$14,-1)))))</f>
        <v/>
      </c>
      <c r="M220" s="531" t="str">
        <f t="shared" si="10"/>
        <v/>
      </c>
      <c r="N220" s="532">
        <f t="shared" si="11"/>
        <v>0</v>
      </c>
      <c r="O220" s="70"/>
      <c r="P220" s="124"/>
      <c r="Q220" s="54"/>
      <c r="R220" s="194"/>
      <c r="S220" s="125"/>
      <c r="T220" s="54"/>
      <c r="U220" s="194"/>
      <c r="V220" s="124"/>
      <c r="W220" s="54"/>
      <c r="X220" s="194"/>
      <c r="Y220" s="125"/>
      <c r="Z220" s="54"/>
      <c r="AA220" s="194"/>
      <c r="AB220" s="57"/>
      <c r="AC220" s="70"/>
      <c r="AD220" s="124"/>
      <c r="AE220" s="70"/>
      <c r="AF220" s="124"/>
      <c r="AG220" s="70"/>
      <c r="AH220" s="57"/>
      <c r="AI220" s="70"/>
      <c r="AJ220" s="124"/>
      <c r="AK220" s="70"/>
      <c r="AL220" s="908"/>
      <c r="AM220" s="891"/>
      <c r="AN220" s="908"/>
      <c r="AO220" s="892"/>
      <c r="AP220" s="908"/>
      <c r="AQ220" s="70"/>
      <c r="AR220" s="59"/>
      <c r="AS220" s="70"/>
      <c r="AT220" s="57"/>
      <c r="AU220" s="262"/>
      <c r="AV220" s="70"/>
      <c r="AW220" s="57"/>
      <c r="AX220" s="533" t="str">
        <f>IF(AW220="","",IF(AW220="A",'12.パネルラジエーター設備費用算出シート'!$G$13,IF(AW220="B",'12.パネルラジエーター設備費用算出シート'!$N$13,IF(AW220="C",'12.パネルラジエーター設備費用算出シート'!$G$23,IF(AW220="D",'12.パネルラジエーター設備費用算出シート'!$N$23,IF(AW220="E",'12.パネルラジエーター設備費用算出シート'!$G$33,IF(AW220="F",'12.パネルラジエーター設備費用算出シート'!$N$33,IF(AW220="G",'12.パネルラジエーター設備費用算出シート'!$G$43,IF(AW220="H",'12.パネルラジエーター設備費用算出シート'!$N$43,IF(AW220="I",'12.パネルラジエーター設備費用算出シート'!$G$54,'12.パネルラジエーター設備費用算出シート'!$N$54))))))))))</f>
        <v/>
      </c>
      <c r="AY220" s="70"/>
      <c r="AZ220" s="57"/>
      <c r="BA220" s="262"/>
      <c r="BB220" s="70"/>
      <c r="BC220" s="34"/>
      <c r="BD220" s="34"/>
      <c r="BE220" s="34"/>
      <c r="BF220" s="53"/>
      <c r="BG220" s="34"/>
      <c r="BH220" s="34"/>
      <c r="BI220" s="53"/>
      <c r="BJ220" s="34"/>
      <c r="BK220" s="34"/>
      <c r="BL220" s="34"/>
      <c r="BM220" s="34"/>
    </row>
    <row r="221" spans="1:65" s="35" customFormat="1">
      <c r="A221" s="72"/>
      <c r="B221" s="55">
        <v>209</v>
      </c>
      <c r="C221" s="78"/>
      <c r="D221" s="56"/>
      <c r="E221" s="73"/>
      <c r="F221" s="530"/>
      <c r="G221" s="530"/>
      <c r="H221" s="57"/>
      <c r="I221" s="58"/>
      <c r="J221" s="57"/>
      <c r="K221" s="531" t="str">
        <f t="shared" si="9"/>
        <v/>
      </c>
      <c r="L221" s="531" t="str">
        <f>IF($G221="","",IF(OR('2.全体概要'!$C$15=1,'2.全体概要'!$C$15=2),INDEX($BH$15:$BH$16,MATCH($G221,$BG$15:$BG$16,-1)),IF('2.全体概要'!$C$15=3,INDEX($BH$14:$BH$15,MATCH($G221,$BG$14:$BG$15,-1)),INDEX($BH$13:$BH$14,MATCH($G221,$BG$13:$BG$14,-1)))))</f>
        <v/>
      </c>
      <c r="M221" s="531" t="str">
        <f t="shared" si="10"/>
        <v/>
      </c>
      <c r="N221" s="532">
        <f t="shared" si="11"/>
        <v>0</v>
      </c>
      <c r="O221" s="70"/>
      <c r="P221" s="124"/>
      <c r="Q221" s="54"/>
      <c r="R221" s="194"/>
      <c r="S221" s="125"/>
      <c r="T221" s="54"/>
      <c r="U221" s="194"/>
      <c r="V221" s="124"/>
      <c r="W221" s="54"/>
      <c r="X221" s="194"/>
      <c r="Y221" s="125"/>
      <c r="Z221" s="54"/>
      <c r="AA221" s="194"/>
      <c r="AB221" s="57"/>
      <c r="AC221" s="70"/>
      <c r="AD221" s="124"/>
      <c r="AE221" s="70"/>
      <c r="AF221" s="124"/>
      <c r="AG221" s="70"/>
      <c r="AH221" s="57"/>
      <c r="AI221" s="70"/>
      <c r="AJ221" s="124"/>
      <c r="AK221" s="70"/>
      <c r="AL221" s="908"/>
      <c r="AM221" s="891"/>
      <c r="AN221" s="908"/>
      <c r="AO221" s="892"/>
      <c r="AP221" s="908"/>
      <c r="AQ221" s="70"/>
      <c r="AR221" s="59"/>
      <c r="AS221" s="70"/>
      <c r="AT221" s="57"/>
      <c r="AU221" s="262"/>
      <c r="AV221" s="70"/>
      <c r="AW221" s="57"/>
      <c r="AX221" s="533" t="str">
        <f>IF(AW221="","",IF(AW221="A",'12.パネルラジエーター設備費用算出シート'!$G$13,IF(AW221="B",'12.パネルラジエーター設備費用算出シート'!$N$13,IF(AW221="C",'12.パネルラジエーター設備費用算出シート'!$G$23,IF(AW221="D",'12.パネルラジエーター設備費用算出シート'!$N$23,IF(AW221="E",'12.パネルラジエーター設備費用算出シート'!$G$33,IF(AW221="F",'12.パネルラジエーター設備費用算出シート'!$N$33,IF(AW221="G",'12.パネルラジエーター設備費用算出シート'!$G$43,IF(AW221="H",'12.パネルラジエーター設備費用算出シート'!$N$43,IF(AW221="I",'12.パネルラジエーター設備費用算出シート'!$G$54,'12.パネルラジエーター設備費用算出シート'!$N$54))))))))))</f>
        <v/>
      </c>
      <c r="AY221" s="70"/>
      <c r="AZ221" s="57"/>
      <c r="BA221" s="262"/>
      <c r="BB221" s="70"/>
      <c r="BC221" s="34"/>
      <c r="BD221" s="34"/>
      <c r="BE221" s="34"/>
      <c r="BF221" s="53"/>
      <c r="BG221" s="34"/>
      <c r="BH221" s="34"/>
      <c r="BI221" s="53"/>
      <c r="BJ221" s="34"/>
      <c r="BK221" s="34"/>
      <c r="BL221" s="34"/>
      <c r="BM221" s="34"/>
    </row>
    <row r="222" spans="1:65" s="35" customFormat="1">
      <c r="A222" s="72"/>
      <c r="B222" s="55">
        <v>210</v>
      </c>
      <c r="C222" s="78"/>
      <c r="D222" s="56"/>
      <c r="E222" s="73"/>
      <c r="F222" s="530"/>
      <c r="G222" s="530"/>
      <c r="H222" s="57"/>
      <c r="I222" s="58"/>
      <c r="J222" s="57"/>
      <c r="K222" s="531" t="str">
        <f t="shared" si="9"/>
        <v/>
      </c>
      <c r="L222" s="531" t="str">
        <f>IF($G222="","",IF(OR('2.全体概要'!$C$15=1,'2.全体概要'!$C$15=2),INDEX($BH$15:$BH$16,MATCH($G222,$BG$15:$BG$16,-1)),IF('2.全体概要'!$C$15=3,INDEX($BH$14:$BH$15,MATCH($G222,$BG$14:$BG$15,-1)),INDEX($BH$13:$BH$14,MATCH($G222,$BG$13:$BG$14,-1)))))</f>
        <v/>
      </c>
      <c r="M222" s="531" t="str">
        <f t="shared" si="10"/>
        <v/>
      </c>
      <c r="N222" s="532">
        <f t="shared" si="11"/>
        <v>0</v>
      </c>
      <c r="O222" s="70"/>
      <c r="P222" s="124"/>
      <c r="Q222" s="54"/>
      <c r="R222" s="194"/>
      <c r="S222" s="125"/>
      <c r="T222" s="54"/>
      <c r="U222" s="194"/>
      <c r="V222" s="124"/>
      <c r="W222" s="54"/>
      <c r="X222" s="194"/>
      <c r="Y222" s="125"/>
      <c r="Z222" s="54"/>
      <c r="AA222" s="194"/>
      <c r="AB222" s="57"/>
      <c r="AC222" s="70"/>
      <c r="AD222" s="124"/>
      <c r="AE222" s="70"/>
      <c r="AF222" s="124"/>
      <c r="AG222" s="70"/>
      <c r="AH222" s="57"/>
      <c r="AI222" s="70"/>
      <c r="AJ222" s="124"/>
      <c r="AK222" s="70"/>
      <c r="AL222" s="908"/>
      <c r="AM222" s="891"/>
      <c r="AN222" s="908"/>
      <c r="AO222" s="892"/>
      <c r="AP222" s="908"/>
      <c r="AQ222" s="70"/>
      <c r="AR222" s="59"/>
      <c r="AS222" s="70"/>
      <c r="AT222" s="57"/>
      <c r="AU222" s="262"/>
      <c r="AV222" s="70"/>
      <c r="AW222" s="57"/>
      <c r="AX222" s="533" t="str">
        <f>IF(AW222="","",IF(AW222="A",'12.パネルラジエーター設備費用算出シート'!$G$13,IF(AW222="B",'12.パネルラジエーター設備費用算出シート'!$N$13,IF(AW222="C",'12.パネルラジエーター設備費用算出シート'!$G$23,IF(AW222="D",'12.パネルラジエーター設備費用算出シート'!$N$23,IF(AW222="E",'12.パネルラジエーター設備費用算出シート'!$G$33,IF(AW222="F",'12.パネルラジエーター設備費用算出シート'!$N$33,IF(AW222="G",'12.パネルラジエーター設備費用算出シート'!$G$43,IF(AW222="H",'12.パネルラジエーター設備費用算出シート'!$N$43,IF(AW222="I",'12.パネルラジエーター設備費用算出シート'!$G$54,'12.パネルラジエーター設備費用算出シート'!$N$54))))))))))</f>
        <v/>
      </c>
      <c r="AY222" s="70"/>
      <c r="AZ222" s="57"/>
      <c r="BA222" s="262"/>
      <c r="BB222" s="70"/>
      <c r="BC222" s="34"/>
      <c r="BD222" s="34"/>
      <c r="BE222" s="34"/>
      <c r="BF222" s="53"/>
      <c r="BG222" s="34"/>
      <c r="BH222" s="34"/>
      <c r="BI222" s="53"/>
      <c r="BJ222" s="34"/>
      <c r="BK222" s="34"/>
      <c r="BL222" s="34"/>
      <c r="BM222" s="34"/>
    </row>
    <row r="223" spans="1:65" s="35" customFormat="1">
      <c r="A223" s="72"/>
      <c r="B223" s="55">
        <v>211</v>
      </c>
      <c r="C223" s="78"/>
      <c r="D223" s="56"/>
      <c r="E223" s="73"/>
      <c r="F223" s="530"/>
      <c r="G223" s="530"/>
      <c r="H223" s="57"/>
      <c r="I223" s="58"/>
      <c r="J223" s="57"/>
      <c r="K223" s="531" t="str">
        <f t="shared" si="9"/>
        <v/>
      </c>
      <c r="L223" s="531" t="str">
        <f>IF($G223="","",IF(OR('2.全体概要'!$C$15=1,'2.全体概要'!$C$15=2),INDEX($BH$15:$BH$16,MATCH($G223,$BG$15:$BG$16,-1)),IF('2.全体概要'!$C$15=3,INDEX($BH$14:$BH$15,MATCH($G223,$BG$14:$BG$15,-1)),INDEX($BH$13:$BH$14,MATCH($G223,$BG$13:$BG$14,-1)))))</f>
        <v/>
      </c>
      <c r="M223" s="531" t="str">
        <f t="shared" si="10"/>
        <v/>
      </c>
      <c r="N223" s="532">
        <f t="shared" si="11"/>
        <v>0</v>
      </c>
      <c r="O223" s="70"/>
      <c r="P223" s="124"/>
      <c r="Q223" s="54"/>
      <c r="R223" s="194"/>
      <c r="S223" s="125"/>
      <c r="T223" s="54"/>
      <c r="U223" s="194"/>
      <c r="V223" s="124"/>
      <c r="W223" s="54"/>
      <c r="X223" s="194"/>
      <c r="Y223" s="125"/>
      <c r="Z223" s="54"/>
      <c r="AA223" s="194"/>
      <c r="AB223" s="57"/>
      <c r="AC223" s="70"/>
      <c r="AD223" s="124"/>
      <c r="AE223" s="70"/>
      <c r="AF223" s="124"/>
      <c r="AG223" s="70"/>
      <c r="AH223" s="57"/>
      <c r="AI223" s="70"/>
      <c r="AJ223" s="124"/>
      <c r="AK223" s="70"/>
      <c r="AL223" s="908"/>
      <c r="AM223" s="891"/>
      <c r="AN223" s="908"/>
      <c r="AO223" s="892"/>
      <c r="AP223" s="908"/>
      <c r="AQ223" s="70"/>
      <c r="AR223" s="59"/>
      <c r="AS223" s="70"/>
      <c r="AT223" s="57"/>
      <c r="AU223" s="262"/>
      <c r="AV223" s="70"/>
      <c r="AW223" s="57"/>
      <c r="AX223" s="533" t="str">
        <f>IF(AW223="","",IF(AW223="A",'12.パネルラジエーター設備費用算出シート'!$G$13,IF(AW223="B",'12.パネルラジエーター設備費用算出シート'!$N$13,IF(AW223="C",'12.パネルラジエーター設備費用算出シート'!$G$23,IF(AW223="D",'12.パネルラジエーター設備費用算出シート'!$N$23,IF(AW223="E",'12.パネルラジエーター設備費用算出シート'!$G$33,IF(AW223="F",'12.パネルラジエーター設備費用算出シート'!$N$33,IF(AW223="G",'12.パネルラジエーター設備費用算出シート'!$G$43,IF(AW223="H",'12.パネルラジエーター設備費用算出シート'!$N$43,IF(AW223="I",'12.パネルラジエーター設備費用算出シート'!$G$54,'12.パネルラジエーター設備費用算出シート'!$N$54))))))))))</f>
        <v/>
      </c>
      <c r="AY223" s="70"/>
      <c r="AZ223" s="57"/>
      <c r="BA223" s="262"/>
      <c r="BB223" s="70"/>
      <c r="BC223" s="34"/>
      <c r="BD223" s="34"/>
      <c r="BE223" s="34"/>
      <c r="BF223" s="53"/>
      <c r="BG223" s="34"/>
      <c r="BH223" s="34"/>
      <c r="BI223" s="53"/>
      <c r="BJ223" s="34"/>
      <c r="BK223" s="34"/>
      <c r="BL223" s="34"/>
      <c r="BM223" s="34"/>
    </row>
    <row r="224" spans="1:65" s="35" customFormat="1">
      <c r="A224" s="72"/>
      <c r="B224" s="55">
        <v>212</v>
      </c>
      <c r="C224" s="78"/>
      <c r="D224" s="56"/>
      <c r="E224" s="73"/>
      <c r="F224" s="530"/>
      <c r="G224" s="530"/>
      <c r="H224" s="57"/>
      <c r="I224" s="58"/>
      <c r="J224" s="57"/>
      <c r="K224" s="531" t="str">
        <f t="shared" si="9"/>
        <v/>
      </c>
      <c r="L224" s="531" t="str">
        <f>IF($G224="","",IF(OR('2.全体概要'!$C$15=1,'2.全体概要'!$C$15=2),INDEX($BH$15:$BH$16,MATCH($G224,$BG$15:$BG$16,-1)),IF('2.全体概要'!$C$15=3,INDEX($BH$14:$BH$15,MATCH($G224,$BG$14:$BG$15,-1)),INDEX($BH$13:$BH$14,MATCH($G224,$BG$13:$BG$14,-1)))))</f>
        <v/>
      </c>
      <c r="M224" s="531" t="str">
        <f t="shared" si="10"/>
        <v/>
      </c>
      <c r="N224" s="532">
        <f t="shared" si="11"/>
        <v>0</v>
      </c>
      <c r="O224" s="70"/>
      <c r="P224" s="124"/>
      <c r="Q224" s="54"/>
      <c r="R224" s="194"/>
      <c r="S224" s="125"/>
      <c r="T224" s="54"/>
      <c r="U224" s="194"/>
      <c r="V224" s="124"/>
      <c r="W224" s="54"/>
      <c r="X224" s="194"/>
      <c r="Y224" s="125"/>
      <c r="Z224" s="54"/>
      <c r="AA224" s="194"/>
      <c r="AB224" s="57"/>
      <c r="AC224" s="70"/>
      <c r="AD224" s="124"/>
      <c r="AE224" s="70"/>
      <c r="AF224" s="124"/>
      <c r="AG224" s="70"/>
      <c r="AH224" s="57"/>
      <c r="AI224" s="70"/>
      <c r="AJ224" s="124"/>
      <c r="AK224" s="70"/>
      <c r="AL224" s="908"/>
      <c r="AM224" s="891"/>
      <c r="AN224" s="908"/>
      <c r="AO224" s="892"/>
      <c r="AP224" s="908"/>
      <c r="AQ224" s="70"/>
      <c r="AR224" s="59"/>
      <c r="AS224" s="70"/>
      <c r="AT224" s="57"/>
      <c r="AU224" s="262"/>
      <c r="AV224" s="70"/>
      <c r="AW224" s="57"/>
      <c r="AX224" s="533" t="str">
        <f>IF(AW224="","",IF(AW224="A",'12.パネルラジエーター設備費用算出シート'!$G$13,IF(AW224="B",'12.パネルラジエーター設備費用算出シート'!$N$13,IF(AW224="C",'12.パネルラジエーター設備費用算出シート'!$G$23,IF(AW224="D",'12.パネルラジエーター設備費用算出シート'!$N$23,IF(AW224="E",'12.パネルラジエーター設備費用算出シート'!$G$33,IF(AW224="F",'12.パネルラジエーター設備費用算出シート'!$N$33,IF(AW224="G",'12.パネルラジエーター設備費用算出シート'!$G$43,IF(AW224="H",'12.パネルラジエーター設備費用算出シート'!$N$43,IF(AW224="I",'12.パネルラジエーター設備費用算出シート'!$G$54,'12.パネルラジエーター設備費用算出シート'!$N$54))))))))))</f>
        <v/>
      </c>
      <c r="AY224" s="70"/>
      <c r="AZ224" s="57"/>
      <c r="BA224" s="262"/>
      <c r="BB224" s="70"/>
      <c r="BC224" s="34"/>
      <c r="BD224" s="34"/>
      <c r="BE224" s="34"/>
      <c r="BF224" s="53"/>
      <c r="BG224" s="34"/>
      <c r="BH224" s="34"/>
      <c r="BI224" s="53"/>
      <c r="BJ224" s="34"/>
      <c r="BK224" s="34"/>
      <c r="BL224" s="34"/>
      <c r="BM224" s="34"/>
    </row>
    <row r="225" spans="1:65" s="35" customFormat="1">
      <c r="A225" s="72"/>
      <c r="B225" s="55">
        <v>213</v>
      </c>
      <c r="C225" s="78"/>
      <c r="D225" s="56"/>
      <c r="E225" s="73"/>
      <c r="F225" s="530"/>
      <c r="G225" s="530"/>
      <c r="H225" s="57"/>
      <c r="I225" s="58"/>
      <c r="J225" s="57"/>
      <c r="K225" s="531" t="str">
        <f t="shared" si="9"/>
        <v/>
      </c>
      <c r="L225" s="531" t="str">
        <f>IF($G225="","",IF(OR('2.全体概要'!$C$15=1,'2.全体概要'!$C$15=2),INDEX($BH$15:$BH$16,MATCH($G225,$BG$15:$BG$16,-1)),IF('2.全体概要'!$C$15=3,INDEX($BH$14:$BH$15,MATCH($G225,$BG$14:$BG$15,-1)),INDEX($BH$13:$BH$14,MATCH($G225,$BG$13:$BG$14,-1)))))</f>
        <v/>
      </c>
      <c r="M225" s="531" t="str">
        <f t="shared" si="10"/>
        <v/>
      </c>
      <c r="N225" s="532">
        <f t="shared" si="11"/>
        <v>0</v>
      </c>
      <c r="O225" s="70"/>
      <c r="P225" s="124"/>
      <c r="Q225" s="54"/>
      <c r="R225" s="194"/>
      <c r="S225" s="125"/>
      <c r="T225" s="54"/>
      <c r="U225" s="194"/>
      <c r="V225" s="124"/>
      <c r="W225" s="54"/>
      <c r="X225" s="194"/>
      <c r="Y225" s="125"/>
      <c r="Z225" s="54"/>
      <c r="AA225" s="194"/>
      <c r="AB225" s="57"/>
      <c r="AC225" s="70"/>
      <c r="AD225" s="124"/>
      <c r="AE225" s="70"/>
      <c r="AF225" s="124"/>
      <c r="AG225" s="70"/>
      <c r="AH225" s="57"/>
      <c r="AI225" s="70"/>
      <c r="AJ225" s="124"/>
      <c r="AK225" s="70"/>
      <c r="AL225" s="908"/>
      <c r="AM225" s="891"/>
      <c r="AN225" s="908"/>
      <c r="AO225" s="892"/>
      <c r="AP225" s="908"/>
      <c r="AQ225" s="70"/>
      <c r="AR225" s="59"/>
      <c r="AS225" s="70"/>
      <c r="AT225" s="57"/>
      <c r="AU225" s="262"/>
      <c r="AV225" s="70"/>
      <c r="AW225" s="57"/>
      <c r="AX225" s="533" t="str">
        <f>IF(AW225="","",IF(AW225="A",'12.パネルラジエーター設備費用算出シート'!$G$13,IF(AW225="B",'12.パネルラジエーター設備費用算出シート'!$N$13,IF(AW225="C",'12.パネルラジエーター設備費用算出シート'!$G$23,IF(AW225="D",'12.パネルラジエーター設備費用算出シート'!$N$23,IF(AW225="E",'12.パネルラジエーター設備費用算出シート'!$G$33,IF(AW225="F",'12.パネルラジエーター設備費用算出シート'!$N$33,IF(AW225="G",'12.パネルラジエーター設備費用算出シート'!$G$43,IF(AW225="H",'12.パネルラジエーター設備費用算出シート'!$N$43,IF(AW225="I",'12.パネルラジエーター設備費用算出シート'!$G$54,'12.パネルラジエーター設備費用算出シート'!$N$54))))))))))</f>
        <v/>
      </c>
      <c r="AY225" s="70"/>
      <c r="AZ225" s="57"/>
      <c r="BA225" s="262"/>
      <c r="BB225" s="70"/>
      <c r="BC225" s="34"/>
      <c r="BD225" s="34"/>
      <c r="BE225" s="34"/>
      <c r="BF225" s="53"/>
      <c r="BG225" s="34"/>
      <c r="BH225" s="34"/>
      <c r="BI225" s="53"/>
      <c r="BJ225" s="34"/>
      <c r="BK225" s="34"/>
      <c r="BL225" s="34"/>
      <c r="BM225" s="34"/>
    </row>
    <row r="226" spans="1:65" s="35" customFormat="1">
      <c r="A226" s="72"/>
      <c r="B226" s="55">
        <v>214</v>
      </c>
      <c r="C226" s="78"/>
      <c r="D226" s="56"/>
      <c r="E226" s="73"/>
      <c r="F226" s="530"/>
      <c r="G226" s="530"/>
      <c r="H226" s="57"/>
      <c r="I226" s="58"/>
      <c r="J226" s="57"/>
      <c r="K226" s="531" t="str">
        <f t="shared" si="9"/>
        <v/>
      </c>
      <c r="L226" s="531" t="str">
        <f>IF($G226="","",IF(OR('2.全体概要'!$C$15=1,'2.全体概要'!$C$15=2),INDEX($BH$15:$BH$16,MATCH($G226,$BG$15:$BG$16,-1)),IF('2.全体概要'!$C$15=3,INDEX($BH$14:$BH$15,MATCH($G226,$BG$14:$BG$15,-1)),INDEX($BH$13:$BH$14,MATCH($G226,$BG$13:$BG$14,-1)))))</f>
        <v/>
      </c>
      <c r="M226" s="531" t="str">
        <f t="shared" si="10"/>
        <v/>
      </c>
      <c r="N226" s="532">
        <f t="shared" si="11"/>
        <v>0</v>
      </c>
      <c r="O226" s="70"/>
      <c r="P226" s="124"/>
      <c r="Q226" s="54"/>
      <c r="R226" s="194"/>
      <c r="S226" s="125"/>
      <c r="T226" s="54"/>
      <c r="U226" s="194"/>
      <c r="V226" s="124"/>
      <c r="W226" s="54"/>
      <c r="X226" s="194"/>
      <c r="Y226" s="125"/>
      <c r="Z226" s="54"/>
      <c r="AA226" s="194"/>
      <c r="AB226" s="57"/>
      <c r="AC226" s="70"/>
      <c r="AD226" s="124"/>
      <c r="AE226" s="70"/>
      <c r="AF226" s="124"/>
      <c r="AG226" s="70"/>
      <c r="AH226" s="57"/>
      <c r="AI226" s="70"/>
      <c r="AJ226" s="124"/>
      <c r="AK226" s="70"/>
      <c r="AL226" s="908"/>
      <c r="AM226" s="891"/>
      <c r="AN226" s="908"/>
      <c r="AO226" s="892"/>
      <c r="AP226" s="908"/>
      <c r="AQ226" s="70"/>
      <c r="AR226" s="59"/>
      <c r="AS226" s="70"/>
      <c r="AT226" s="57"/>
      <c r="AU226" s="262"/>
      <c r="AV226" s="70"/>
      <c r="AW226" s="57"/>
      <c r="AX226" s="533" t="str">
        <f>IF(AW226="","",IF(AW226="A",'12.パネルラジエーター設備費用算出シート'!$G$13,IF(AW226="B",'12.パネルラジエーター設備費用算出シート'!$N$13,IF(AW226="C",'12.パネルラジエーター設備費用算出シート'!$G$23,IF(AW226="D",'12.パネルラジエーター設備費用算出シート'!$N$23,IF(AW226="E",'12.パネルラジエーター設備費用算出シート'!$G$33,IF(AW226="F",'12.パネルラジエーター設備費用算出シート'!$N$33,IF(AW226="G",'12.パネルラジエーター設備費用算出シート'!$G$43,IF(AW226="H",'12.パネルラジエーター設備費用算出シート'!$N$43,IF(AW226="I",'12.パネルラジエーター設備費用算出シート'!$G$54,'12.パネルラジエーター設備費用算出シート'!$N$54))))))))))</f>
        <v/>
      </c>
      <c r="AY226" s="70"/>
      <c r="AZ226" s="57"/>
      <c r="BA226" s="262"/>
      <c r="BB226" s="70"/>
      <c r="BC226" s="34"/>
      <c r="BD226" s="34"/>
      <c r="BE226" s="34"/>
      <c r="BF226" s="53"/>
      <c r="BG226" s="34"/>
      <c r="BH226" s="34"/>
      <c r="BI226" s="53"/>
      <c r="BJ226" s="34"/>
      <c r="BK226" s="34"/>
      <c r="BL226" s="34"/>
      <c r="BM226" s="34"/>
    </row>
    <row r="227" spans="1:65" s="35" customFormat="1">
      <c r="A227" s="72"/>
      <c r="B227" s="55">
        <v>215</v>
      </c>
      <c r="C227" s="78"/>
      <c r="D227" s="56"/>
      <c r="E227" s="73"/>
      <c r="F227" s="530"/>
      <c r="G227" s="530"/>
      <c r="H227" s="57"/>
      <c r="I227" s="58"/>
      <c r="J227" s="57"/>
      <c r="K227" s="531" t="str">
        <f t="shared" si="9"/>
        <v/>
      </c>
      <c r="L227" s="531" t="str">
        <f>IF($G227="","",IF(OR('2.全体概要'!$C$15=1,'2.全体概要'!$C$15=2),INDEX($BH$15:$BH$16,MATCH($G227,$BG$15:$BG$16,-1)),IF('2.全体概要'!$C$15=3,INDEX($BH$14:$BH$15,MATCH($G227,$BG$14:$BG$15,-1)),INDEX($BH$13:$BH$14,MATCH($G227,$BG$13:$BG$14,-1)))))</f>
        <v/>
      </c>
      <c r="M227" s="531" t="str">
        <f t="shared" si="10"/>
        <v/>
      </c>
      <c r="N227" s="532">
        <f t="shared" si="11"/>
        <v>0</v>
      </c>
      <c r="O227" s="70"/>
      <c r="P227" s="124"/>
      <c r="Q227" s="54"/>
      <c r="R227" s="194"/>
      <c r="S227" s="125"/>
      <c r="T227" s="54"/>
      <c r="U227" s="194"/>
      <c r="V227" s="124"/>
      <c r="W227" s="54"/>
      <c r="X227" s="194"/>
      <c r="Y227" s="125"/>
      <c r="Z227" s="54"/>
      <c r="AA227" s="194"/>
      <c r="AB227" s="57"/>
      <c r="AC227" s="70"/>
      <c r="AD227" s="124"/>
      <c r="AE227" s="70"/>
      <c r="AF227" s="124"/>
      <c r="AG227" s="70"/>
      <c r="AH227" s="57"/>
      <c r="AI227" s="70"/>
      <c r="AJ227" s="124"/>
      <c r="AK227" s="70"/>
      <c r="AL227" s="908"/>
      <c r="AM227" s="891"/>
      <c r="AN227" s="908"/>
      <c r="AO227" s="892"/>
      <c r="AP227" s="908"/>
      <c r="AQ227" s="70"/>
      <c r="AR227" s="59"/>
      <c r="AS227" s="70"/>
      <c r="AT227" s="57"/>
      <c r="AU227" s="262"/>
      <c r="AV227" s="70"/>
      <c r="AW227" s="57"/>
      <c r="AX227" s="533" t="str">
        <f>IF(AW227="","",IF(AW227="A",'12.パネルラジエーター設備費用算出シート'!$G$13,IF(AW227="B",'12.パネルラジエーター設備費用算出シート'!$N$13,IF(AW227="C",'12.パネルラジエーター設備費用算出シート'!$G$23,IF(AW227="D",'12.パネルラジエーター設備費用算出シート'!$N$23,IF(AW227="E",'12.パネルラジエーター設備費用算出シート'!$G$33,IF(AW227="F",'12.パネルラジエーター設備費用算出シート'!$N$33,IF(AW227="G",'12.パネルラジエーター設備費用算出シート'!$G$43,IF(AW227="H",'12.パネルラジエーター設備費用算出シート'!$N$43,IF(AW227="I",'12.パネルラジエーター設備費用算出シート'!$G$54,'12.パネルラジエーター設備費用算出シート'!$N$54))))))))))</f>
        <v/>
      </c>
      <c r="AY227" s="70"/>
      <c r="AZ227" s="57"/>
      <c r="BA227" s="262"/>
      <c r="BB227" s="70"/>
      <c r="BC227" s="34"/>
      <c r="BD227" s="34"/>
      <c r="BE227" s="34"/>
      <c r="BF227" s="53"/>
      <c r="BG227" s="34"/>
      <c r="BH227" s="34"/>
      <c r="BI227" s="53"/>
      <c r="BJ227" s="34"/>
      <c r="BK227" s="34"/>
      <c r="BL227" s="34"/>
      <c r="BM227" s="34"/>
    </row>
    <row r="228" spans="1:65" s="35" customFormat="1">
      <c r="A228" s="72"/>
      <c r="B228" s="55">
        <v>216</v>
      </c>
      <c r="C228" s="78"/>
      <c r="D228" s="56"/>
      <c r="E228" s="73"/>
      <c r="F228" s="530"/>
      <c r="G228" s="530"/>
      <c r="H228" s="57"/>
      <c r="I228" s="58"/>
      <c r="J228" s="57"/>
      <c r="K228" s="531" t="str">
        <f t="shared" si="9"/>
        <v/>
      </c>
      <c r="L228" s="531" t="str">
        <f>IF($G228="","",IF(OR('2.全体概要'!$C$15=1,'2.全体概要'!$C$15=2),INDEX($BH$15:$BH$16,MATCH($G228,$BG$15:$BG$16,-1)),IF('2.全体概要'!$C$15=3,INDEX($BH$14:$BH$15,MATCH($G228,$BG$14:$BG$15,-1)),INDEX($BH$13:$BH$14,MATCH($G228,$BG$13:$BG$14,-1)))))</f>
        <v/>
      </c>
      <c r="M228" s="531" t="str">
        <f t="shared" si="10"/>
        <v/>
      </c>
      <c r="N228" s="532">
        <f t="shared" si="11"/>
        <v>0</v>
      </c>
      <c r="O228" s="70"/>
      <c r="P228" s="124"/>
      <c r="Q228" s="54"/>
      <c r="R228" s="194"/>
      <c r="S228" s="125"/>
      <c r="T228" s="54"/>
      <c r="U228" s="194"/>
      <c r="V228" s="124"/>
      <c r="W228" s="54"/>
      <c r="X228" s="194"/>
      <c r="Y228" s="125"/>
      <c r="Z228" s="54"/>
      <c r="AA228" s="194"/>
      <c r="AB228" s="57"/>
      <c r="AC228" s="70"/>
      <c r="AD228" s="124"/>
      <c r="AE228" s="70"/>
      <c r="AF228" s="124"/>
      <c r="AG228" s="70"/>
      <c r="AH228" s="57"/>
      <c r="AI228" s="70"/>
      <c r="AJ228" s="124"/>
      <c r="AK228" s="70"/>
      <c r="AL228" s="908"/>
      <c r="AM228" s="891"/>
      <c r="AN228" s="908"/>
      <c r="AO228" s="892"/>
      <c r="AP228" s="908"/>
      <c r="AQ228" s="70"/>
      <c r="AR228" s="59"/>
      <c r="AS228" s="70"/>
      <c r="AT228" s="57"/>
      <c r="AU228" s="262"/>
      <c r="AV228" s="70"/>
      <c r="AW228" s="57"/>
      <c r="AX228" s="533" t="str">
        <f>IF(AW228="","",IF(AW228="A",'12.パネルラジエーター設備費用算出シート'!$G$13,IF(AW228="B",'12.パネルラジエーター設備費用算出シート'!$N$13,IF(AW228="C",'12.パネルラジエーター設備費用算出シート'!$G$23,IF(AW228="D",'12.パネルラジエーター設備費用算出シート'!$N$23,IF(AW228="E",'12.パネルラジエーター設備費用算出シート'!$G$33,IF(AW228="F",'12.パネルラジエーター設備費用算出シート'!$N$33,IF(AW228="G",'12.パネルラジエーター設備費用算出シート'!$G$43,IF(AW228="H",'12.パネルラジエーター設備費用算出シート'!$N$43,IF(AW228="I",'12.パネルラジエーター設備費用算出シート'!$G$54,'12.パネルラジエーター設備費用算出シート'!$N$54))))))))))</f>
        <v/>
      </c>
      <c r="AY228" s="70"/>
      <c r="AZ228" s="57"/>
      <c r="BA228" s="262"/>
      <c r="BB228" s="70"/>
      <c r="BC228" s="34"/>
      <c r="BD228" s="34"/>
      <c r="BE228" s="34"/>
      <c r="BF228" s="53"/>
      <c r="BG228" s="34"/>
      <c r="BH228" s="34"/>
      <c r="BI228" s="53"/>
      <c r="BJ228" s="34"/>
      <c r="BK228" s="34"/>
      <c r="BL228" s="34"/>
      <c r="BM228" s="34"/>
    </row>
    <row r="229" spans="1:65" s="35" customFormat="1">
      <c r="A229" s="72"/>
      <c r="B229" s="55">
        <v>217</v>
      </c>
      <c r="C229" s="78"/>
      <c r="D229" s="56"/>
      <c r="E229" s="73"/>
      <c r="F229" s="530"/>
      <c r="G229" s="530"/>
      <c r="H229" s="57"/>
      <c r="I229" s="58"/>
      <c r="J229" s="57"/>
      <c r="K229" s="531" t="str">
        <f t="shared" si="9"/>
        <v/>
      </c>
      <c r="L229" s="531" t="str">
        <f>IF($G229="","",IF(OR('2.全体概要'!$C$15=1,'2.全体概要'!$C$15=2),INDEX($BH$15:$BH$16,MATCH($G229,$BG$15:$BG$16,-1)),IF('2.全体概要'!$C$15=3,INDEX($BH$14:$BH$15,MATCH($G229,$BG$14:$BG$15,-1)),INDEX($BH$13:$BH$14,MATCH($G229,$BG$13:$BG$14,-1)))))</f>
        <v/>
      </c>
      <c r="M229" s="531" t="str">
        <f t="shared" si="10"/>
        <v/>
      </c>
      <c r="N229" s="532">
        <f t="shared" si="11"/>
        <v>0</v>
      </c>
      <c r="O229" s="70"/>
      <c r="P229" s="124"/>
      <c r="Q229" s="54"/>
      <c r="R229" s="194"/>
      <c r="S229" s="125"/>
      <c r="T229" s="54"/>
      <c r="U229" s="194"/>
      <c r="V229" s="124"/>
      <c r="W229" s="54"/>
      <c r="X229" s="194"/>
      <c r="Y229" s="125"/>
      <c r="Z229" s="54"/>
      <c r="AA229" s="194"/>
      <c r="AB229" s="57"/>
      <c r="AC229" s="70"/>
      <c r="AD229" s="124"/>
      <c r="AE229" s="70"/>
      <c r="AF229" s="124"/>
      <c r="AG229" s="70"/>
      <c r="AH229" s="57"/>
      <c r="AI229" s="70"/>
      <c r="AJ229" s="124"/>
      <c r="AK229" s="70"/>
      <c r="AL229" s="908"/>
      <c r="AM229" s="891"/>
      <c r="AN229" s="908"/>
      <c r="AO229" s="892"/>
      <c r="AP229" s="908"/>
      <c r="AQ229" s="70"/>
      <c r="AR229" s="59"/>
      <c r="AS229" s="70"/>
      <c r="AT229" s="57"/>
      <c r="AU229" s="262"/>
      <c r="AV229" s="70"/>
      <c r="AW229" s="57"/>
      <c r="AX229" s="533" t="str">
        <f>IF(AW229="","",IF(AW229="A",'12.パネルラジエーター設備費用算出シート'!$G$13,IF(AW229="B",'12.パネルラジエーター設備費用算出シート'!$N$13,IF(AW229="C",'12.パネルラジエーター設備費用算出シート'!$G$23,IF(AW229="D",'12.パネルラジエーター設備費用算出シート'!$N$23,IF(AW229="E",'12.パネルラジエーター設備費用算出シート'!$G$33,IF(AW229="F",'12.パネルラジエーター設備費用算出シート'!$N$33,IF(AW229="G",'12.パネルラジエーター設備費用算出シート'!$G$43,IF(AW229="H",'12.パネルラジエーター設備費用算出シート'!$N$43,IF(AW229="I",'12.パネルラジエーター設備費用算出シート'!$G$54,'12.パネルラジエーター設備費用算出シート'!$N$54))))))))))</f>
        <v/>
      </c>
      <c r="AY229" s="70"/>
      <c r="AZ229" s="57"/>
      <c r="BA229" s="262"/>
      <c r="BB229" s="70"/>
      <c r="BC229" s="34"/>
      <c r="BD229" s="34"/>
      <c r="BE229" s="34"/>
      <c r="BF229" s="53"/>
      <c r="BG229" s="34"/>
      <c r="BH229" s="34"/>
      <c r="BI229" s="53"/>
      <c r="BJ229" s="34"/>
      <c r="BK229" s="34"/>
      <c r="BL229" s="34"/>
      <c r="BM229" s="34"/>
    </row>
    <row r="230" spans="1:65" s="35" customFormat="1">
      <c r="A230" s="72"/>
      <c r="B230" s="55">
        <v>218</v>
      </c>
      <c r="C230" s="78"/>
      <c r="D230" s="56"/>
      <c r="E230" s="73"/>
      <c r="F230" s="530"/>
      <c r="G230" s="530"/>
      <c r="H230" s="57"/>
      <c r="I230" s="58"/>
      <c r="J230" s="57"/>
      <c r="K230" s="531" t="str">
        <f t="shared" si="9"/>
        <v/>
      </c>
      <c r="L230" s="531" t="str">
        <f>IF($G230="","",IF(OR('2.全体概要'!$C$15=1,'2.全体概要'!$C$15=2),INDEX($BH$15:$BH$16,MATCH($G230,$BG$15:$BG$16,-1)),IF('2.全体概要'!$C$15=3,INDEX($BH$14:$BH$15,MATCH($G230,$BG$14:$BG$15,-1)),INDEX($BH$13:$BH$14,MATCH($G230,$BG$13:$BG$14,-1)))))</f>
        <v/>
      </c>
      <c r="M230" s="531" t="str">
        <f t="shared" si="10"/>
        <v/>
      </c>
      <c r="N230" s="532">
        <f t="shared" si="11"/>
        <v>0</v>
      </c>
      <c r="O230" s="70"/>
      <c r="P230" s="124"/>
      <c r="Q230" s="54"/>
      <c r="R230" s="194"/>
      <c r="S230" s="125"/>
      <c r="T230" s="54"/>
      <c r="U230" s="194"/>
      <c r="V230" s="124"/>
      <c r="W230" s="54"/>
      <c r="X230" s="194"/>
      <c r="Y230" s="125"/>
      <c r="Z230" s="54"/>
      <c r="AA230" s="194"/>
      <c r="AB230" s="57"/>
      <c r="AC230" s="70"/>
      <c r="AD230" s="124"/>
      <c r="AE230" s="70"/>
      <c r="AF230" s="124"/>
      <c r="AG230" s="70"/>
      <c r="AH230" s="57"/>
      <c r="AI230" s="70"/>
      <c r="AJ230" s="124"/>
      <c r="AK230" s="70"/>
      <c r="AL230" s="908"/>
      <c r="AM230" s="891"/>
      <c r="AN230" s="908"/>
      <c r="AO230" s="892"/>
      <c r="AP230" s="908"/>
      <c r="AQ230" s="70"/>
      <c r="AR230" s="59"/>
      <c r="AS230" s="70"/>
      <c r="AT230" s="57"/>
      <c r="AU230" s="262"/>
      <c r="AV230" s="70"/>
      <c r="AW230" s="57"/>
      <c r="AX230" s="533" t="str">
        <f>IF(AW230="","",IF(AW230="A",'12.パネルラジエーター設備費用算出シート'!$G$13,IF(AW230="B",'12.パネルラジエーター設備費用算出シート'!$N$13,IF(AW230="C",'12.パネルラジエーター設備費用算出シート'!$G$23,IF(AW230="D",'12.パネルラジエーター設備費用算出シート'!$N$23,IF(AW230="E",'12.パネルラジエーター設備費用算出シート'!$G$33,IF(AW230="F",'12.パネルラジエーター設備費用算出シート'!$N$33,IF(AW230="G",'12.パネルラジエーター設備費用算出シート'!$G$43,IF(AW230="H",'12.パネルラジエーター設備費用算出シート'!$N$43,IF(AW230="I",'12.パネルラジエーター設備費用算出シート'!$G$54,'12.パネルラジエーター設備費用算出シート'!$N$54))))))))))</f>
        <v/>
      </c>
      <c r="AY230" s="70"/>
      <c r="AZ230" s="57"/>
      <c r="BA230" s="262"/>
      <c r="BB230" s="70"/>
      <c r="BC230" s="34"/>
      <c r="BD230" s="34"/>
      <c r="BE230" s="34"/>
      <c r="BF230" s="53"/>
      <c r="BG230" s="34"/>
      <c r="BH230" s="34"/>
      <c r="BI230" s="53"/>
      <c r="BJ230" s="34"/>
      <c r="BK230" s="34"/>
      <c r="BL230" s="34"/>
      <c r="BM230" s="34"/>
    </row>
    <row r="231" spans="1:65" s="35" customFormat="1">
      <c r="A231" s="72"/>
      <c r="B231" s="55">
        <v>219</v>
      </c>
      <c r="C231" s="78"/>
      <c r="D231" s="56"/>
      <c r="E231" s="73"/>
      <c r="F231" s="530"/>
      <c r="G231" s="530"/>
      <c r="H231" s="57"/>
      <c r="I231" s="58"/>
      <c r="J231" s="57"/>
      <c r="K231" s="531" t="str">
        <f t="shared" si="9"/>
        <v/>
      </c>
      <c r="L231" s="531" t="str">
        <f>IF($G231="","",IF(OR('2.全体概要'!$C$15=1,'2.全体概要'!$C$15=2),INDEX($BH$15:$BH$16,MATCH($G231,$BG$15:$BG$16,-1)),IF('2.全体概要'!$C$15=3,INDEX($BH$14:$BH$15,MATCH($G231,$BG$14:$BG$15,-1)),INDEX($BH$13:$BH$14,MATCH($G231,$BG$13:$BG$14,-1)))))</f>
        <v/>
      </c>
      <c r="M231" s="531" t="str">
        <f t="shared" si="10"/>
        <v/>
      </c>
      <c r="N231" s="532">
        <f t="shared" si="11"/>
        <v>0</v>
      </c>
      <c r="O231" s="70"/>
      <c r="P231" s="124"/>
      <c r="Q231" s="54"/>
      <c r="R231" s="194"/>
      <c r="S231" s="125"/>
      <c r="T231" s="54"/>
      <c r="U231" s="194"/>
      <c r="V231" s="124"/>
      <c r="W231" s="54"/>
      <c r="X231" s="194"/>
      <c r="Y231" s="125"/>
      <c r="Z231" s="54"/>
      <c r="AA231" s="194"/>
      <c r="AB231" s="57"/>
      <c r="AC231" s="70"/>
      <c r="AD231" s="124"/>
      <c r="AE231" s="70"/>
      <c r="AF231" s="124"/>
      <c r="AG231" s="70"/>
      <c r="AH231" s="57"/>
      <c r="AI231" s="70"/>
      <c r="AJ231" s="124"/>
      <c r="AK231" s="70"/>
      <c r="AL231" s="908"/>
      <c r="AM231" s="891"/>
      <c r="AN231" s="908"/>
      <c r="AO231" s="892"/>
      <c r="AP231" s="908"/>
      <c r="AQ231" s="70"/>
      <c r="AR231" s="59"/>
      <c r="AS231" s="70"/>
      <c r="AT231" s="57"/>
      <c r="AU231" s="262"/>
      <c r="AV231" s="70"/>
      <c r="AW231" s="57"/>
      <c r="AX231" s="533" t="str">
        <f>IF(AW231="","",IF(AW231="A",'12.パネルラジエーター設備費用算出シート'!$G$13,IF(AW231="B",'12.パネルラジエーター設備費用算出シート'!$N$13,IF(AW231="C",'12.パネルラジエーター設備費用算出シート'!$G$23,IF(AW231="D",'12.パネルラジエーター設備費用算出シート'!$N$23,IF(AW231="E",'12.パネルラジエーター設備費用算出シート'!$G$33,IF(AW231="F",'12.パネルラジエーター設備費用算出シート'!$N$33,IF(AW231="G",'12.パネルラジエーター設備費用算出シート'!$G$43,IF(AW231="H",'12.パネルラジエーター設備費用算出シート'!$N$43,IF(AW231="I",'12.パネルラジエーター設備費用算出シート'!$G$54,'12.パネルラジエーター設備費用算出シート'!$N$54))))))))))</f>
        <v/>
      </c>
      <c r="AY231" s="70"/>
      <c r="AZ231" s="57"/>
      <c r="BA231" s="262"/>
      <c r="BB231" s="70"/>
      <c r="BC231" s="34"/>
      <c r="BD231" s="34"/>
      <c r="BE231" s="34"/>
      <c r="BF231" s="53"/>
      <c r="BG231" s="34"/>
      <c r="BH231" s="34"/>
      <c r="BI231" s="53"/>
      <c r="BJ231" s="34"/>
      <c r="BK231" s="34"/>
      <c r="BL231" s="34"/>
      <c r="BM231" s="34"/>
    </row>
    <row r="232" spans="1:65" s="35" customFormat="1">
      <c r="A232" s="72"/>
      <c r="B232" s="55">
        <v>220</v>
      </c>
      <c r="C232" s="78"/>
      <c r="D232" s="56"/>
      <c r="E232" s="73"/>
      <c r="F232" s="530"/>
      <c r="G232" s="530"/>
      <c r="H232" s="57"/>
      <c r="I232" s="58"/>
      <c r="J232" s="57"/>
      <c r="K232" s="531" t="str">
        <f t="shared" si="9"/>
        <v/>
      </c>
      <c r="L232" s="531" t="str">
        <f>IF($G232="","",IF(OR('2.全体概要'!$C$15=1,'2.全体概要'!$C$15=2),INDEX($BH$15:$BH$16,MATCH($G232,$BG$15:$BG$16,-1)),IF('2.全体概要'!$C$15=3,INDEX($BH$14:$BH$15,MATCH($G232,$BG$14:$BG$15,-1)),INDEX($BH$13:$BH$14,MATCH($G232,$BG$13:$BG$14,-1)))))</f>
        <v/>
      </c>
      <c r="M232" s="531" t="str">
        <f t="shared" si="10"/>
        <v/>
      </c>
      <c r="N232" s="532">
        <f t="shared" si="11"/>
        <v>0</v>
      </c>
      <c r="O232" s="70"/>
      <c r="P232" s="124"/>
      <c r="Q232" s="54"/>
      <c r="R232" s="194"/>
      <c r="S232" s="125"/>
      <c r="T232" s="54"/>
      <c r="U232" s="194"/>
      <c r="V232" s="124"/>
      <c r="W232" s="54"/>
      <c r="X232" s="194"/>
      <c r="Y232" s="125"/>
      <c r="Z232" s="54"/>
      <c r="AA232" s="194"/>
      <c r="AB232" s="57"/>
      <c r="AC232" s="70"/>
      <c r="AD232" s="124"/>
      <c r="AE232" s="70"/>
      <c r="AF232" s="124"/>
      <c r="AG232" s="70"/>
      <c r="AH232" s="57"/>
      <c r="AI232" s="70"/>
      <c r="AJ232" s="124"/>
      <c r="AK232" s="70"/>
      <c r="AL232" s="908"/>
      <c r="AM232" s="891"/>
      <c r="AN232" s="908"/>
      <c r="AO232" s="892"/>
      <c r="AP232" s="908"/>
      <c r="AQ232" s="70"/>
      <c r="AR232" s="59"/>
      <c r="AS232" s="70"/>
      <c r="AT232" s="57"/>
      <c r="AU232" s="262"/>
      <c r="AV232" s="70"/>
      <c r="AW232" s="57"/>
      <c r="AX232" s="533" t="str">
        <f>IF(AW232="","",IF(AW232="A",'12.パネルラジエーター設備費用算出シート'!$G$13,IF(AW232="B",'12.パネルラジエーター設備費用算出シート'!$N$13,IF(AW232="C",'12.パネルラジエーター設備費用算出シート'!$G$23,IF(AW232="D",'12.パネルラジエーター設備費用算出シート'!$N$23,IF(AW232="E",'12.パネルラジエーター設備費用算出シート'!$G$33,IF(AW232="F",'12.パネルラジエーター設備費用算出シート'!$N$33,IF(AW232="G",'12.パネルラジエーター設備費用算出シート'!$G$43,IF(AW232="H",'12.パネルラジエーター設備費用算出シート'!$N$43,IF(AW232="I",'12.パネルラジエーター設備費用算出シート'!$G$54,'12.パネルラジエーター設備費用算出シート'!$N$54))))))))))</f>
        <v/>
      </c>
      <c r="AY232" s="70"/>
      <c r="AZ232" s="57"/>
      <c r="BA232" s="262"/>
      <c r="BB232" s="70"/>
      <c r="BC232" s="34"/>
      <c r="BD232" s="34"/>
      <c r="BE232" s="34"/>
      <c r="BF232" s="53"/>
      <c r="BG232" s="34"/>
      <c r="BH232" s="34"/>
      <c r="BI232" s="53"/>
      <c r="BJ232" s="34"/>
      <c r="BK232" s="34"/>
      <c r="BL232" s="34"/>
      <c r="BM232" s="34"/>
    </row>
    <row r="233" spans="1:65" s="35" customFormat="1">
      <c r="A233" s="72"/>
      <c r="B233" s="55">
        <v>221</v>
      </c>
      <c r="C233" s="78"/>
      <c r="D233" s="56"/>
      <c r="E233" s="73"/>
      <c r="F233" s="530"/>
      <c r="G233" s="530"/>
      <c r="H233" s="57"/>
      <c r="I233" s="58"/>
      <c r="J233" s="57"/>
      <c r="K233" s="531" t="str">
        <f t="shared" si="9"/>
        <v/>
      </c>
      <c r="L233" s="531" t="str">
        <f>IF($G233="","",IF(OR('2.全体概要'!$C$15=1,'2.全体概要'!$C$15=2),INDEX($BH$15:$BH$16,MATCH($G233,$BG$15:$BG$16,-1)),IF('2.全体概要'!$C$15=3,INDEX($BH$14:$BH$15,MATCH($G233,$BG$14:$BG$15,-1)),INDEX($BH$13:$BH$14,MATCH($G233,$BG$13:$BG$14,-1)))))</f>
        <v/>
      </c>
      <c r="M233" s="531" t="str">
        <f t="shared" si="10"/>
        <v/>
      </c>
      <c r="N233" s="532">
        <f t="shared" si="11"/>
        <v>0</v>
      </c>
      <c r="O233" s="70"/>
      <c r="P233" s="124"/>
      <c r="Q233" s="54"/>
      <c r="R233" s="194"/>
      <c r="S233" s="125"/>
      <c r="T233" s="54"/>
      <c r="U233" s="194"/>
      <c r="V233" s="124"/>
      <c r="W233" s="54"/>
      <c r="X233" s="194"/>
      <c r="Y233" s="125"/>
      <c r="Z233" s="54"/>
      <c r="AA233" s="194"/>
      <c r="AB233" s="57"/>
      <c r="AC233" s="70"/>
      <c r="AD233" s="124"/>
      <c r="AE233" s="70"/>
      <c r="AF233" s="124"/>
      <c r="AG233" s="70"/>
      <c r="AH233" s="57"/>
      <c r="AI233" s="70"/>
      <c r="AJ233" s="124"/>
      <c r="AK233" s="70"/>
      <c r="AL233" s="908"/>
      <c r="AM233" s="891"/>
      <c r="AN233" s="908"/>
      <c r="AO233" s="892"/>
      <c r="AP233" s="908"/>
      <c r="AQ233" s="70"/>
      <c r="AR233" s="59"/>
      <c r="AS233" s="70"/>
      <c r="AT233" s="57"/>
      <c r="AU233" s="262"/>
      <c r="AV233" s="70"/>
      <c r="AW233" s="57"/>
      <c r="AX233" s="533" t="str">
        <f>IF(AW233="","",IF(AW233="A",'12.パネルラジエーター設備費用算出シート'!$G$13,IF(AW233="B",'12.パネルラジエーター設備費用算出シート'!$N$13,IF(AW233="C",'12.パネルラジエーター設備費用算出シート'!$G$23,IF(AW233="D",'12.パネルラジエーター設備費用算出シート'!$N$23,IF(AW233="E",'12.パネルラジエーター設備費用算出シート'!$G$33,IF(AW233="F",'12.パネルラジエーター設備費用算出シート'!$N$33,IF(AW233="G",'12.パネルラジエーター設備費用算出シート'!$G$43,IF(AW233="H",'12.パネルラジエーター設備費用算出シート'!$N$43,IF(AW233="I",'12.パネルラジエーター設備費用算出シート'!$G$54,'12.パネルラジエーター設備費用算出シート'!$N$54))))))))))</f>
        <v/>
      </c>
      <c r="AY233" s="70"/>
      <c r="AZ233" s="57"/>
      <c r="BA233" s="262"/>
      <c r="BB233" s="70"/>
      <c r="BC233" s="34"/>
      <c r="BD233" s="34"/>
      <c r="BE233" s="34"/>
      <c r="BF233" s="53"/>
      <c r="BG233" s="34"/>
      <c r="BH233" s="34"/>
      <c r="BI233" s="53"/>
      <c r="BJ233" s="34"/>
      <c r="BK233" s="34"/>
      <c r="BL233" s="34"/>
      <c r="BM233" s="34"/>
    </row>
    <row r="234" spans="1:65" s="35" customFormat="1">
      <c r="A234" s="72"/>
      <c r="B234" s="55">
        <v>222</v>
      </c>
      <c r="C234" s="78"/>
      <c r="D234" s="56"/>
      <c r="E234" s="73"/>
      <c r="F234" s="530"/>
      <c r="G234" s="530"/>
      <c r="H234" s="57"/>
      <c r="I234" s="58"/>
      <c r="J234" s="57"/>
      <c r="K234" s="531" t="str">
        <f t="shared" si="9"/>
        <v/>
      </c>
      <c r="L234" s="531" t="str">
        <f>IF($G234="","",IF(OR('2.全体概要'!$C$15=1,'2.全体概要'!$C$15=2),INDEX($BH$15:$BH$16,MATCH($G234,$BG$15:$BG$16,-1)),IF('2.全体概要'!$C$15=3,INDEX($BH$14:$BH$15,MATCH($G234,$BG$14:$BG$15,-1)),INDEX($BH$13:$BH$14,MATCH($G234,$BG$13:$BG$14,-1)))))</f>
        <v/>
      </c>
      <c r="M234" s="531" t="str">
        <f t="shared" si="10"/>
        <v/>
      </c>
      <c r="N234" s="532">
        <f t="shared" si="11"/>
        <v>0</v>
      </c>
      <c r="O234" s="70"/>
      <c r="P234" s="124"/>
      <c r="Q234" s="54"/>
      <c r="R234" s="194"/>
      <c r="S234" s="125"/>
      <c r="T234" s="54"/>
      <c r="U234" s="194"/>
      <c r="V234" s="124"/>
      <c r="W234" s="54"/>
      <c r="X234" s="194"/>
      <c r="Y234" s="125"/>
      <c r="Z234" s="54"/>
      <c r="AA234" s="194"/>
      <c r="AB234" s="57"/>
      <c r="AC234" s="70"/>
      <c r="AD234" s="124"/>
      <c r="AE234" s="70"/>
      <c r="AF234" s="124"/>
      <c r="AG234" s="70"/>
      <c r="AH234" s="57"/>
      <c r="AI234" s="70"/>
      <c r="AJ234" s="124"/>
      <c r="AK234" s="70"/>
      <c r="AL234" s="908"/>
      <c r="AM234" s="891"/>
      <c r="AN234" s="908"/>
      <c r="AO234" s="892"/>
      <c r="AP234" s="908"/>
      <c r="AQ234" s="70"/>
      <c r="AR234" s="59"/>
      <c r="AS234" s="70"/>
      <c r="AT234" s="57"/>
      <c r="AU234" s="262"/>
      <c r="AV234" s="70"/>
      <c r="AW234" s="57"/>
      <c r="AX234" s="533" t="str">
        <f>IF(AW234="","",IF(AW234="A",'12.パネルラジエーター設備費用算出シート'!$G$13,IF(AW234="B",'12.パネルラジエーター設備費用算出シート'!$N$13,IF(AW234="C",'12.パネルラジエーター設備費用算出シート'!$G$23,IF(AW234="D",'12.パネルラジエーター設備費用算出シート'!$N$23,IF(AW234="E",'12.パネルラジエーター設備費用算出シート'!$G$33,IF(AW234="F",'12.パネルラジエーター設備費用算出シート'!$N$33,IF(AW234="G",'12.パネルラジエーター設備費用算出シート'!$G$43,IF(AW234="H",'12.パネルラジエーター設備費用算出シート'!$N$43,IF(AW234="I",'12.パネルラジエーター設備費用算出シート'!$G$54,'12.パネルラジエーター設備費用算出シート'!$N$54))))))))))</f>
        <v/>
      </c>
      <c r="AY234" s="70"/>
      <c r="AZ234" s="57"/>
      <c r="BA234" s="262"/>
      <c r="BB234" s="70"/>
      <c r="BC234" s="34"/>
      <c r="BD234" s="34"/>
      <c r="BE234" s="34"/>
      <c r="BF234" s="53"/>
      <c r="BG234" s="34"/>
      <c r="BH234" s="34"/>
      <c r="BI234" s="53"/>
      <c r="BJ234" s="34"/>
      <c r="BK234" s="34"/>
      <c r="BL234" s="34"/>
      <c r="BM234" s="34"/>
    </row>
    <row r="235" spans="1:65" s="35" customFormat="1">
      <c r="A235" s="72"/>
      <c r="B235" s="55">
        <v>223</v>
      </c>
      <c r="C235" s="78"/>
      <c r="D235" s="56"/>
      <c r="E235" s="73"/>
      <c r="F235" s="530"/>
      <c r="G235" s="530"/>
      <c r="H235" s="57"/>
      <c r="I235" s="58"/>
      <c r="J235" s="57"/>
      <c r="K235" s="531" t="str">
        <f t="shared" si="9"/>
        <v/>
      </c>
      <c r="L235" s="531" t="str">
        <f>IF($G235="","",IF(OR('2.全体概要'!$C$15=1,'2.全体概要'!$C$15=2),INDEX($BH$15:$BH$16,MATCH($G235,$BG$15:$BG$16,-1)),IF('2.全体概要'!$C$15=3,INDEX($BH$14:$BH$15,MATCH($G235,$BG$14:$BG$15,-1)),INDEX($BH$13:$BH$14,MATCH($G235,$BG$13:$BG$14,-1)))))</f>
        <v/>
      </c>
      <c r="M235" s="531" t="str">
        <f t="shared" si="10"/>
        <v/>
      </c>
      <c r="N235" s="532">
        <f t="shared" si="11"/>
        <v>0</v>
      </c>
      <c r="O235" s="70"/>
      <c r="P235" s="124"/>
      <c r="Q235" s="54"/>
      <c r="R235" s="194"/>
      <c r="S235" s="125"/>
      <c r="T235" s="54"/>
      <c r="U235" s="194"/>
      <c r="V235" s="124"/>
      <c r="W235" s="54"/>
      <c r="X235" s="194"/>
      <c r="Y235" s="125"/>
      <c r="Z235" s="54"/>
      <c r="AA235" s="194"/>
      <c r="AB235" s="57"/>
      <c r="AC235" s="70"/>
      <c r="AD235" s="124"/>
      <c r="AE235" s="70"/>
      <c r="AF235" s="124"/>
      <c r="AG235" s="70"/>
      <c r="AH235" s="57"/>
      <c r="AI235" s="70"/>
      <c r="AJ235" s="124"/>
      <c r="AK235" s="70"/>
      <c r="AL235" s="908"/>
      <c r="AM235" s="891"/>
      <c r="AN235" s="908"/>
      <c r="AO235" s="892"/>
      <c r="AP235" s="908"/>
      <c r="AQ235" s="70"/>
      <c r="AR235" s="59"/>
      <c r="AS235" s="70"/>
      <c r="AT235" s="57"/>
      <c r="AU235" s="262"/>
      <c r="AV235" s="70"/>
      <c r="AW235" s="57"/>
      <c r="AX235" s="533" t="str">
        <f>IF(AW235="","",IF(AW235="A",'12.パネルラジエーター設備費用算出シート'!$G$13,IF(AW235="B",'12.パネルラジエーター設備費用算出シート'!$N$13,IF(AW235="C",'12.パネルラジエーター設備費用算出シート'!$G$23,IF(AW235="D",'12.パネルラジエーター設備費用算出シート'!$N$23,IF(AW235="E",'12.パネルラジエーター設備費用算出シート'!$G$33,IF(AW235="F",'12.パネルラジエーター設備費用算出シート'!$N$33,IF(AW235="G",'12.パネルラジエーター設備費用算出シート'!$G$43,IF(AW235="H",'12.パネルラジエーター設備費用算出シート'!$N$43,IF(AW235="I",'12.パネルラジエーター設備費用算出シート'!$G$54,'12.パネルラジエーター設備費用算出シート'!$N$54))))))))))</f>
        <v/>
      </c>
      <c r="AY235" s="70"/>
      <c r="AZ235" s="57"/>
      <c r="BA235" s="262"/>
      <c r="BB235" s="70"/>
      <c r="BC235" s="34"/>
      <c r="BD235" s="34"/>
      <c r="BE235" s="34"/>
      <c r="BF235" s="53"/>
      <c r="BG235" s="34"/>
      <c r="BH235" s="34"/>
      <c r="BI235" s="53"/>
      <c r="BJ235" s="34"/>
      <c r="BK235" s="34"/>
      <c r="BL235" s="34"/>
      <c r="BM235" s="34"/>
    </row>
    <row r="236" spans="1:65" s="35" customFormat="1">
      <c r="A236" s="72"/>
      <c r="B236" s="55">
        <v>224</v>
      </c>
      <c r="C236" s="78"/>
      <c r="D236" s="56"/>
      <c r="E236" s="73"/>
      <c r="F236" s="530"/>
      <c r="G236" s="530"/>
      <c r="H236" s="57"/>
      <c r="I236" s="58"/>
      <c r="J236" s="57"/>
      <c r="K236" s="531" t="str">
        <f t="shared" si="9"/>
        <v/>
      </c>
      <c r="L236" s="531" t="str">
        <f>IF($G236="","",IF(OR('2.全体概要'!$C$15=1,'2.全体概要'!$C$15=2),INDEX($BH$15:$BH$16,MATCH($G236,$BG$15:$BG$16,-1)),IF('2.全体概要'!$C$15=3,INDEX($BH$14:$BH$15,MATCH($G236,$BG$14:$BG$15,-1)),INDEX($BH$13:$BH$14,MATCH($G236,$BG$13:$BG$14,-1)))))</f>
        <v/>
      </c>
      <c r="M236" s="531" t="str">
        <f t="shared" si="10"/>
        <v/>
      </c>
      <c r="N236" s="532">
        <f t="shared" si="11"/>
        <v>0</v>
      </c>
      <c r="O236" s="70"/>
      <c r="P236" s="124"/>
      <c r="Q236" s="54"/>
      <c r="R236" s="194"/>
      <c r="S236" s="125"/>
      <c r="T236" s="54"/>
      <c r="U236" s="194"/>
      <c r="V236" s="124"/>
      <c r="W236" s="54"/>
      <c r="X236" s="194"/>
      <c r="Y236" s="125"/>
      <c r="Z236" s="54"/>
      <c r="AA236" s="194"/>
      <c r="AB236" s="57"/>
      <c r="AC236" s="70"/>
      <c r="AD236" s="124"/>
      <c r="AE236" s="70"/>
      <c r="AF236" s="124"/>
      <c r="AG236" s="70"/>
      <c r="AH236" s="57"/>
      <c r="AI236" s="70"/>
      <c r="AJ236" s="124"/>
      <c r="AK236" s="70"/>
      <c r="AL236" s="908"/>
      <c r="AM236" s="891"/>
      <c r="AN236" s="908"/>
      <c r="AO236" s="892"/>
      <c r="AP236" s="908"/>
      <c r="AQ236" s="70"/>
      <c r="AR236" s="59"/>
      <c r="AS236" s="70"/>
      <c r="AT236" s="57"/>
      <c r="AU236" s="262"/>
      <c r="AV236" s="70"/>
      <c r="AW236" s="57"/>
      <c r="AX236" s="533" t="str">
        <f>IF(AW236="","",IF(AW236="A",'12.パネルラジエーター設備費用算出シート'!$G$13,IF(AW236="B",'12.パネルラジエーター設備費用算出シート'!$N$13,IF(AW236="C",'12.パネルラジエーター設備費用算出シート'!$G$23,IF(AW236="D",'12.パネルラジエーター設備費用算出シート'!$N$23,IF(AW236="E",'12.パネルラジエーター設備費用算出シート'!$G$33,IF(AW236="F",'12.パネルラジエーター設備費用算出シート'!$N$33,IF(AW236="G",'12.パネルラジエーター設備費用算出シート'!$G$43,IF(AW236="H",'12.パネルラジエーター設備費用算出シート'!$N$43,IF(AW236="I",'12.パネルラジエーター設備費用算出シート'!$G$54,'12.パネルラジエーター設備費用算出シート'!$N$54))))))))))</f>
        <v/>
      </c>
      <c r="AY236" s="70"/>
      <c r="AZ236" s="57"/>
      <c r="BA236" s="262"/>
      <c r="BB236" s="70"/>
      <c r="BC236" s="34"/>
      <c r="BD236" s="34"/>
      <c r="BE236" s="34"/>
      <c r="BF236" s="53"/>
      <c r="BG236" s="34"/>
      <c r="BH236" s="34"/>
      <c r="BI236" s="53"/>
      <c r="BJ236" s="34"/>
      <c r="BK236" s="34"/>
      <c r="BL236" s="34"/>
      <c r="BM236" s="34"/>
    </row>
    <row r="237" spans="1:65" s="35" customFormat="1">
      <c r="A237" s="72"/>
      <c r="B237" s="55">
        <v>225</v>
      </c>
      <c r="C237" s="78"/>
      <c r="D237" s="56"/>
      <c r="E237" s="73"/>
      <c r="F237" s="530"/>
      <c r="G237" s="530"/>
      <c r="H237" s="57"/>
      <c r="I237" s="58"/>
      <c r="J237" s="57"/>
      <c r="K237" s="531" t="str">
        <f t="shared" si="9"/>
        <v/>
      </c>
      <c r="L237" s="531" t="str">
        <f>IF($G237="","",IF(OR('2.全体概要'!$C$15=1,'2.全体概要'!$C$15=2),INDEX($BH$15:$BH$16,MATCH($G237,$BG$15:$BG$16,-1)),IF('2.全体概要'!$C$15=3,INDEX($BH$14:$BH$15,MATCH($G237,$BG$14:$BG$15,-1)),INDEX($BH$13:$BH$14,MATCH($G237,$BG$13:$BG$14,-1)))))</f>
        <v/>
      </c>
      <c r="M237" s="531" t="str">
        <f t="shared" si="10"/>
        <v/>
      </c>
      <c r="N237" s="532">
        <f t="shared" si="11"/>
        <v>0</v>
      </c>
      <c r="O237" s="70"/>
      <c r="P237" s="124"/>
      <c r="Q237" s="54"/>
      <c r="R237" s="194"/>
      <c r="S237" s="125"/>
      <c r="T237" s="54"/>
      <c r="U237" s="194"/>
      <c r="V237" s="124"/>
      <c r="W237" s="54"/>
      <c r="X237" s="194"/>
      <c r="Y237" s="125"/>
      <c r="Z237" s="54"/>
      <c r="AA237" s="194"/>
      <c r="AB237" s="57"/>
      <c r="AC237" s="70"/>
      <c r="AD237" s="124"/>
      <c r="AE237" s="70"/>
      <c r="AF237" s="124"/>
      <c r="AG237" s="70"/>
      <c r="AH237" s="57"/>
      <c r="AI237" s="70"/>
      <c r="AJ237" s="124"/>
      <c r="AK237" s="70"/>
      <c r="AL237" s="908"/>
      <c r="AM237" s="891"/>
      <c r="AN237" s="908"/>
      <c r="AO237" s="892"/>
      <c r="AP237" s="908"/>
      <c r="AQ237" s="70"/>
      <c r="AR237" s="59"/>
      <c r="AS237" s="70"/>
      <c r="AT237" s="57"/>
      <c r="AU237" s="262"/>
      <c r="AV237" s="70"/>
      <c r="AW237" s="57"/>
      <c r="AX237" s="533" t="str">
        <f>IF(AW237="","",IF(AW237="A",'12.パネルラジエーター設備費用算出シート'!$G$13,IF(AW237="B",'12.パネルラジエーター設備費用算出シート'!$N$13,IF(AW237="C",'12.パネルラジエーター設備費用算出シート'!$G$23,IF(AW237="D",'12.パネルラジエーター設備費用算出シート'!$N$23,IF(AW237="E",'12.パネルラジエーター設備費用算出シート'!$G$33,IF(AW237="F",'12.パネルラジエーター設備費用算出シート'!$N$33,IF(AW237="G",'12.パネルラジエーター設備費用算出シート'!$G$43,IF(AW237="H",'12.パネルラジエーター設備費用算出シート'!$N$43,IF(AW237="I",'12.パネルラジエーター設備費用算出シート'!$G$54,'12.パネルラジエーター設備費用算出シート'!$N$54))))))))))</f>
        <v/>
      </c>
      <c r="AY237" s="70"/>
      <c r="AZ237" s="57"/>
      <c r="BA237" s="262"/>
      <c r="BB237" s="70"/>
      <c r="BC237" s="34"/>
      <c r="BD237" s="34"/>
      <c r="BE237" s="34"/>
      <c r="BF237" s="53"/>
      <c r="BG237" s="34"/>
      <c r="BH237" s="34"/>
      <c r="BI237" s="53"/>
      <c r="BJ237" s="34"/>
      <c r="BK237" s="34"/>
      <c r="BL237" s="34"/>
      <c r="BM237" s="34"/>
    </row>
    <row r="238" spans="1:65" s="35" customFormat="1">
      <c r="A238" s="72"/>
      <c r="B238" s="55">
        <v>226</v>
      </c>
      <c r="C238" s="78"/>
      <c r="D238" s="56"/>
      <c r="E238" s="73"/>
      <c r="F238" s="530"/>
      <c r="G238" s="530"/>
      <c r="H238" s="57"/>
      <c r="I238" s="58"/>
      <c r="J238" s="57"/>
      <c r="K238" s="531" t="str">
        <f t="shared" si="9"/>
        <v/>
      </c>
      <c r="L238" s="531" t="str">
        <f>IF($G238="","",IF(OR('2.全体概要'!$C$15=1,'2.全体概要'!$C$15=2),INDEX($BH$15:$BH$16,MATCH($G238,$BG$15:$BG$16,-1)),IF('2.全体概要'!$C$15=3,INDEX($BH$14:$BH$15,MATCH($G238,$BG$14:$BG$15,-1)),INDEX($BH$13:$BH$14,MATCH($G238,$BG$13:$BG$14,-1)))))</f>
        <v/>
      </c>
      <c r="M238" s="531" t="str">
        <f t="shared" si="10"/>
        <v/>
      </c>
      <c r="N238" s="532">
        <f t="shared" si="11"/>
        <v>0</v>
      </c>
      <c r="O238" s="70"/>
      <c r="P238" s="124"/>
      <c r="Q238" s="54"/>
      <c r="R238" s="194"/>
      <c r="S238" s="125"/>
      <c r="T238" s="54"/>
      <c r="U238" s="194"/>
      <c r="V238" s="124"/>
      <c r="W238" s="54"/>
      <c r="X238" s="194"/>
      <c r="Y238" s="125"/>
      <c r="Z238" s="54"/>
      <c r="AA238" s="194"/>
      <c r="AB238" s="57"/>
      <c r="AC238" s="70"/>
      <c r="AD238" s="124"/>
      <c r="AE238" s="70"/>
      <c r="AF238" s="124"/>
      <c r="AG238" s="70"/>
      <c r="AH238" s="57"/>
      <c r="AI238" s="70"/>
      <c r="AJ238" s="124"/>
      <c r="AK238" s="70"/>
      <c r="AL238" s="908"/>
      <c r="AM238" s="891"/>
      <c r="AN238" s="908"/>
      <c r="AO238" s="892"/>
      <c r="AP238" s="908"/>
      <c r="AQ238" s="70"/>
      <c r="AR238" s="59"/>
      <c r="AS238" s="70"/>
      <c r="AT238" s="57"/>
      <c r="AU238" s="262"/>
      <c r="AV238" s="70"/>
      <c r="AW238" s="57"/>
      <c r="AX238" s="533" t="str">
        <f>IF(AW238="","",IF(AW238="A",'12.パネルラジエーター設備費用算出シート'!$G$13,IF(AW238="B",'12.パネルラジエーター設備費用算出シート'!$N$13,IF(AW238="C",'12.パネルラジエーター設備費用算出シート'!$G$23,IF(AW238="D",'12.パネルラジエーター設備費用算出シート'!$N$23,IF(AW238="E",'12.パネルラジエーター設備費用算出シート'!$G$33,IF(AW238="F",'12.パネルラジエーター設備費用算出シート'!$N$33,IF(AW238="G",'12.パネルラジエーター設備費用算出シート'!$G$43,IF(AW238="H",'12.パネルラジエーター設備費用算出シート'!$N$43,IF(AW238="I",'12.パネルラジエーター設備費用算出シート'!$G$54,'12.パネルラジエーター設備費用算出シート'!$N$54))))))))))</f>
        <v/>
      </c>
      <c r="AY238" s="70"/>
      <c r="AZ238" s="57"/>
      <c r="BA238" s="262"/>
      <c r="BB238" s="70"/>
      <c r="BC238" s="34"/>
      <c r="BD238" s="34"/>
      <c r="BE238" s="34"/>
      <c r="BF238" s="53"/>
      <c r="BG238" s="34"/>
      <c r="BH238" s="34"/>
      <c r="BI238" s="53"/>
      <c r="BJ238" s="34"/>
      <c r="BK238" s="34"/>
      <c r="BL238" s="34"/>
      <c r="BM238" s="34"/>
    </row>
    <row r="239" spans="1:65" s="35" customFormat="1">
      <c r="A239" s="72"/>
      <c r="B239" s="55">
        <v>227</v>
      </c>
      <c r="C239" s="78"/>
      <c r="D239" s="56"/>
      <c r="E239" s="73"/>
      <c r="F239" s="530"/>
      <c r="G239" s="530"/>
      <c r="H239" s="57"/>
      <c r="I239" s="58"/>
      <c r="J239" s="57"/>
      <c r="K239" s="531" t="str">
        <f t="shared" si="9"/>
        <v/>
      </c>
      <c r="L239" s="531" t="str">
        <f>IF($G239="","",IF(OR('2.全体概要'!$C$15=1,'2.全体概要'!$C$15=2),INDEX($BH$15:$BH$16,MATCH($G239,$BG$15:$BG$16,-1)),IF('2.全体概要'!$C$15=3,INDEX($BH$14:$BH$15,MATCH($G239,$BG$14:$BG$15,-1)),INDEX($BH$13:$BH$14,MATCH($G239,$BG$13:$BG$14,-1)))))</f>
        <v/>
      </c>
      <c r="M239" s="531" t="str">
        <f t="shared" si="10"/>
        <v/>
      </c>
      <c r="N239" s="532">
        <f t="shared" si="11"/>
        <v>0</v>
      </c>
      <c r="O239" s="70"/>
      <c r="P239" s="124"/>
      <c r="Q239" s="54"/>
      <c r="R239" s="194"/>
      <c r="S239" s="125"/>
      <c r="T239" s="54"/>
      <c r="U239" s="194"/>
      <c r="V239" s="124"/>
      <c r="W239" s="54"/>
      <c r="X239" s="194"/>
      <c r="Y239" s="125"/>
      <c r="Z239" s="54"/>
      <c r="AA239" s="194"/>
      <c r="AB239" s="57"/>
      <c r="AC239" s="70"/>
      <c r="AD239" s="124"/>
      <c r="AE239" s="70"/>
      <c r="AF239" s="124"/>
      <c r="AG239" s="70"/>
      <c r="AH239" s="57"/>
      <c r="AI239" s="70"/>
      <c r="AJ239" s="124"/>
      <c r="AK239" s="70"/>
      <c r="AL239" s="908"/>
      <c r="AM239" s="891"/>
      <c r="AN239" s="908"/>
      <c r="AO239" s="892"/>
      <c r="AP239" s="908"/>
      <c r="AQ239" s="70"/>
      <c r="AR239" s="59"/>
      <c r="AS239" s="70"/>
      <c r="AT239" s="57"/>
      <c r="AU239" s="262"/>
      <c r="AV239" s="70"/>
      <c r="AW239" s="57"/>
      <c r="AX239" s="533" t="str">
        <f>IF(AW239="","",IF(AW239="A",'12.パネルラジエーター設備費用算出シート'!$G$13,IF(AW239="B",'12.パネルラジエーター設備費用算出シート'!$N$13,IF(AW239="C",'12.パネルラジエーター設備費用算出シート'!$G$23,IF(AW239="D",'12.パネルラジエーター設備費用算出シート'!$N$23,IF(AW239="E",'12.パネルラジエーター設備費用算出シート'!$G$33,IF(AW239="F",'12.パネルラジエーター設備費用算出シート'!$N$33,IF(AW239="G",'12.パネルラジエーター設備費用算出シート'!$G$43,IF(AW239="H",'12.パネルラジエーター設備費用算出シート'!$N$43,IF(AW239="I",'12.パネルラジエーター設備費用算出シート'!$G$54,'12.パネルラジエーター設備費用算出シート'!$N$54))))))))))</f>
        <v/>
      </c>
      <c r="AY239" s="70"/>
      <c r="AZ239" s="57"/>
      <c r="BA239" s="262"/>
      <c r="BB239" s="70"/>
      <c r="BC239" s="34"/>
      <c r="BD239" s="34"/>
      <c r="BE239" s="34"/>
      <c r="BF239" s="53"/>
      <c r="BG239" s="34"/>
      <c r="BH239" s="34"/>
      <c r="BI239" s="53"/>
      <c r="BJ239" s="34"/>
      <c r="BK239" s="34"/>
      <c r="BL239" s="34"/>
      <c r="BM239" s="34"/>
    </row>
    <row r="240" spans="1:65" s="35" customFormat="1">
      <c r="A240" s="72"/>
      <c r="B240" s="55">
        <v>228</v>
      </c>
      <c r="C240" s="78"/>
      <c r="D240" s="56"/>
      <c r="E240" s="73"/>
      <c r="F240" s="530"/>
      <c r="G240" s="530"/>
      <c r="H240" s="57"/>
      <c r="I240" s="58"/>
      <c r="J240" s="57"/>
      <c r="K240" s="531" t="str">
        <f t="shared" si="9"/>
        <v/>
      </c>
      <c r="L240" s="531" t="str">
        <f>IF($G240="","",IF(OR('2.全体概要'!$C$15=1,'2.全体概要'!$C$15=2),INDEX($BH$15:$BH$16,MATCH($G240,$BG$15:$BG$16,-1)),IF('2.全体概要'!$C$15=3,INDEX($BH$14:$BH$15,MATCH($G240,$BG$14:$BG$15,-1)),INDEX($BH$13:$BH$14,MATCH($G240,$BG$13:$BG$14,-1)))))</f>
        <v/>
      </c>
      <c r="M240" s="531" t="str">
        <f t="shared" si="10"/>
        <v/>
      </c>
      <c r="N240" s="532">
        <f t="shared" si="11"/>
        <v>0</v>
      </c>
      <c r="O240" s="70"/>
      <c r="P240" s="124"/>
      <c r="Q240" s="54"/>
      <c r="R240" s="194"/>
      <c r="S240" s="125"/>
      <c r="T240" s="54"/>
      <c r="U240" s="194"/>
      <c r="V240" s="124"/>
      <c r="W240" s="54"/>
      <c r="X240" s="194"/>
      <c r="Y240" s="125"/>
      <c r="Z240" s="54"/>
      <c r="AA240" s="194"/>
      <c r="AB240" s="57"/>
      <c r="AC240" s="70"/>
      <c r="AD240" s="124"/>
      <c r="AE240" s="70"/>
      <c r="AF240" s="124"/>
      <c r="AG240" s="70"/>
      <c r="AH240" s="57"/>
      <c r="AI240" s="70"/>
      <c r="AJ240" s="124"/>
      <c r="AK240" s="70"/>
      <c r="AL240" s="908"/>
      <c r="AM240" s="891"/>
      <c r="AN240" s="908"/>
      <c r="AO240" s="892"/>
      <c r="AP240" s="908"/>
      <c r="AQ240" s="70"/>
      <c r="AR240" s="59"/>
      <c r="AS240" s="70"/>
      <c r="AT240" s="57"/>
      <c r="AU240" s="262"/>
      <c r="AV240" s="70"/>
      <c r="AW240" s="57"/>
      <c r="AX240" s="533" t="str">
        <f>IF(AW240="","",IF(AW240="A",'12.パネルラジエーター設備費用算出シート'!$G$13,IF(AW240="B",'12.パネルラジエーター設備費用算出シート'!$N$13,IF(AW240="C",'12.パネルラジエーター設備費用算出シート'!$G$23,IF(AW240="D",'12.パネルラジエーター設備費用算出シート'!$N$23,IF(AW240="E",'12.パネルラジエーター設備費用算出シート'!$G$33,IF(AW240="F",'12.パネルラジエーター設備費用算出シート'!$N$33,IF(AW240="G",'12.パネルラジエーター設備費用算出シート'!$G$43,IF(AW240="H",'12.パネルラジエーター設備費用算出シート'!$N$43,IF(AW240="I",'12.パネルラジエーター設備費用算出シート'!$G$54,'12.パネルラジエーター設備費用算出シート'!$N$54))))))))))</f>
        <v/>
      </c>
      <c r="AY240" s="70"/>
      <c r="AZ240" s="57"/>
      <c r="BA240" s="262"/>
      <c r="BB240" s="70"/>
      <c r="BC240" s="34"/>
      <c r="BD240" s="34"/>
      <c r="BE240" s="34"/>
      <c r="BF240" s="53"/>
      <c r="BG240" s="34"/>
      <c r="BH240" s="34"/>
      <c r="BI240" s="53"/>
      <c r="BJ240" s="34"/>
      <c r="BK240" s="34"/>
      <c r="BL240" s="34"/>
      <c r="BM240" s="34"/>
    </row>
    <row r="241" spans="1:65" s="35" customFormat="1">
      <c r="A241" s="72"/>
      <c r="B241" s="55">
        <v>229</v>
      </c>
      <c r="C241" s="78"/>
      <c r="D241" s="56"/>
      <c r="E241" s="73"/>
      <c r="F241" s="530"/>
      <c r="G241" s="530"/>
      <c r="H241" s="57"/>
      <c r="I241" s="58"/>
      <c r="J241" s="57"/>
      <c r="K241" s="531" t="str">
        <f t="shared" si="9"/>
        <v/>
      </c>
      <c r="L241" s="531" t="str">
        <f>IF($G241="","",IF(OR('2.全体概要'!$C$15=1,'2.全体概要'!$C$15=2),INDEX($BH$15:$BH$16,MATCH($G241,$BG$15:$BG$16,-1)),IF('2.全体概要'!$C$15=3,INDEX($BH$14:$BH$15,MATCH($G241,$BG$14:$BG$15,-1)),INDEX($BH$13:$BH$14,MATCH($G241,$BG$13:$BG$14,-1)))))</f>
        <v/>
      </c>
      <c r="M241" s="531" t="str">
        <f t="shared" si="10"/>
        <v/>
      </c>
      <c r="N241" s="532">
        <f t="shared" si="11"/>
        <v>0</v>
      </c>
      <c r="O241" s="70"/>
      <c r="P241" s="124"/>
      <c r="Q241" s="54"/>
      <c r="R241" s="194"/>
      <c r="S241" s="125"/>
      <c r="T241" s="54"/>
      <c r="U241" s="194"/>
      <c r="V241" s="124"/>
      <c r="W241" s="54"/>
      <c r="X241" s="194"/>
      <c r="Y241" s="125"/>
      <c r="Z241" s="54"/>
      <c r="AA241" s="194"/>
      <c r="AB241" s="57"/>
      <c r="AC241" s="70"/>
      <c r="AD241" s="124"/>
      <c r="AE241" s="70"/>
      <c r="AF241" s="124"/>
      <c r="AG241" s="70"/>
      <c r="AH241" s="57"/>
      <c r="AI241" s="70"/>
      <c r="AJ241" s="124"/>
      <c r="AK241" s="70"/>
      <c r="AL241" s="908"/>
      <c r="AM241" s="891"/>
      <c r="AN241" s="908"/>
      <c r="AO241" s="892"/>
      <c r="AP241" s="908"/>
      <c r="AQ241" s="70"/>
      <c r="AR241" s="59"/>
      <c r="AS241" s="70"/>
      <c r="AT241" s="57"/>
      <c r="AU241" s="262"/>
      <c r="AV241" s="70"/>
      <c r="AW241" s="57"/>
      <c r="AX241" s="533" t="str">
        <f>IF(AW241="","",IF(AW241="A",'12.パネルラジエーター設備費用算出シート'!$G$13,IF(AW241="B",'12.パネルラジエーター設備費用算出シート'!$N$13,IF(AW241="C",'12.パネルラジエーター設備費用算出シート'!$G$23,IF(AW241="D",'12.パネルラジエーター設備費用算出シート'!$N$23,IF(AW241="E",'12.パネルラジエーター設備費用算出シート'!$G$33,IF(AW241="F",'12.パネルラジエーター設備費用算出シート'!$N$33,IF(AW241="G",'12.パネルラジエーター設備費用算出シート'!$G$43,IF(AW241="H",'12.パネルラジエーター設備費用算出シート'!$N$43,IF(AW241="I",'12.パネルラジエーター設備費用算出シート'!$G$54,'12.パネルラジエーター設備費用算出シート'!$N$54))))))))))</f>
        <v/>
      </c>
      <c r="AY241" s="70"/>
      <c r="AZ241" s="57"/>
      <c r="BA241" s="262"/>
      <c r="BB241" s="70"/>
      <c r="BC241" s="34"/>
      <c r="BD241" s="34"/>
      <c r="BE241" s="34"/>
      <c r="BF241" s="53"/>
      <c r="BG241" s="34"/>
      <c r="BH241" s="34"/>
      <c r="BI241" s="53"/>
      <c r="BJ241" s="34"/>
      <c r="BK241" s="34"/>
      <c r="BL241" s="34"/>
      <c r="BM241" s="34"/>
    </row>
    <row r="242" spans="1:65" s="35" customFormat="1">
      <c r="A242" s="72"/>
      <c r="B242" s="55">
        <v>230</v>
      </c>
      <c r="C242" s="78"/>
      <c r="D242" s="56"/>
      <c r="E242" s="73"/>
      <c r="F242" s="530"/>
      <c r="G242" s="530"/>
      <c r="H242" s="57"/>
      <c r="I242" s="58"/>
      <c r="J242" s="57"/>
      <c r="K242" s="531" t="str">
        <f t="shared" si="9"/>
        <v/>
      </c>
      <c r="L242" s="531" t="str">
        <f>IF($G242="","",IF(OR('2.全体概要'!$C$15=1,'2.全体概要'!$C$15=2),INDEX($BH$15:$BH$16,MATCH($G242,$BG$15:$BG$16,-1)),IF('2.全体概要'!$C$15=3,INDEX($BH$14:$BH$15,MATCH($G242,$BG$14:$BG$15,-1)),INDEX($BH$13:$BH$14,MATCH($G242,$BG$13:$BG$14,-1)))))</f>
        <v/>
      </c>
      <c r="M242" s="531" t="str">
        <f t="shared" si="10"/>
        <v/>
      </c>
      <c r="N242" s="532">
        <f t="shared" si="11"/>
        <v>0</v>
      </c>
      <c r="O242" s="70"/>
      <c r="P242" s="124"/>
      <c r="Q242" s="54"/>
      <c r="R242" s="194"/>
      <c r="S242" s="125"/>
      <c r="T242" s="54"/>
      <c r="U242" s="194"/>
      <c r="V242" s="124"/>
      <c r="W242" s="54"/>
      <c r="X242" s="194"/>
      <c r="Y242" s="125"/>
      <c r="Z242" s="54"/>
      <c r="AA242" s="194"/>
      <c r="AB242" s="57"/>
      <c r="AC242" s="70"/>
      <c r="AD242" s="124"/>
      <c r="AE242" s="70"/>
      <c r="AF242" s="124"/>
      <c r="AG242" s="70"/>
      <c r="AH242" s="57"/>
      <c r="AI242" s="70"/>
      <c r="AJ242" s="124"/>
      <c r="AK242" s="70"/>
      <c r="AL242" s="908"/>
      <c r="AM242" s="891"/>
      <c r="AN242" s="908"/>
      <c r="AO242" s="892"/>
      <c r="AP242" s="908"/>
      <c r="AQ242" s="70"/>
      <c r="AR242" s="59"/>
      <c r="AS242" s="70"/>
      <c r="AT242" s="57"/>
      <c r="AU242" s="262"/>
      <c r="AV242" s="70"/>
      <c r="AW242" s="57"/>
      <c r="AX242" s="533" t="str">
        <f>IF(AW242="","",IF(AW242="A",'12.パネルラジエーター設備費用算出シート'!$G$13,IF(AW242="B",'12.パネルラジエーター設備費用算出シート'!$N$13,IF(AW242="C",'12.パネルラジエーター設備費用算出シート'!$G$23,IF(AW242="D",'12.パネルラジエーター設備費用算出シート'!$N$23,IF(AW242="E",'12.パネルラジエーター設備費用算出シート'!$G$33,IF(AW242="F",'12.パネルラジエーター設備費用算出シート'!$N$33,IF(AW242="G",'12.パネルラジエーター設備費用算出シート'!$G$43,IF(AW242="H",'12.パネルラジエーター設備費用算出シート'!$N$43,IF(AW242="I",'12.パネルラジエーター設備費用算出シート'!$G$54,'12.パネルラジエーター設備費用算出シート'!$N$54))))))))))</f>
        <v/>
      </c>
      <c r="AY242" s="70"/>
      <c r="AZ242" s="57"/>
      <c r="BA242" s="262"/>
      <c r="BB242" s="70"/>
      <c r="BC242" s="34"/>
      <c r="BD242" s="34"/>
      <c r="BE242" s="34"/>
      <c r="BF242" s="53"/>
      <c r="BG242" s="34"/>
      <c r="BH242" s="34"/>
      <c r="BI242" s="53"/>
      <c r="BJ242" s="34"/>
      <c r="BK242" s="34"/>
      <c r="BL242" s="34"/>
      <c r="BM242" s="34"/>
    </row>
    <row r="243" spans="1:65" s="35" customFormat="1">
      <c r="A243" s="72"/>
      <c r="B243" s="55">
        <v>231</v>
      </c>
      <c r="C243" s="78"/>
      <c r="D243" s="56"/>
      <c r="E243" s="73"/>
      <c r="F243" s="530"/>
      <c r="G243" s="530"/>
      <c r="H243" s="57"/>
      <c r="I243" s="58"/>
      <c r="J243" s="57"/>
      <c r="K243" s="531" t="str">
        <f t="shared" si="9"/>
        <v/>
      </c>
      <c r="L243" s="531" t="str">
        <f>IF($G243="","",IF(OR('2.全体概要'!$C$15=1,'2.全体概要'!$C$15=2),INDEX($BH$15:$BH$16,MATCH($G243,$BG$15:$BG$16,-1)),IF('2.全体概要'!$C$15=3,INDEX($BH$14:$BH$15,MATCH($G243,$BG$14:$BG$15,-1)),INDEX($BH$13:$BH$14,MATCH($G243,$BG$13:$BG$14,-1)))))</f>
        <v/>
      </c>
      <c r="M243" s="531" t="str">
        <f t="shared" si="10"/>
        <v/>
      </c>
      <c r="N243" s="532">
        <f t="shared" si="11"/>
        <v>0</v>
      </c>
      <c r="O243" s="70"/>
      <c r="P243" s="124"/>
      <c r="Q243" s="54"/>
      <c r="R243" s="194"/>
      <c r="S243" s="125"/>
      <c r="T243" s="54"/>
      <c r="U243" s="194"/>
      <c r="V243" s="124"/>
      <c r="W243" s="54"/>
      <c r="X243" s="194"/>
      <c r="Y243" s="125"/>
      <c r="Z243" s="54"/>
      <c r="AA243" s="194"/>
      <c r="AB243" s="57"/>
      <c r="AC243" s="70"/>
      <c r="AD243" s="124"/>
      <c r="AE243" s="70"/>
      <c r="AF243" s="124"/>
      <c r="AG243" s="70"/>
      <c r="AH243" s="57"/>
      <c r="AI243" s="70"/>
      <c r="AJ243" s="124"/>
      <c r="AK243" s="70"/>
      <c r="AL243" s="908"/>
      <c r="AM243" s="891"/>
      <c r="AN243" s="908"/>
      <c r="AO243" s="892"/>
      <c r="AP243" s="908"/>
      <c r="AQ243" s="70"/>
      <c r="AR243" s="59"/>
      <c r="AS243" s="70"/>
      <c r="AT243" s="57"/>
      <c r="AU243" s="262"/>
      <c r="AV243" s="70"/>
      <c r="AW243" s="57"/>
      <c r="AX243" s="533" t="str">
        <f>IF(AW243="","",IF(AW243="A",'12.パネルラジエーター設備費用算出シート'!$G$13,IF(AW243="B",'12.パネルラジエーター設備費用算出シート'!$N$13,IF(AW243="C",'12.パネルラジエーター設備費用算出シート'!$G$23,IF(AW243="D",'12.パネルラジエーター設備費用算出シート'!$N$23,IF(AW243="E",'12.パネルラジエーター設備費用算出シート'!$G$33,IF(AW243="F",'12.パネルラジエーター設備費用算出シート'!$N$33,IF(AW243="G",'12.パネルラジエーター設備費用算出シート'!$G$43,IF(AW243="H",'12.パネルラジエーター設備費用算出シート'!$N$43,IF(AW243="I",'12.パネルラジエーター設備費用算出シート'!$G$54,'12.パネルラジエーター設備費用算出シート'!$N$54))))))))))</f>
        <v/>
      </c>
      <c r="AY243" s="70"/>
      <c r="AZ243" s="57"/>
      <c r="BA243" s="262"/>
      <c r="BB243" s="70"/>
      <c r="BC243" s="34"/>
      <c r="BD243" s="34"/>
      <c r="BE243" s="34"/>
      <c r="BF243" s="53"/>
      <c r="BG243" s="34"/>
      <c r="BH243" s="34"/>
      <c r="BI243" s="53"/>
      <c r="BJ243" s="34"/>
      <c r="BK243" s="34"/>
      <c r="BL243" s="34"/>
      <c r="BM243" s="34"/>
    </row>
    <row r="244" spans="1:65" s="35" customFormat="1">
      <c r="A244" s="72"/>
      <c r="B244" s="55">
        <v>232</v>
      </c>
      <c r="C244" s="78"/>
      <c r="D244" s="56"/>
      <c r="E244" s="73"/>
      <c r="F244" s="530"/>
      <c r="G244" s="530"/>
      <c r="H244" s="57"/>
      <c r="I244" s="58"/>
      <c r="J244" s="57"/>
      <c r="K244" s="531" t="str">
        <f t="shared" si="9"/>
        <v/>
      </c>
      <c r="L244" s="531" t="str">
        <f>IF($G244="","",IF(OR('2.全体概要'!$C$15=1,'2.全体概要'!$C$15=2),INDEX($BH$15:$BH$16,MATCH($G244,$BG$15:$BG$16,-1)),IF('2.全体概要'!$C$15=3,INDEX($BH$14:$BH$15,MATCH($G244,$BG$14:$BG$15,-1)),INDEX($BH$13:$BH$14,MATCH($G244,$BG$13:$BG$14,-1)))))</f>
        <v/>
      </c>
      <c r="M244" s="531" t="str">
        <f t="shared" si="10"/>
        <v/>
      </c>
      <c r="N244" s="532">
        <f t="shared" si="11"/>
        <v>0</v>
      </c>
      <c r="O244" s="70"/>
      <c r="P244" s="124"/>
      <c r="Q244" s="54"/>
      <c r="R244" s="194"/>
      <c r="S244" s="125"/>
      <c r="T244" s="54"/>
      <c r="U244" s="194"/>
      <c r="V244" s="124"/>
      <c r="W244" s="54"/>
      <c r="X244" s="194"/>
      <c r="Y244" s="125"/>
      <c r="Z244" s="54"/>
      <c r="AA244" s="194"/>
      <c r="AB244" s="57"/>
      <c r="AC244" s="70"/>
      <c r="AD244" s="124"/>
      <c r="AE244" s="70"/>
      <c r="AF244" s="124"/>
      <c r="AG244" s="70"/>
      <c r="AH244" s="57"/>
      <c r="AI244" s="70"/>
      <c r="AJ244" s="124"/>
      <c r="AK244" s="70"/>
      <c r="AL244" s="908"/>
      <c r="AM244" s="891"/>
      <c r="AN244" s="908"/>
      <c r="AO244" s="892"/>
      <c r="AP244" s="908"/>
      <c r="AQ244" s="70"/>
      <c r="AR244" s="59"/>
      <c r="AS244" s="70"/>
      <c r="AT244" s="57"/>
      <c r="AU244" s="262"/>
      <c r="AV244" s="70"/>
      <c r="AW244" s="57"/>
      <c r="AX244" s="533" t="str">
        <f>IF(AW244="","",IF(AW244="A",'12.パネルラジエーター設備費用算出シート'!$G$13,IF(AW244="B",'12.パネルラジエーター設備費用算出シート'!$N$13,IF(AW244="C",'12.パネルラジエーター設備費用算出シート'!$G$23,IF(AW244="D",'12.パネルラジエーター設備費用算出シート'!$N$23,IF(AW244="E",'12.パネルラジエーター設備費用算出シート'!$G$33,IF(AW244="F",'12.パネルラジエーター設備費用算出シート'!$N$33,IF(AW244="G",'12.パネルラジエーター設備費用算出シート'!$G$43,IF(AW244="H",'12.パネルラジエーター設備費用算出シート'!$N$43,IF(AW244="I",'12.パネルラジエーター設備費用算出シート'!$G$54,'12.パネルラジエーター設備費用算出シート'!$N$54))))))))))</f>
        <v/>
      </c>
      <c r="AY244" s="70"/>
      <c r="AZ244" s="57"/>
      <c r="BA244" s="262"/>
      <c r="BB244" s="70"/>
      <c r="BC244" s="34"/>
      <c r="BD244" s="34"/>
      <c r="BE244" s="34"/>
      <c r="BF244" s="53"/>
      <c r="BG244" s="34"/>
      <c r="BH244" s="34"/>
      <c r="BI244" s="53"/>
      <c r="BJ244" s="34"/>
      <c r="BK244" s="34"/>
      <c r="BL244" s="34"/>
      <c r="BM244" s="34"/>
    </row>
    <row r="245" spans="1:65" s="35" customFormat="1">
      <c r="A245" s="72"/>
      <c r="B245" s="55">
        <v>233</v>
      </c>
      <c r="C245" s="78"/>
      <c r="D245" s="56"/>
      <c r="E245" s="73"/>
      <c r="F245" s="530"/>
      <c r="G245" s="530"/>
      <c r="H245" s="57"/>
      <c r="I245" s="58"/>
      <c r="J245" s="57"/>
      <c r="K245" s="531" t="str">
        <f t="shared" si="9"/>
        <v/>
      </c>
      <c r="L245" s="531" t="str">
        <f>IF($G245="","",IF(OR('2.全体概要'!$C$15=1,'2.全体概要'!$C$15=2),INDEX($BH$15:$BH$16,MATCH($G245,$BG$15:$BG$16,-1)),IF('2.全体概要'!$C$15=3,INDEX($BH$14:$BH$15,MATCH($G245,$BG$14:$BG$15,-1)),INDEX($BH$13:$BH$14,MATCH($G245,$BG$13:$BG$14,-1)))))</f>
        <v/>
      </c>
      <c r="M245" s="531" t="str">
        <f t="shared" si="10"/>
        <v/>
      </c>
      <c r="N245" s="532">
        <f t="shared" si="11"/>
        <v>0</v>
      </c>
      <c r="O245" s="70"/>
      <c r="P245" s="124"/>
      <c r="Q245" s="54"/>
      <c r="R245" s="194"/>
      <c r="S245" s="125"/>
      <c r="T245" s="54"/>
      <c r="U245" s="194"/>
      <c r="V245" s="124"/>
      <c r="W245" s="54"/>
      <c r="X245" s="194"/>
      <c r="Y245" s="125"/>
      <c r="Z245" s="54"/>
      <c r="AA245" s="194"/>
      <c r="AB245" s="57"/>
      <c r="AC245" s="70"/>
      <c r="AD245" s="124"/>
      <c r="AE245" s="70"/>
      <c r="AF245" s="124"/>
      <c r="AG245" s="70"/>
      <c r="AH245" s="57"/>
      <c r="AI245" s="70"/>
      <c r="AJ245" s="124"/>
      <c r="AK245" s="70"/>
      <c r="AL245" s="908"/>
      <c r="AM245" s="891"/>
      <c r="AN245" s="908"/>
      <c r="AO245" s="892"/>
      <c r="AP245" s="908"/>
      <c r="AQ245" s="70"/>
      <c r="AR245" s="59"/>
      <c r="AS245" s="70"/>
      <c r="AT245" s="57"/>
      <c r="AU245" s="262"/>
      <c r="AV245" s="70"/>
      <c r="AW245" s="57"/>
      <c r="AX245" s="533" t="str">
        <f>IF(AW245="","",IF(AW245="A",'12.パネルラジエーター設備費用算出シート'!$G$13,IF(AW245="B",'12.パネルラジエーター設備費用算出シート'!$N$13,IF(AW245="C",'12.パネルラジエーター設備費用算出シート'!$G$23,IF(AW245="D",'12.パネルラジエーター設備費用算出シート'!$N$23,IF(AW245="E",'12.パネルラジエーター設備費用算出シート'!$G$33,IF(AW245="F",'12.パネルラジエーター設備費用算出シート'!$N$33,IF(AW245="G",'12.パネルラジエーター設備費用算出シート'!$G$43,IF(AW245="H",'12.パネルラジエーター設備費用算出シート'!$N$43,IF(AW245="I",'12.パネルラジエーター設備費用算出シート'!$G$54,'12.パネルラジエーター設備費用算出シート'!$N$54))))))))))</f>
        <v/>
      </c>
      <c r="AY245" s="70"/>
      <c r="AZ245" s="57"/>
      <c r="BA245" s="262"/>
      <c r="BB245" s="70"/>
      <c r="BC245" s="34"/>
      <c r="BD245" s="34"/>
      <c r="BE245" s="34"/>
      <c r="BF245" s="53"/>
      <c r="BG245" s="34"/>
      <c r="BH245" s="34"/>
      <c r="BI245" s="53"/>
      <c r="BJ245" s="34"/>
      <c r="BK245" s="34"/>
      <c r="BL245" s="34"/>
      <c r="BM245" s="34"/>
    </row>
    <row r="246" spans="1:65" s="35" customFormat="1">
      <c r="A246" s="72"/>
      <c r="B246" s="55">
        <v>234</v>
      </c>
      <c r="C246" s="78"/>
      <c r="D246" s="56"/>
      <c r="E246" s="73"/>
      <c r="F246" s="530"/>
      <c r="G246" s="530"/>
      <c r="H246" s="57"/>
      <c r="I246" s="58"/>
      <c r="J246" s="57"/>
      <c r="K246" s="531" t="str">
        <f t="shared" si="9"/>
        <v/>
      </c>
      <c r="L246" s="531" t="str">
        <f>IF($G246="","",IF(OR('2.全体概要'!$C$15=1,'2.全体概要'!$C$15=2),INDEX($BH$15:$BH$16,MATCH($G246,$BG$15:$BG$16,-1)),IF('2.全体概要'!$C$15=3,INDEX($BH$14:$BH$15,MATCH($G246,$BG$14:$BG$15,-1)),INDEX($BH$13:$BH$14,MATCH($G246,$BG$13:$BG$14,-1)))))</f>
        <v/>
      </c>
      <c r="M246" s="531" t="str">
        <f t="shared" si="10"/>
        <v/>
      </c>
      <c r="N246" s="532">
        <f t="shared" si="11"/>
        <v>0</v>
      </c>
      <c r="O246" s="70"/>
      <c r="P246" s="124"/>
      <c r="Q246" s="54"/>
      <c r="R246" s="194"/>
      <c r="S246" s="125"/>
      <c r="T246" s="54"/>
      <c r="U246" s="194"/>
      <c r="V246" s="124"/>
      <c r="W246" s="54"/>
      <c r="X246" s="194"/>
      <c r="Y246" s="125"/>
      <c r="Z246" s="54"/>
      <c r="AA246" s="194"/>
      <c r="AB246" s="57"/>
      <c r="AC246" s="70"/>
      <c r="AD246" s="124"/>
      <c r="AE246" s="70"/>
      <c r="AF246" s="124"/>
      <c r="AG246" s="70"/>
      <c r="AH246" s="57"/>
      <c r="AI246" s="70"/>
      <c r="AJ246" s="124"/>
      <c r="AK246" s="70"/>
      <c r="AL246" s="908"/>
      <c r="AM246" s="891"/>
      <c r="AN246" s="908"/>
      <c r="AO246" s="892"/>
      <c r="AP246" s="908"/>
      <c r="AQ246" s="70"/>
      <c r="AR246" s="59"/>
      <c r="AS246" s="70"/>
      <c r="AT246" s="57"/>
      <c r="AU246" s="262"/>
      <c r="AV246" s="70"/>
      <c r="AW246" s="57"/>
      <c r="AX246" s="533" t="str">
        <f>IF(AW246="","",IF(AW246="A",'12.パネルラジエーター設備費用算出シート'!$G$13,IF(AW246="B",'12.パネルラジエーター設備費用算出シート'!$N$13,IF(AW246="C",'12.パネルラジエーター設備費用算出シート'!$G$23,IF(AW246="D",'12.パネルラジエーター設備費用算出シート'!$N$23,IF(AW246="E",'12.パネルラジエーター設備費用算出シート'!$G$33,IF(AW246="F",'12.パネルラジエーター設備費用算出シート'!$N$33,IF(AW246="G",'12.パネルラジエーター設備費用算出シート'!$G$43,IF(AW246="H",'12.パネルラジエーター設備費用算出シート'!$N$43,IF(AW246="I",'12.パネルラジエーター設備費用算出シート'!$G$54,'12.パネルラジエーター設備費用算出シート'!$N$54))))))))))</f>
        <v/>
      </c>
      <c r="AY246" s="70"/>
      <c r="AZ246" s="57"/>
      <c r="BA246" s="262"/>
      <c r="BB246" s="70"/>
      <c r="BC246" s="34"/>
      <c r="BD246" s="34"/>
      <c r="BE246" s="34"/>
      <c r="BF246" s="53"/>
      <c r="BG246" s="34"/>
      <c r="BH246" s="34"/>
      <c r="BI246" s="53"/>
      <c r="BJ246" s="34"/>
      <c r="BK246" s="34"/>
      <c r="BL246" s="34"/>
      <c r="BM246" s="34"/>
    </row>
    <row r="247" spans="1:65" s="35" customFormat="1">
      <c r="A247" s="72"/>
      <c r="B247" s="55">
        <v>235</v>
      </c>
      <c r="C247" s="78"/>
      <c r="D247" s="56"/>
      <c r="E247" s="73"/>
      <c r="F247" s="530"/>
      <c r="G247" s="530"/>
      <c r="H247" s="57"/>
      <c r="I247" s="58"/>
      <c r="J247" s="57"/>
      <c r="K247" s="531" t="str">
        <f t="shared" si="9"/>
        <v/>
      </c>
      <c r="L247" s="531" t="str">
        <f>IF($G247="","",IF(OR('2.全体概要'!$C$15=1,'2.全体概要'!$C$15=2),INDEX($BH$15:$BH$16,MATCH($G247,$BG$15:$BG$16,-1)),IF('2.全体概要'!$C$15=3,INDEX($BH$14:$BH$15,MATCH($G247,$BG$14:$BG$15,-1)),INDEX($BH$13:$BH$14,MATCH($G247,$BG$13:$BG$14,-1)))))</f>
        <v/>
      </c>
      <c r="M247" s="531" t="str">
        <f t="shared" si="10"/>
        <v/>
      </c>
      <c r="N247" s="532">
        <f t="shared" si="11"/>
        <v>0</v>
      </c>
      <c r="O247" s="70"/>
      <c r="P247" s="124"/>
      <c r="Q247" s="54"/>
      <c r="R247" s="194"/>
      <c r="S247" s="125"/>
      <c r="T247" s="54"/>
      <c r="U247" s="194"/>
      <c r="V247" s="124"/>
      <c r="W247" s="54"/>
      <c r="X247" s="194"/>
      <c r="Y247" s="125"/>
      <c r="Z247" s="54"/>
      <c r="AA247" s="194"/>
      <c r="AB247" s="57"/>
      <c r="AC247" s="70"/>
      <c r="AD247" s="124"/>
      <c r="AE247" s="70"/>
      <c r="AF247" s="124"/>
      <c r="AG247" s="70"/>
      <c r="AH247" s="57"/>
      <c r="AI247" s="70"/>
      <c r="AJ247" s="124"/>
      <c r="AK247" s="70"/>
      <c r="AL247" s="908"/>
      <c r="AM247" s="891"/>
      <c r="AN247" s="908"/>
      <c r="AO247" s="892"/>
      <c r="AP247" s="908"/>
      <c r="AQ247" s="70"/>
      <c r="AR247" s="59"/>
      <c r="AS247" s="70"/>
      <c r="AT247" s="57"/>
      <c r="AU247" s="262"/>
      <c r="AV247" s="70"/>
      <c r="AW247" s="57"/>
      <c r="AX247" s="533" t="str">
        <f>IF(AW247="","",IF(AW247="A",'12.パネルラジエーター設備費用算出シート'!$G$13,IF(AW247="B",'12.パネルラジエーター設備費用算出シート'!$N$13,IF(AW247="C",'12.パネルラジエーター設備費用算出シート'!$G$23,IF(AW247="D",'12.パネルラジエーター設備費用算出シート'!$N$23,IF(AW247="E",'12.パネルラジエーター設備費用算出シート'!$G$33,IF(AW247="F",'12.パネルラジエーター設備費用算出シート'!$N$33,IF(AW247="G",'12.パネルラジエーター設備費用算出シート'!$G$43,IF(AW247="H",'12.パネルラジエーター設備費用算出シート'!$N$43,IF(AW247="I",'12.パネルラジエーター設備費用算出シート'!$G$54,'12.パネルラジエーター設備費用算出シート'!$N$54))))))))))</f>
        <v/>
      </c>
      <c r="AY247" s="70"/>
      <c r="AZ247" s="57"/>
      <c r="BA247" s="262"/>
      <c r="BB247" s="70"/>
      <c r="BC247" s="34"/>
      <c r="BD247" s="34"/>
      <c r="BE247" s="34"/>
      <c r="BF247" s="53"/>
      <c r="BG247" s="34"/>
      <c r="BH247" s="34"/>
      <c r="BI247" s="53"/>
      <c r="BJ247" s="34"/>
      <c r="BK247" s="34"/>
      <c r="BL247" s="34"/>
      <c r="BM247" s="34"/>
    </row>
    <row r="248" spans="1:65" s="35" customFormat="1">
      <c r="A248" s="72"/>
      <c r="B248" s="55">
        <v>236</v>
      </c>
      <c r="C248" s="78"/>
      <c r="D248" s="56"/>
      <c r="E248" s="73"/>
      <c r="F248" s="530"/>
      <c r="G248" s="530"/>
      <c r="H248" s="57"/>
      <c r="I248" s="58"/>
      <c r="J248" s="57"/>
      <c r="K248" s="531" t="str">
        <f t="shared" si="9"/>
        <v/>
      </c>
      <c r="L248" s="531" t="str">
        <f>IF($G248="","",IF(OR('2.全体概要'!$C$15=1,'2.全体概要'!$C$15=2),INDEX($BH$15:$BH$16,MATCH($G248,$BG$15:$BG$16,-1)),IF('2.全体概要'!$C$15=3,INDEX($BH$14:$BH$15,MATCH($G248,$BG$14:$BG$15,-1)),INDEX($BH$13:$BH$14,MATCH($G248,$BG$13:$BG$14,-1)))))</f>
        <v/>
      </c>
      <c r="M248" s="531" t="str">
        <f t="shared" si="10"/>
        <v/>
      </c>
      <c r="N248" s="532">
        <f t="shared" si="11"/>
        <v>0</v>
      </c>
      <c r="O248" s="70"/>
      <c r="P248" s="124"/>
      <c r="Q248" s="54"/>
      <c r="R248" s="194"/>
      <c r="S248" s="125"/>
      <c r="T248" s="54"/>
      <c r="U248" s="194"/>
      <c r="V248" s="124"/>
      <c r="W248" s="54"/>
      <c r="X248" s="194"/>
      <c r="Y248" s="125"/>
      <c r="Z248" s="54"/>
      <c r="AA248" s="194"/>
      <c r="AB248" s="57"/>
      <c r="AC248" s="70"/>
      <c r="AD248" s="124"/>
      <c r="AE248" s="70"/>
      <c r="AF248" s="124"/>
      <c r="AG248" s="70"/>
      <c r="AH248" s="57"/>
      <c r="AI248" s="70"/>
      <c r="AJ248" s="124"/>
      <c r="AK248" s="70"/>
      <c r="AL248" s="908"/>
      <c r="AM248" s="891"/>
      <c r="AN248" s="908"/>
      <c r="AO248" s="892"/>
      <c r="AP248" s="908"/>
      <c r="AQ248" s="70"/>
      <c r="AR248" s="59"/>
      <c r="AS248" s="70"/>
      <c r="AT248" s="57"/>
      <c r="AU248" s="262"/>
      <c r="AV248" s="70"/>
      <c r="AW248" s="57"/>
      <c r="AX248" s="533" t="str">
        <f>IF(AW248="","",IF(AW248="A",'12.パネルラジエーター設備費用算出シート'!$G$13,IF(AW248="B",'12.パネルラジエーター設備費用算出シート'!$N$13,IF(AW248="C",'12.パネルラジエーター設備費用算出シート'!$G$23,IF(AW248="D",'12.パネルラジエーター設備費用算出シート'!$N$23,IF(AW248="E",'12.パネルラジエーター設備費用算出シート'!$G$33,IF(AW248="F",'12.パネルラジエーター設備費用算出シート'!$N$33,IF(AW248="G",'12.パネルラジエーター設備費用算出シート'!$G$43,IF(AW248="H",'12.パネルラジエーター設備費用算出シート'!$N$43,IF(AW248="I",'12.パネルラジエーター設備費用算出シート'!$G$54,'12.パネルラジエーター設備費用算出シート'!$N$54))))))))))</f>
        <v/>
      </c>
      <c r="AY248" s="70"/>
      <c r="AZ248" s="57"/>
      <c r="BA248" s="262"/>
      <c r="BB248" s="70"/>
      <c r="BC248" s="34"/>
      <c r="BD248" s="34"/>
      <c r="BE248" s="34"/>
      <c r="BF248" s="53"/>
      <c r="BG248" s="34"/>
      <c r="BH248" s="34"/>
      <c r="BI248" s="53"/>
      <c r="BJ248" s="34"/>
      <c r="BK248" s="34"/>
      <c r="BL248" s="34"/>
      <c r="BM248" s="34"/>
    </row>
    <row r="249" spans="1:65" s="35" customFormat="1">
      <c r="A249" s="72"/>
      <c r="B249" s="55">
        <v>237</v>
      </c>
      <c r="C249" s="78"/>
      <c r="D249" s="56"/>
      <c r="E249" s="73"/>
      <c r="F249" s="530"/>
      <c r="G249" s="530"/>
      <c r="H249" s="57"/>
      <c r="I249" s="58"/>
      <c r="J249" s="57"/>
      <c r="K249" s="531" t="str">
        <f t="shared" si="9"/>
        <v/>
      </c>
      <c r="L249" s="531" t="str">
        <f>IF($G249="","",IF(OR('2.全体概要'!$C$15=1,'2.全体概要'!$C$15=2),INDEX($BH$15:$BH$16,MATCH($G249,$BG$15:$BG$16,-1)),IF('2.全体概要'!$C$15=3,INDEX($BH$14:$BH$15,MATCH($G249,$BG$14:$BG$15,-1)),INDEX($BH$13:$BH$14,MATCH($G249,$BG$13:$BG$14,-1)))))</f>
        <v/>
      </c>
      <c r="M249" s="531" t="str">
        <f t="shared" si="10"/>
        <v/>
      </c>
      <c r="N249" s="532">
        <f t="shared" si="11"/>
        <v>0</v>
      </c>
      <c r="O249" s="70"/>
      <c r="P249" s="124"/>
      <c r="Q249" s="54"/>
      <c r="R249" s="194"/>
      <c r="S249" s="125"/>
      <c r="T249" s="54"/>
      <c r="U249" s="194"/>
      <c r="V249" s="124"/>
      <c r="W249" s="54"/>
      <c r="X249" s="194"/>
      <c r="Y249" s="125"/>
      <c r="Z249" s="54"/>
      <c r="AA249" s="194"/>
      <c r="AB249" s="57"/>
      <c r="AC249" s="70"/>
      <c r="AD249" s="124"/>
      <c r="AE249" s="70"/>
      <c r="AF249" s="124"/>
      <c r="AG249" s="70"/>
      <c r="AH249" s="57"/>
      <c r="AI249" s="70"/>
      <c r="AJ249" s="124"/>
      <c r="AK249" s="70"/>
      <c r="AL249" s="908"/>
      <c r="AM249" s="891"/>
      <c r="AN249" s="908"/>
      <c r="AO249" s="892"/>
      <c r="AP249" s="908"/>
      <c r="AQ249" s="70"/>
      <c r="AR249" s="59"/>
      <c r="AS249" s="70"/>
      <c r="AT249" s="57"/>
      <c r="AU249" s="262"/>
      <c r="AV249" s="70"/>
      <c r="AW249" s="57"/>
      <c r="AX249" s="533" t="str">
        <f>IF(AW249="","",IF(AW249="A",'12.パネルラジエーター設備費用算出シート'!$G$13,IF(AW249="B",'12.パネルラジエーター設備費用算出シート'!$N$13,IF(AW249="C",'12.パネルラジエーター設備費用算出シート'!$G$23,IF(AW249="D",'12.パネルラジエーター設備費用算出シート'!$N$23,IF(AW249="E",'12.パネルラジエーター設備費用算出シート'!$G$33,IF(AW249="F",'12.パネルラジエーター設備費用算出シート'!$N$33,IF(AW249="G",'12.パネルラジエーター設備費用算出シート'!$G$43,IF(AW249="H",'12.パネルラジエーター設備費用算出シート'!$N$43,IF(AW249="I",'12.パネルラジエーター設備費用算出シート'!$G$54,'12.パネルラジエーター設備費用算出シート'!$N$54))))))))))</f>
        <v/>
      </c>
      <c r="AY249" s="70"/>
      <c r="AZ249" s="57"/>
      <c r="BA249" s="262"/>
      <c r="BB249" s="70"/>
      <c r="BC249" s="34"/>
      <c r="BD249" s="34"/>
      <c r="BE249" s="34"/>
      <c r="BF249" s="53"/>
      <c r="BG249" s="34"/>
      <c r="BH249" s="34"/>
      <c r="BI249" s="53"/>
      <c r="BJ249" s="34"/>
      <c r="BK249" s="34"/>
      <c r="BL249" s="34"/>
      <c r="BM249" s="34"/>
    </row>
    <row r="250" spans="1:65" s="35" customFormat="1">
      <c r="A250" s="72"/>
      <c r="B250" s="55">
        <v>238</v>
      </c>
      <c r="C250" s="78"/>
      <c r="D250" s="56"/>
      <c r="E250" s="73"/>
      <c r="F250" s="530"/>
      <c r="G250" s="530"/>
      <c r="H250" s="57"/>
      <c r="I250" s="58"/>
      <c r="J250" s="57"/>
      <c r="K250" s="531" t="str">
        <f t="shared" si="9"/>
        <v/>
      </c>
      <c r="L250" s="531" t="str">
        <f>IF($G250="","",IF(OR('2.全体概要'!$C$15=1,'2.全体概要'!$C$15=2),INDEX($BH$15:$BH$16,MATCH($G250,$BG$15:$BG$16,-1)),IF('2.全体概要'!$C$15=3,INDEX($BH$14:$BH$15,MATCH($G250,$BG$14:$BG$15,-1)),INDEX($BH$13:$BH$14,MATCH($G250,$BG$13:$BG$14,-1)))))</f>
        <v/>
      </c>
      <c r="M250" s="531" t="str">
        <f t="shared" si="10"/>
        <v/>
      </c>
      <c r="N250" s="532">
        <f t="shared" si="11"/>
        <v>0</v>
      </c>
      <c r="O250" s="70"/>
      <c r="P250" s="124"/>
      <c r="Q250" s="54"/>
      <c r="R250" s="194"/>
      <c r="S250" s="125"/>
      <c r="T250" s="54"/>
      <c r="U250" s="194"/>
      <c r="V250" s="124"/>
      <c r="W250" s="54"/>
      <c r="X250" s="194"/>
      <c r="Y250" s="125"/>
      <c r="Z250" s="54"/>
      <c r="AA250" s="194"/>
      <c r="AB250" s="57"/>
      <c r="AC250" s="70"/>
      <c r="AD250" s="124"/>
      <c r="AE250" s="70"/>
      <c r="AF250" s="124"/>
      <c r="AG250" s="70"/>
      <c r="AH250" s="57"/>
      <c r="AI250" s="70"/>
      <c r="AJ250" s="124"/>
      <c r="AK250" s="70"/>
      <c r="AL250" s="908"/>
      <c r="AM250" s="891"/>
      <c r="AN250" s="908"/>
      <c r="AO250" s="892"/>
      <c r="AP250" s="908"/>
      <c r="AQ250" s="70"/>
      <c r="AR250" s="59"/>
      <c r="AS250" s="70"/>
      <c r="AT250" s="57"/>
      <c r="AU250" s="262"/>
      <c r="AV250" s="70"/>
      <c r="AW250" s="57"/>
      <c r="AX250" s="533" t="str">
        <f>IF(AW250="","",IF(AW250="A",'12.パネルラジエーター設備費用算出シート'!$G$13,IF(AW250="B",'12.パネルラジエーター設備費用算出シート'!$N$13,IF(AW250="C",'12.パネルラジエーター設備費用算出シート'!$G$23,IF(AW250="D",'12.パネルラジエーター設備費用算出シート'!$N$23,IF(AW250="E",'12.パネルラジエーター設備費用算出シート'!$G$33,IF(AW250="F",'12.パネルラジエーター設備費用算出シート'!$N$33,IF(AW250="G",'12.パネルラジエーター設備費用算出シート'!$G$43,IF(AW250="H",'12.パネルラジエーター設備費用算出シート'!$N$43,IF(AW250="I",'12.パネルラジエーター設備費用算出シート'!$G$54,'12.パネルラジエーター設備費用算出シート'!$N$54))))))))))</f>
        <v/>
      </c>
      <c r="AY250" s="70"/>
      <c r="AZ250" s="57"/>
      <c r="BA250" s="262"/>
      <c r="BB250" s="70"/>
      <c r="BC250" s="34"/>
      <c r="BD250" s="34"/>
      <c r="BE250" s="34"/>
      <c r="BF250" s="53"/>
      <c r="BG250" s="34"/>
      <c r="BH250" s="34"/>
      <c r="BI250" s="53"/>
      <c r="BJ250" s="34"/>
      <c r="BK250" s="34"/>
      <c r="BL250" s="34"/>
      <c r="BM250" s="34"/>
    </row>
    <row r="251" spans="1:65" s="35" customFormat="1">
      <c r="A251" s="72"/>
      <c r="B251" s="55">
        <v>239</v>
      </c>
      <c r="C251" s="78"/>
      <c r="D251" s="56"/>
      <c r="E251" s="73"/>
      <c r="F251" s="530"/>
      <c r="G251" s="530"/>
      <c r="H251" s="57"/>
      <c r="I251" s="58"/>
      <c r="J251" s="57"/>
      <c r="K251" s="531" t="str">
        <f t="shared" si="9"/>
        <v/>
      </c>
      <c r="L251" s="531" t="str">
        <f>IF($G251="","",IF(OR('2.全体概要'!$C$15=1,'2.全体概要'!$C$15=2),INDEX($BH$15:$BH$16,MATCH($G251,$BG$15:$BG$16,-1)),IF('2.全体概要'!$C$15=3,INDEX($BH$14:$BH$15,MATCH($G251,$BG$14:$BG$15,-1)),INDEX($BH$13:$BH$14,MATCH($G251,$BG$13:$BG$14,-1)))))</f>
        <v/>
      </c>
      <c r="M251" s="531" t="str">
        <f t="shared" si="10"/>
        <v/>
      </c>
      <c r="N251" s="532">
        <f t="shared" si="11"/>
        <v>0</v>
      </c>
      <c r="O251" s="70"/>
      <c r="P251" s="124"/>
      <c r="Q251" s="54"/>
      <c r="R251" s="194"/>
      <c r="S251" s="125"/>
      <c r="T251" s="54"/>
      <c r="U251" s="194"/>
      <c r="V251" s="124"/>
      <c r="W251" s="54"/>
      <c r="X251" s="194"/>
      <c r="Y251" s="125"/>
      <c r="Z251" s="54"/>
      <c r="AA251" s="194"/>
      <c r="AB251" s="57"/>
      <c r="AC251" s="70"/>
      <c r="AD251" s="124"/>
      <c r="AE251" s="70"/>
      <c r="AF251" s="124"/>
      <c r="AG251" s="70"/>
      <c r="AH251" s="57"/>
      <c r="AI251" s="70"/>
      <c r="AJ251" s="124"/>
      <c r="AK251" s="70"/>
      <c r="AL251" s="908"/>
      <c r="AM251" s="891"/>
      <c r="AN251" s="908"/>
      <c r="AO251" s="892"/>
      <c r="AP251" s="908"/>
      <c r="AQ251" s="70"/>
      <c r="AR251" s="59"/>
      <c r="AS251" s="70"/>
      <c r="AT251" s="57"/>
      <c r="AU251" s="262"/>
      <c r="AV251" s="70"/>
      <c r="AW251" s="57"/>
      <c r="AX251" s="533" t="str">
        <f>IF(AW251="","",IF(AW251="A",'12.パネルラジエーター設備費用算出シート'!$G$13,IF(AW251="B",'12.パネルラジエーター設備費用算出シート'!$N$13,IF(AW251="C",'12.パネルラジエーター設備費用算出シート'!$G$23,IF(AW251="D",'12.パネルラジエーター設備費用算出シート'!$N$23,IF(AW251="E",'12.パネルラジエーター設備費用算出シート'!$G$33,IF(AW251="F",'12.パネルラジエーター設備費用算出シート'!$N$33,IF(AW251="G",'12.パネルラジエーター設備費用算出シート'!$G$43,IF(AW251="H",'12.パネルラジエーター設備費用算出シート'!$N$43,IF(AW251="I",'12.パネルラジエーター設備費用算出シート'!$G$54,'12.パネルラジエーター設備費用算出シート'!$N$54))))))))))</f>
        <v/>
      </c>
      <c r="AY251" s="70"/>
      <c r="AZ251" s="57"/>
      <c r="BA251" s="262"/>
      <c r="BB251" s="70"/>
      <c r="BC251" s="34"/>
      <c r="BD251" s="34"/>
      <c r="BE251" s="34"/>
      <c r="BF251" s="53"/>
      <c r="BG251" s="34"/>
      <c r="BH251" s="34"/>
      <c r="BI251" s="53"/>
      <c r="BJ251" s="34"/>
      <c r="BK251" s="34"/>
      <c r="BL251" s="34"/>
      <c r="BM251" s="34"/>
    </row>
    <row r="252" spans="1:65" s="35" customFormat="1">
      <c r="A252" s="72"/>
      <c r="B252" s="55">
        <v>240</v>
      </c>
      <c r="C252" s="78"/>
      <c r="D252" s="56"/>
      <c r="E252" s="73"/>
      <c r="F252" s="530"/>
      <c r="G252" s="530"/>
      <c r="H252" s="57"/>
      <c r="I252" s="58"/>
      <c r="J252" s="57"/>
      <c r="K252" s="531" t="str">
        <f t="shared" si="9"/>
        <v/>
      </c>
      <c r="L252" s="531" t="str">
        <f>IF($G252="","",IF(OR('2.全体概要'!$C$15=1,'2.全体概要'!$C$15=2),INDEX($BH$15:$BH$16,MATCH($G252,$BG$15:$BG$16,-1)),IF('2.全体概要'!$C$15=3,INDEX($BH$14:$BH$15,MATCH($G252,$BG$14:$BG$15,-1)),INDEX($BH$13:$BH$14,MATCH($G252,$BG$13:$BG$14,-1)))))</f>
        <v/>
      </c>
      <c r="M252" s="531" t="str">
        <f t="shared" si="10"/>
        <v/>
      </c>
      <c r="N252" s="532">
        <f t="shared" si="11"/>
        <v>0</v>
      </c>
      <c r="O252" s="70"/>
      <c r="P252" s="124"/>
      <c r="Q252" s="54"/>
      <c r="R252" s="194"/>
      <c r="S252" s="125"/>
      <c r="T252" s="54"/>
      <c r="U252" s="194"/>
      <c r="V252" s="124"/>
      <c r="W252" s="54"/>
      <c r="X252" s="194"/>
      <c r="Y252" s="125"/>
      <c r="Z252" s="54"/>
      <c r="AA252" s="194"/>
      <c r="AB252" s="57"/>
      <c r="AC252" s="70"/>
      <c r="AD252" s="124"/>
      <c r="AE252" s="70"/>
      <c r="AF252" s="124"/>
      <c r="AG252" s="70"/>
      <c r="AH252" s="57"/>
      <c r="AI252" s="70"/>
      <c r="AJ252" s="124"/>
      <c r="AK252" s="70"/>
      <c r="AL252" s="908"/>
      <c r="AM252" s="891"/>
      <c r="AN252" s="908"/>
      <c r="AO252" s="892"/>
      <c r="AP252" s="908"/>
      <c r="AQ252" s="70"/>
      <c r="AR252" s="59"/>
      <c r="AS252" s="70"/>
      <c r="AT252" s="57"/>
      <c r="AU252" s="262"/>
      <c r="AV252" s="70"/>
      <c r="AW252" s="57"/>
      <c r="AX252" s="533" t="str">
        <f>IF(AW252="","",IF(AW252="A",'12.パネルラジエーター設備費用算出シート'!$G$13,IF(AW252="B",'12.パネルラジエーター設備費用算出シート'!$N$13,IF(AW252="C",'12.パネルラジエーター設備費用算出シート'!$G$23,IF(AW252="D",'12.パネルラジエーター設備費用算出シート'!$N$23,IF(AW252="E",'12.パネルラジエーター設備費用算出シート'!$G$33,IF(AW252="F",'12.パネルラジエーター設備費用算出シート'!$N$33,IF(AW252="G",'12.パネルラジエーター設備費用算出シート'!$G$43,IF(AW252="H",'12.パネルラジエーター設備費用算出シート'!$N$43,IF(AW252="I",'12.パネルラジエーター設備費用算出シート'!$G$54,'12.パネルラジエーター設備費用算出シート'!$N$54))))))))))</f>
        <v/>
      </c>
      <c r="AY252" s="70"/>
      <c r="AZ252" s="57"/>
      <c r="BA252" s="262"/>
      <c r="BB252" s="70"/>
      <c r="BC252" s="34"/>
      <c r="BD252" s="34"/>
      <c r="BE252" s="34"/>
      <c r="BF252" s="53"/>
      <c r="BG252" s="34"/>
      <c r="BH252" s="34"/>
      <c r="BI252" s="53"/>
      <c r="BJ252" s="34"/>
      <c r="BK252" s="34"/>
      <c r="BL252" s="34"/>
      <c r="BM252" s="34"/>
    </row>
    <row r="253" spans="1:65" s="35" customFormat="1">
      <c r="A253" s="72"/>
      <c r="B253" s="55">
        <v>241</v>
      </c>
      <c r="C253" s="78"/>
      <c r="D253" s="56"/>
      <c r="E253" s="73"/>
      <c r="F253" s="530"/>
      <c r="G253" s="530"/>
      <c r="H253" s="57"/>
      <c r="I253" s="58"/>
      <c r="J253" s="57"/>
      <c r="K253" s="531" t="str">
        <f t="shared" si="9"/>
        <v/>
      </c>
      <c r="L253" s="531" t="str">
        <f>IF($G253="","",IF(OR('2.全体概要'!$C$15=1,'2.全体概要'!$C$15=2),INDEX($BH$15:$BH$16,MATCH($G253,$BG$15:$BG$16,-1)),IF('2.全体概要'!$C$15=3,INDEX($BH$14:$BH$15,MATCH($G253,$BG$14:$BG$15,-1)),INDEX($BH$13:$BH$14,MATCH($G253,$BG$13:$BG$14,-1)))))</f>
        <v/>
      </c>
      <c r="M253" s="531" t="str">
        <f t="shared" si="10"/>
        <v/>
      </c>
      <c r="N253" s="532">
        <f t="shared" si="11"/>
        <v>0</v>
      </c>
      <c r="O253" s="70"/>
      <c r="P253" s="124"/>
      <c r="Q253" s="54"/>
      <c r="R253" s="194"/>
      <c r="S253" s="125"/>
      <c r="T253" s="54"/>
      <c r="U253" s="194"/>
      <c r="V253" s="124"/>
      <c r="W253" s="54"/>
      <c r="X253" s="194"/>
      <c r="Y253" s="125"/>
      <c r="Z253" s="54"/>
      <c r="AA253" s="194"/>
      <c r="AB253" s="57"/>
      <c r="AC253" s="70"/>
      <c r="AD253" s="124"/>
      <c r="AE253" s="70"/>
      <c r="AF253" s="124"/>
      <c r="AG253" s="70"/>
      <c r="AH253" s="57"/>
      <c r="AI253" s="70"/>
      <c r="AJ253" s="124"/>
      <c r="AK253" s="70"/>
      <c r="AL253" s="908"/>
      <c r="AM253" s="891"/>
      <c r="AN253" s="908"/>
      <c r="AO253" s="892"/>
      <c r="AP253" s="908"/>
      <c r="AQ253" s="70"/>
      <c r="AR253" s="59"/>
      <c r="AS253" s="70"/>
      <c r="AT253" s="57"/>
      <c r="AU253" s="262"/>
      <c r="AV253" s="70"/>
      <c r="AW253" s="57"/>
      <c r="AX253" s="533" t="str">
        <f>IF(AW253="","",IF(AW253="A",'12.パネルラジエーター設備費用算出シート'!$G$13,IF(AW253="B",'12.パネルラジエーター設備費用算出シート'!$N$13,IF(AW253="C",'12.パネルラジエーター設備費用算出シート'!$G$23,IF(AW253="D",'12.パネルラジエーター設備費用算出シート'!$N$23,IF(AW253="E",'12.パネルラジエーター設備費用算出シート'!$G$33,IF(AW253="F",'12.パネルラジエーター設備費用算出シート'!$N$33,IF(AW253="G",'12.パネルラジエーター設備費用算出シート'!$G$43,IF(AW253="H",'12.パネルラジエーター設備費用算出シート'!$N$43,IF(AW253="I",'12.パネルラジエーター設備費用算出シート'!$G$54,'12.パネルラジエーター設備費用算出シート'!$N$54))))))))))</f>
        <v/>
      </c>
      <c r="AY253" s="70"/>
      <c r="AZ253" s="57"/>
      <c r="BA253" s="262"/>
      <c r="BB253" s="70"/>
      <c r="BC253" s="34"/>
      <c r="BD253" s="34"/>
      <c r="BE253" s="34"/>
      <c r="BF253" s="53"/>
      <c r="BG253" s="34"/>
      <c r="BH253" s="34"/>
      <c r="BI253" s="53"/>
      <c r="BJ253" s="34"/>
      <c r="BK253" s="34"/>
      <c r="BL253" s="34"/>
      <c r="BM253" s="34"/>
    </row>
    <row r="254" spans="1:65" s="35" customFormat="1">
      <c r="A254" s="72"/>
      <c r="B254" s="55">
        <v>242</v>
      </c>
      <c r="C254" s="78"/>
      <c r="D254" s="56"/>
      <c r="E254" s="73"/>
      <c r="F254" s="530"/>
      <c r="G254" s="530"/>
      <c r="H254" s="57"/>
      <c r="I254" s="58"/>
      <c r="J254" s="57"/>
      <c r="K254" s="531" t="str">
        <f t="shared" si="9"/>
        <v/>
      </c>
      <c r="L254" s="531" t="str">
        <f>IF($G254="","",IF(OR('2.全体概要'!$C$15=1,'2.全体概要'!$C$15=2),INDEX($BH$15:$BH$16,MATCH($G254,$BG$15:$BG$16,-1)),IF('2.全体概要'!$C$15=3,INDEX($BH$14:$BH$15,MATCH($G254,$BG$14:$BG$15,-1)),INDEX($BH$13:$BH$14,MATCH($G254,$BG$13:$BG$14,-1)))))</f>
        <v/>
      </c>
      <c r="M254" s="531" t="str">
        <f t="shared" si="10"/>
        <v/>
      </c>
      <c r="N254" s="532">
        <f t="shared" si="11"/>
        <v>0</v>
      </c>
      <c r="O254" s="70"/>
      <c r="P254" s="124"/>
      <c r="Q254" s="54"/>
      <c r="R254" s="194"/>
      <c r="S254" s="125"/>
      <c r="T254" s="54"/>
      <c r="U254" s="194"/>
      <c r="V254" s="124"/>
      <c r="W254" s="54"/>
      <c r="X254" s="194"/>
      <c r="Y254" s="125"/>
      <c r="Z254" s="54"/>
      <c r="AA254" s="194"/>
      <c r="AB254" s="57"/>
      <c r="AC254" s="70"/>
      <c r="AD254" s="124"/>
      <c r="AE254" s="70"/>
      <c r="AF254" s="124"/>
      <c r="AG254" s="70"/>
      <c r="AH254" s="57"/>
      <c r="AI254" s="70"/>
      <c r="AJ254" s="124"/>
      <c r="AK254" s="70"/>
      <c r="AL254" s="908"/>
      <c r="AM254" s="891"/>
      <c r="AN254" s="908"/>
      <c r="AO254" s="892"/>
      <c r="AP254" s="908"/>
      <c r="AQ254" s="70"/>
      <c r="AR254" s="59"/>
      <c r="AS254" s="70"/>
      <c r="AT254" s="57"/>
      <c r="AU254" s="262"/>
      <c r="AV254" s="70"/>
      <c r="AW254" s="57"/>
      <c r="AX254" s="533" t="str">
        <f>IF(AW254="","",IF(AW254="A",'12.パネルラジエーター設備費用算出シート'!$G$13,IF(AW254="B",'12.パネルラジエーター設備費用算出シート'!$N$13,IF(AW254="C",'12.パネルラジエーター設備費用算出シート'!$G$23,IF(AW254="D",'12.パネルラジエーター設備費用算出シート'!$N$23,IF(AW254="E",'12.パネルラジエーター設備費用算出シート'!$G$33,IF(AW254="F",'12.パネルラジエーター設備費用算出シート'!$N$33,IF(AW254="G",'12.パネルラジエーター設備費用算出シート'!$G$43,IF(AW254="H",'12.パネルラジエーター設備費用算出シート'!$N$43,IF(AW254="I",'12.パネルラジエーター設備費用算出シート'!$G$54,'12.パネルラジエーター設備費用算出シート'!$N$54))))))))))</f>
        <v/>
      </c>
      <c r="AY254" s="70"/>
      <c r="AZ254" s="57"/>
      <c r="BA254" s="262"/>
      <c r="BB254" s="70"/>
      <c r="BC254" s="34"/>
      <c r="BD254" s="34"/>
      <c r="BE254" s="34"/>
      <c r="BF254" s="53"/>
      <c r="BG254" s="34"/>
      <c r="BH254" s="34"/>
      <c r="BI254" s="53"/>
      <c r="BJ254" s="34"/>
      <c r="BK254" s="34"/>
      <c r="BL254" s="34"/>
      <c r="BM254" s="34"/>
    </row>
    <row r="255" spans="1:65" s="35" customFormat="1">
      <c r="A255" s="72"/>
      <c r="B255" s="55">
        <v>243</v>
      </c>
      <c r="C255" s="78"/>
      <c r="D255" s="56"/>
      <c r="E255" s="73"/>
      <c r="F255" s="530"/>
      <c r="G255" s="530"/>
      <c r="H255" s="57"/>
      <c r="I255" s="58"/>
      <c r="J255" s="57"/>
      <c r="K255" s="531" t="str">
        <f t="shared" si="9"/>
        <v/>
      </c>
      <c r="L255" s="531" t="str">
        <f>IF($G255="","",IF(OR('2.全体概要'!$C$15=1,'2.全体概要'!$C$15=2),INDEX($BH$15:$BH$16,MATCH($G255,$BG$15:$BG$16,-1)),IF('2.全体概要'!$C$15=3,INDEX($BH$14:$BH$15,MATCH($G255,$BG$14:$BG$15,-1)),INDEX($BH$13:$BH$14,MATCH($G255,$BG$13:$BG$14,-1)))))</f>
        <v/>
      </c>
      <c r="M255" s="531" t="str">
        <f t="shared" si="10"/>
        <v/>
      </c>
      <c r="N255" s="532">
        <f t="shared" si="11"/>
        <v>0</v>
      </c>
      <c r="O255" s="70"/>
      <c r="P255" s="124"/>
      <c r="Q255" s="54"/>
      <c r="R255" s="194"/>
      <c r="S255" s="125"/>
      <c r="T255" s="54"/>
      <c r="U255" s="194"/>
      <c r="V255" s="124"/>
      <c r="W255" s="54"/>
      <c r="X255" s="194"/>
      <c r="Y255" s="125"/>
      <c r="Z255" s="54"/>
      <c r="AA255" s="194"/>
      <c r="AB255" s="57"/>
      <c r="AC255" s="70"/>
      <c r="AD255" s="124"/>
      <c r="AE255" s="70"/>
      <c r="AF255" s="124"/>
      <c r="AG255" s="70"/>
      <c r="AH255" s="57"/>
      <c r="AI255" s="70"/>
      <c r="AJ255" s="124"/>
      <c r="AK255" s="70"/>
      <c r="AL255" s="908"/>
      <c r="AM255" s="891"/>
      <c r="AN255" s="908"/>
      <c r="AO255" s="892"/>
      <c r="AP255" s="908"/>
      <c r="AQ255" s="70"/>
      <c r="AR255" s="59"/>
      <c r="AS255" s="70"/>
      <c r="AT255" s="57"/>
      <c r="AU255" s="262"/>
      <c r="AV255" s="70"/>
      <c r="AW255" s="57"/>
      <c r="AX255" s="533" t="str">
        <f>IF(AW255="","",IF(AW255="A",'12.パネルラジエーター設備費用算出シート'!$G$13,IF(AW255="B",'12.パネルラジエーター設備費用算出シート'!$N$13,IF(AW255="C",'12.パネルラジエーター設備費用算出シート'!$G$23,IF(AW255="D",'12.パネルラジエーター設備費用算出シート'!$N$23,IF(AW255="E",'12.パネルラジエーター設備費用算出シート'!$G$33,IF(AW255="F",'12.パネルラジエーター設備費用算出シート'!$N$33,IF(AW255="G",'12.パネルラジエーター設備費用算出シート'!$G$43,IF(AW255="H",'12.パネルラジエーター設備費用算出シート'!$N$43,IF(AW255="I",'12.パネルラジエーター設備費用算出シート'!$G$54,'12.パネルラジエーター設備費用算出シート'!$N$54))))))))))</f>
        <v/>
      </c>
      <c r="AY255" s="70"/>
      <c r="AZ255" s="57"/>
      <c r="BA255" s="262"/>
      <c r="BB255" s="70"/>
      <c r="BC255" s="34"/>
      <c r="BD255" s="34"/>
      <c r="BE255" s="34"/>
      <c r="BF255" s="53"/>
      <c r="BG255" s="34"/>
      <c r="BH255" s="34"/>
      <c r="BI255" s="53"/>
      <c r="BJ255" s="34"/>
      <c r="BK255" s="34"/>
      <c r="BL255" s="34"/>
      <c r="BM255" s="34"/>
    </row>
    <row r="256" spans="1:65" s="35" customFormat="1">
      <c r="A256" s="72"/>
      <c r="B256" s="55">
        <v>244</v>
      </c>
      <c r="C256" s="78"/>
      <c r="D256" s="56"/>
      <c r="E256" s="73"/>
      <c r="F256" s="530"/>
      <c r="G256" s="530"/>
      <c r="H256" s="57"/>
      <c r="I256" s="58"/>
      <c r="J256" s="57"/>
      <c r="K256" s="531" t="str">
        <f t="shared" si="9"/>
        <v/>
      </c>
      <c r="L256" s="531" t="str">
        <f>IF($G256="","",IF(OR('2.全体概要'!$C$15=1,'2.全体概要'!$C$15=2),INDEX($BH$15:$BH$16,MATCH($G256,$BG$15:$BG$16,-1)),IF('2.全体概要'!$C$15=3,INDEX($BH$14:$BH$15,MATCH($G256,$BG$14:$BG$15,-1)),INDEX($BH$13:$BH$14,MATCH($G256,$BG$13:$BG$14,-1)))))</f>
        <v/>
      </c>
      <c r="M256" s="531" t="str">
        <f t="shared" si="10"/>
        <v/>
      </c>
      <c r="N256" s="532">
        <f t="shared" si="11"/>
        <v>0</v>
      </c>
      <c r="O256" s="70"/>
      <c r="P256" s="124"/>
      <c r="Q256" s="54"/>
      <c r="R256" s="194"/>
      <c r="S256" s="125"/>
      <c r="T256" s="54"/>
      <c r="U256" s="194"/>
      <c r="V256" s="124"/>
      <c r="W256" s="54"/>
      <c r="X256" s="194"/>
      <c r="Y256" s="125"/>
      <c r="Z256" s="54"/>
      <c r="AA256" s="194"/>
      <c r="AB256" s="57"/>
      <c r="AC256" s="70"/>
      <c r="AD256" s="124"/>
      <c r="AE256" s="70"/>
      <c r="AF256" s="124"/>
      <c r="AG256" s="70"/>
      <c r="AH256" s="57"/>
      <c r="AI256" s="70"/>
      <c r="AJ256" s="124"/>
      <c r="AK256" s="70"/>
      <c r="AL256" s="908"/>
      <c r="AM256" s="891"/>
      <c r="AN256" s="908"/>
      <c r="AO256" s="892"/>
      <c r="AP256" s="908"/>
      <c r="AQ256" s="70"/>
      <c r="AR256" s="59"/>
      <c r="AS256" s="70"/>
      <c r="AT256" s="57"/>
      <c r="AU256" s="262"/>
      <c r="AV256" s="70"/>
      <c r="AW256" s="57"/>
      <c r="AX256" s="533" t="str">
        <f>IF(AW256="","",IF(AW256="A",'12.パネルラジエーター設備費用算出シート'!$G$13,IF(AW256="B",'12.パネルラジエーター設備費用算出シート'!$N$13,IF(AW256="C",'12.パネルラジエーター設備費用算出シート'!$G$23,IF(AW256="D",'12.パネルラジエーター設備費用算出シート'!$N$23,IF(AW256="E",'12.パネルラジエーター設備費用算出シート'!$G$33,IF(AW256="F",'12.パネルラジエーター設備費用算出シート'!$N$33,IF(AW256="G",'12.パネルラジエーター設備費用算出シート'!$G$43,IF(AW256="H",'12.パネルラジエーター設備費用算出シート'!$N$43,IF(AW256="I",'12.パネルラジエーター設備費用算出シート'!$G$54,'12.パネルラジエーター設備費用算出シート'!$N$54))))))))))</f>
        <v/>
      </c>
      <c r="AY256" s="70"/>
      <c r="AZ256" s="57"/>
      <c r="BA256" s="262"/>
      <c r="BB256" s="70"/>
      <c r="BC256" s="34"/>
      <c r="BD256" s="34"/>
      <c r="BE256" s="34"/>
      <c r="BF256" s="53"/>
      <c r="BG256" s="34"/>
      <c r="BH256" s="34"/>
      <c r="BI256" s="53"/>
      <c r="BJ256" s="34"/>
      <c r="BK256" s="34"/>
      <c r="BL256" s="34"/>
      <c r="BM256" s="34"/>
    </row>
    <row r="257" spans="1:65" s="35" customFormat="1">
      <c r="A257" s="72"/>
      <c r="B257" s="55">
        <v>245</v>
      </c>
      <c r="C257" s="78"/>
      <c r="D257" s="56"/>
      <c r="E257" s="73"/>
      <c r="F257" s="530"/>
      <c r="G257" s="530"/>
      <c r="H257" s="57"/>
      <c r="I257" s="58"/>
      <c r="J257" s="57"/>
      <c r="K257" s="531" t="str">
        <f t="shared" si="9"/>
        <v/>
      </c>
      <c r="L257" s="531" t="str">
        <f>IF($G257="","",IF(OR('2.全体概要'!$C$15=1,'2.全体概要'!$C$15=2),INDEX($BH$15:$BH$16,MATCH($G257,$BG$15:$BG$16,-1)),IF('2.全体概要'!$C$15=3,INDEX($BH$14:$BH$15,MATCH($G257,$BG$14:$BG$15,-1)),INDEX($BH$13:$BH$14,MATCH($G257,$BG$13:$BG$14,-1)))))</f>
        <v/>
      </c>
      <c r="M257" s="531" t="str">
        <f t="shared" si="10"/>
        <v/>
      </c>
      <c r="N257" s="532">
        <f t="shared" si="11"/>
        <v>0</v>
      </c>
      <c r="O257" s="70"/>
      <c r="P257" s="124"/>
      <c r="Q257" s="54"/>
      <c r="R257" s="194"/>
      <c r="S257" s="125"/>
      <c r="T257" s="54"/>
      <c r="U257" s="194"/>
      <c r="V257" s="124"/>
      <c r="W257" s="54"/>
      <c r="X257" s="194"/>
      <c r="Y257" s="125"/>
      <c r="Z257" s="54"/>
      <c r="AA257" s="194"/>
      <c r="AB257" s="57"/>
      <c r="AC257" s="70"/>
      <c r="AD257" s="124"/>
      <c r="AE257" s="70"/>
      <c r="AF257" s="124"/>
      <c r="AG257" s="70"/>
      <c r="AH257" s="57"/>
      <c r="AI257" s="70"/>
      <c r="AJ257" s="124"/>
      <c r="AK257" s="70"/>
      <c r="AL257" s="908"/>
      <c r="AM257" s="891"/>
      <c r="AN257" s="908"/>
      <c r="AO257" s="892"/>
      <c r="AP257" s="908"/>
      <c r="AQ257" s="70"/>
      <c r="AR257" s="59"/>
      <c r="AS257" s="70"/>
      <c r="AT257" s="57"/>
      <c r="AU257" s="262"/>
      <c r="AV257" s="70"/>
      <c r="AW257" s="57"/>
      <c r="AX257" s="533" t="str">
        <f>IF(AW257="","",IF(AW257="A",'12.パネルラジエーター設備費用算出シート'!$G$13,IF(AW257="B",'12.パネルラジエーター設備費用算出シート'!$N$13,IF(AW257="C",'12.パネルラジエーター設備費用算出シート'!$G$23,IF(AW257="D",'12.パネルラジエーター設備費用算出シート'!$N$23,IF(AW257="E",'12.パネルラジエーター設備費用算出シート'!$G$33,IF(AW257="F",'12.パネルラジエーター設備費用算出シート'!$N$33,IF(AW257="G",'12.パネルラジエーター設備費用算出シート'!$G$43,IF(AW257="H",'12.パネルラジエーター設備費用算出シート'!$N$43,IF(AW257="I",'12.パネルラジエーター設備費用算出シート'!$G$54,'12.パネルラジエーター設備費用算出シート'!$N$54))))))))))</f>
        <v/>
      </c>
      <c r="AY257" s="70"/>
      <c r="AZ257" s="57"/>
      <c r="BA257" s="262"/>
      <c r="BB257" s="70"/>
      <c r="BC257" s="34"/>
      <c r="BD257" s="34"/>
      <c r="BE257" s="34"/>
      <c r="BF257" s="53"/>
      <c r="BG257" s="34"/>
      <c r="BH257" s="34"/>
      <c r="BI257" s="53"/>
      <c r="BJ257" s="34"/>
      <c r="BK257" s="34"/>
      <c r="BL257" s="34"/>
      <c r="BM257" s="34"/>
    </row>
    <row r="258" spans="1:65" s="35" customFormat="1">
      <c r="A258" s="72"/>
      <c r="B258" s="55">
        <v>246</v>
      </c>
      <c r="C258" s="78"/>
      <c r="D258" s="56"/>
      <c r="E258" s="73"/>
      <c r="F258" s="530"/>
      <c r="G258" s="530"/>
      <c r="H258" s="57"/>
      <c r="I258" s="58"/>
      <c r="J258" s="57"/>
      <c r="K258" s="531" t="str">
        <f t="shared" si="9"/>
        <v/>
      </c>
      <c r="L258" s="531" t="str">
        <f>IF($G258="","",IF(OR('2.全体概要'!$C$15=1,'2.全体概要'!$C$15=2),INDEX($BH$15:$BH$16,MATCH($G258,$BG$15:$BG$16,-1)),IF('2.全体概要'!$C$15=3,INDEX($BH$14:$BH$15,MATCH($G258,$BG$14:$BG$15,-1)),INDEX($BH$13:$BH$14,MATCH($G258,$BG$13:$BG$14,-1)))))</f>
        <v/>
      </c>
      <c r="M258" s="531" t="str">
        <f t="shared" si="10"/>
        <v/>
      </c>
      <c r="N258" s="532">
        <f t="shared" si="11"/>
        <v>0</v>
      </c>
      <c r="O258" s="70"/>
      <c r="P258" s="124"/>
      <c r="Q258" s="54"/>
      <c r="R258" s="194"/>
      <c r="S258" s="125"/>
      <c r="T258" s="54"/>
      <c r="U258" s="194"/>
      <c r="V258" s="124"/>
      <c r="W258" s="54"/>
      <c r="X258" s="194"/>
      <c r="Y258" s="125"/>
      <c r="Z258" s="54"/>
      <c r="AA258" s="194"/>
      <c r="AB258" s="57"/>
      <c r="AC258" s="70"/>
      <c r="AD258" s="124"/>
      <c r="AE258" s="70"/>
      <c r="AF258" s="124"/>
      <c r="AG258" s="70"/>
      <c r="AH258" s="57"/>
      <c r="AI258" s="70"/>
      <c r="AJ258" s="124"/>
      <c r="AK258" s="70"/>
      <c r="AL258" s="908"/>
      <c r="AM258" s="891"/>
      <c r="AN258" s="908"/>
      <c r="AO258" s="892"/>
      <c r="AP258" s="908"/>
      <c r="AQ258" s="70"/>
      <c r="AR258" s="59"/>
      <c r="AS258" s="70"/>
      <c r="AT258" s="57"/>
      <c r="AU258" s="262"/>
      <c r="AV258" s="70"/>
      <c r="AW258" s="57"/>
      <c r="AX258" s="533" t="str">
        <f>IF(AW258="","",IF(AW258="A",'12.パネルラジエーター設備費用算出シート'!$G$13,IF(AW258="B",'12.パネルラジエーター設備費用算出シート'!$N$13,IF(AW258="C",'12.パネルラジエーター設備費用算出シート'!$G$23,IF(AW258="D",'12.パネルラジエーター設備費用算出シート'!$N$23,IF(AW258="E",'12.パネルラジエーター設備費用算出シート'!$G$33,IF(AW258="F",'12.パネルラジエーター設備費用算出シート'!$N$33,IF(AW258="G",'12.パネルラジエーター設備費用算出シート'!$G$43,IF(AW258="H",'12.パネルラジエーター設備費用算出シート'!$N$43,IF(AW258="I",'12.パネルラジエーター設備費用算出シート'!$G$54,'12.パネルラジエーター設備費用算出シート'!$N$54))))))))))</f>
        <v/>
      </c>
      <c r="AY258" s="70"/>
      <c r="AZ258" s="57"/>
      <c r="BA258" s="262"/>
      <c r="BB258" s="70"/>
      <c r="BC258" s="34"/>
      <c r="BD258" s="34"/>
      <c r="BE258" s="34"/>
      <c r="BF258" s="53"/>
      <c r="BG258" s="34"/>
      <c r="BH258" s="34"/>
      <c r="BI258" s="53"/>
      <c r="BJ258" s="34"/>
      <c r="BK258" s="34"/>
      <c r="BL258" s="34"/>
      <c r="BM258" s="34"/>
    </row>
    <row r="259" spans="1:65" s="35" customFormat="1">
      <c r="A259" s="72"/>
      <c r="B259" s="55">
        <v>247</v>
      </c>
      <c r="C259" s="78"/>
      <c r="D259" s="56"/>
      <c r="E259" s="73"/>
      <c r="F259" s="530"/>
      <c r="G259" s="530"/>
      <c r="H259" s="57"/>
      <c r="I259" s="58"/>
      <c r="J259" s="57"/>
      <c r="K259" s="531" t="str">
        <f t="shared" si="9"/>
        <v/>
      </c>
      <c r="L259" s="531" t="str">
        <f>IF($G259="","",IF(OR('2.全体概要'!$C$15=1,'2.全体概要'!$C$15=2),INDEX($BH$15:$BH$16,MATCH($G259,$BG$15:$BG$16,-1)),IF('2.全体概要'!$C$15=3,INDEX($BH$14:$BH$15,MATCH($G259,$BG$14:$BG$15,-1)),INDEX($BH$13:$BH$14,MATCH($G259,$BG$13:$BG$14,-1)))))</f>
        <v/>
      </c>
      <c r="M259" s="531" t="str">
        <f t="shared" si="10"/>
        <v/>
      </c>
      <c r="N259" s="532">
        <f t="shared" si="11"/>
        <v>0</v>
      </c>
      <c r="O259" s="70"/>
      <c r="P259" s="124"/>
      <c r="Q259" s="54"/>
      <c r="R259" s="194"/>
      <c r="S259" s="125"/>
      <c r="T259" s="54"/>
      <c r="U259" s="194"/>
      <c r="V259" s="124"/>
      <c r="W259" s="54"/>
      <c r="X259" s="194"/>
      <c r="Y259" s="125"/>
      <c r="Z259" s="54"/>
      <c r="AA259" s="194"/>
      <c r="AB259" s="57"/>
      <c r="AC259" s="70"/>
      <c r="AD259" s="124"/>
      <c r="AE259" s="70"/>
      <c r="AF259" s="124"/>
      <c r="AG259" s="70"/>
      <c r="AH259" s="57"/>
      <c r="AI259" s="70"/>
      <c r="AJ259" s="124"/>
      <c r="AK259" s="70"/>
      <c r="AL259" s="908"/>
      <c r="AM259" s="891"/>
      <c r="AN259" s="908"/>
      <c r="AO259" s="892"/>
      <c r="AP259" s="908"/>
      <c r="AQ259" s="70"/>
      <c r="AR259" s="59"/>
      <c r="AS259" s="70"/>
      <c r="AT259" s="57"/>
      <c r="AU259" s="262"/>
      <c r="AV259" s="70"/>
      <c r="AW259" s="57"/>
      <c r="AX259" s="533" t="str">
        <f>IF(AW259="","",IF(AW259="A",'12.パネルラジエーター設備費用算出シート'!$G$13,IF(AW259="B",'12.パネルラジエーター設備費用算出シート'!$N$13,IF(AW259="C",'12.パネルラジエーター設備費用算出シート'!$G$23,IF(AW259="D",'12.パネルラジエーター設備費用算出シート'!$N$23,IF(AW259="E",'12.パネルラジエーター設備費用算出シート'!$G$33,IF(AW259="F",'12.パネルラジエーター設備費用算出シート'!$N$33,IF(AW259="G",'12.パネルラジエーター設備費用算出シート'!$G$43,IF(AW259="H",'12.パネルラジエーター設備費用算出シート'!$N$43,IF(AW259="I",'12.パネルラジエーター設備費用算出シート'!$G$54,'12.パネルラジエーター設備費用算出シート'!$N$54))))))))))</f>
        <v/>
      </c>
      <c r="AY259" s="70"/>
      <c r="AZ259" s="57"/>
      <c r="BA259" s="262"/>
      <c r="BB259" s="70"/>
      <c r="BC259" s="34"/>
      <c r="BD259" s="34"/>
      <c r="BE259" s="34"/>
      <c r="BF259" s="53"/>
      <c r="BG259" s="34"/>
      <c r="BH259" s="34"/>
      <c r="BI259" s="53"/>
      <c r="BJ259" s="34"/>
      <c r="BK259" s="34"/>
      <c r="BL259" s="34"/>
      <c r="BM259" s="34"/>
    </row>
    <row r="260" spans="1:65" s="35" customFormat="1">
      <c r="A260" s="72"/>
      <c r="B260" s="55">
        <v>248</v>
      </c>
      <c r="C260" s="78"/>
      <c r="D260" s="56"/>
      <c r="E260" s="73"/>
      <c r="F260" s="530"/>
      <c r="G260" s="530"/>
      <c r="H260" s="57"/>
      <c r="I260" s="58"/>
      <c r="J260" s="57"/>
      <c r="K260" s="531" t="str">
        <f t="shared" si="9"/>
        <v/>
      </c>
      <c r="L260" s="531" t="str">
        <f>IF($G260="","",IF(OR('2.全体概要'!$C$15=1,'2.全体概要'!$C$15=2),INDEX($BH$15:$BH$16,MATCH($G260,$BG$15:$BG$16,-1)),IF('2.全体概要'!$C$15=3,INDEX($BH$14:$BH$15,MATCH($G260,$BG$14:$BG$15,-1)),INDEX($BH$13:$BH$14,MATCH($G260,$BG$13:$BG$14,-1)))))</f>
        <v/>
      </c>
      <c r="M260" s="531" t="str">
        <f t="shared" si="10"/>
        <v/>
      </c>
      <c r="N260" s="532">
        <f t="shared" si="11"/>
        <v>0</v>
      </c>
      <c r="O260" s="70"/>
      <c r="P260" s="124"/>
      <c r="Q260" s="54"/>
      <c r="R260" s="194"/>
      <c r="S260" s="125"/>
      <c r="T260" s="54"/>
      <c r="U260" s="194"/>
      <c r="V260" s="124"/>
      <c r="W260" s="54"/>
      <c r="X260" s="194"/>
      <c r="Y260" s="125"/>
      <c r="Z260" s="54"/>
      <c r="AA260" s="194"/>
      <c r="AB260" s="57"/>
      <c r="AC260" s="70"/>
      <c r="AD260" s="124"/>
      <c r="AE260" s="70"/>
      <c r="AF260" s="124"/>
      <c r="AG260" s="70"/>
      <c r="AH260" s="57"/>
      <c r="AI260" s="70"/>
      <c r="AJ260" s="124"/>
      <c r="AK260" s="70"/>
      <c r="AL260" s="908"/>
      <c r="AM260" s="891"/>
      <c r="AN260" s="908"/>
      <c r="AO260" s="892"/>
      <c r="AP260" s="908"/>
      <c r="AQ260" s="70"/>
      <c r="AR260" s="59"/>
      <c r="AS260" s="70"/>
      <c r="AT260" s="57"/>
      <c r="AU260" s="262"/>
      <c r="AV260" s="70"/>
      <c r="AW260" s="57"/>
      <c r="AX260" s="533" t="str">
        <f>IF(AW260="","",IF(AW260="A",'12.パネルラジエーター設備費用算出シート'!$G$13,IF(AW260="B",'12.パネルラジエーター設備費用算出シート'!$N$13,IF(AW260="C",'12.パネルラジエーター設備費用算出シート'!$G$23,IF(AW260="D",'12.パネルラジエーター設備費用算出シート'!$N$23,IF(AW260="E",'12.パネルラジエーター設備費用算出シート'!$G$33,IF(AW260="F",'12.パネルラジエーター設備費用算出シート'!$N$33,IF(AW260="G",'12.パネルラジエーター設備費用算出シート'!$G$43,IF(AW260="H",'12.パネルラジエーター設備費用算出シート'!$N$43,IF(AW260="I",'12.パネルラジエーター設備費用算出シート'!$G$54,'12.パネルラジエーター設備費用算出シート'!$N$54))))))))))</f>
        <v/>
      </c>
      <c r="AY260" s="70"/>
      <c r="AZ260" s="57"/>
      <c r="BA260" s="262"/>
      <c r="BB260" s="70"/>
      <c r="BC260" s="34"/>
      <c r="BD260" s="34"/>
      <c r="BE260" s="34"/>
      <c r="BF260" s="53"/>
      <c r="BG260" s="34"/>
      <c r="BH260" s="34"/>
      <c r="BI260" s="53"/>
      <c r="BJ260" s="34"/>
      <c r="BK260" s="34"/>
      <c r="BL260" s="34"/>
      <c r="BM260" s="34"/>
    </row>
    <row r="261" spans="1:65" s="35" customFormat="1">
      <c r="A261" s="72"/>
      <c r="B261" s="55">
        <v>249</v>
      </c>
      <c r="C261" s="78"/>
      <c r="D261" s="56"/>
      <c r="E261" s="73"/>
      <c r="F261" s="530"/>
      <c r="G261" s="530"/>
      <c r="H261" s="57"/>
      <c r="I261" s="58"/>
      <c r="J261" s="57"/>
      <c r="K261" s="531" t="str">
        <f t="shared" si="9"/>
        <v/>
      </c>
      <c r="L261" s="531" t="str">
        <f>IF($G261="","",IF(OR('2.全体概要'!$C$15=1,'2.全体概要'!$C$15=2),INDEX($BH$15:$BH$16,MATCH($G261,$BG$15:$BG$16,-1)),IF('2.全体概要'!$C$15=3,INDEX($BH$14:$BH$15,MATCH($G261,$BG$14:$BG$15,-1)),INDEX($BH$13:$BH$14,MATCH($G261,$BG$13:$BG$14,-1)))))</f>
        <v/>
      </c>
      <c r="M261" s="531" t="str">
        <f t="shared" si="10"/>
        <v/>
      </c>
      <c r="N261" s="532">
        <f t="shared" si="11"/>
        <v>0</v>
      </c>
      <c r="O261" s="70"/>
      <c r="P261" s="124"/>
      <c r="Q261" s="54"/>
      <c r="R261" s="194"/>
      <c r="S261" s="125"/>
      <c r="T261" s="54"/>
      <c r="U261" s="194"/>
      <c r="V261" s="124"/>
      <c r="W261" s="54"/>
      <c r="X261" s="194"/>
      <c r="Y261" s="125"/>
      <c r="Z261" s="54"/>
      <c r="AA261" s="194"/>
      <c r="AB261" s="57"/>
      <c r="AC261" s="70"/>
      <c r="AD261" s="124"/>
      <c r="AE261" s="70"/>
      <c r="AF261" s="124"/>
      <c r="AG261" s="70"/>
      <c r="AH261" s="57"/>
      <c r="AI261" s="70"/>
      <c r="AJ261" s="124"/>
      <c r="AK261" s="70"/>
      <c r="AL261" s="908"/>
      <c r="AM261" s="891"/>
      <c r="AN261" s="908"/>
      <c r="AO261" s="892"/>
      <c r="AP261" s="908"/>
      <c r="AQ261" s="70"/>
      <c r="AR261" s="59"/>
      <c r="AS261" s="70"/>
      <c r="AT261" s="57"/>
      <c r="AU261" s="262"/>
      <c r="AV261" s="70"/>
      <c r="AW261" s="57"/>
      <c r="AX261" s="533" t="str">
        <f>IF(AW261="","",IF(AW261="A",'12.パネルラジエーター設備費用算出シート'!$G$13,IF(AW261="B",'12.パネルラジエーター設備費用算出シート'!$N$13,IF(AW261="C",'12.パネルラジエーター設備費用算出シート'!$G$23,IF(AW261="D",'12.パネルラジエーター設備費用算出シート'!$N$23,IF(AW261="E",'12.パネルラジエーター設備費用算出シート'!$G$33,IF(AW261="F",'12.パネルラジエーター設備費用算出シート'!$N$33,IF(AW261="G",'12.パネルラジエーター設備費用算出シート'!$G$43,IF(AW261="H",'12.パネルラジエーター設備費用算出シート'!$N$43,IF(AW261="I",'12.パネルラジエーター設備費用算出シート'!$G$54,'12.パネルラジエーター設備費用算出シート'!$N$54))))))))))</f>
        <v/>
      </c>
      <c r="AY261" s="70"/>
      <c r="AZ261" s="57"/>
      <c r="BA261" s="262"/>
      <c r="BB261" s="70"/>
      <c r="BC261" s="34"/>
      <c r="BD261" s="34"/>
      <c r="BE261" s="34"/>
      <c r="BF261" s="53"/>
      <c r="BG261" s="34"/>
      <c r="BH261" s="34"/>
      <c r="BI261" s="53"/>
      <c r="BJ261" s="34"/>
      <c r="BK261" s="34"/>
      <c r="BL261" s="34"/>
      <c r="BM261" s="34"/>
    </row>
    <row r="262" spans="1:65" s="35" customFormat="1">
      <c r="A262" s="72"/>
      <c r="B262" s="55">
        <v>250</v>
      </c>
      <c r="C262" s="78"/>
      <c r="D262" s="56"/>
      <c r="E262" s="73"/>
      <c r="F262" s="530"/>
      <c r="G262" s="530"/>
      <c r="H262" s="57"/>
      <c r="I262" s="58"/>
      <c r="J262" s="57"/>
      <c r="K262" s="531" t="str">
        <f t="shared" si="9"/>
        <v/>
      </c>
      <c r="L262" s="531" t="str">
        <f>IF($G262="","",IF(OR('2.全体概要'!$C$15=1,'2.全体概要'!$C$15=2),INDEX($BH$15:$BH$16,MATCH($G262,$BG$15:$BG$16,-1)),IF('2.全体概要'!$C$15=3,INDEX($BH$14:$BH$15,MATCH($G262,$BG$14:$BG$15,-1)),INDEX($BH$13:$BH$14,MATCH($G262,$BG$13:$BG$14,-1)))))</f>
        <v/>
      </c>
      <c r="M262" s="531" t="str">
        <f t="shared" si="10"/>
        <v/>
      </c>
      <c r="N262" s="532">
        <f t="shared" si="11"/>
        <v>0</v>
      </c>
      <c r="O262" s="70"/>
      <c r="P262" s="124"/>
      <c r="Q262" s="54"/>
      <c r="R262" s="194"/>
      <c r="S262" s="125"/>
      <c r="T262" s="54"/>
      <c r="U262" s="194"/>
      <c r="V262" s="124"/>
      <c r="W262" s="54"/>
      <c r="X262" s="194"/>
      <c r="Y262" s="125"/>
      <c r="Z262" s="54"/>
      <c r="AA262" s="194"/>
      <c r="AB262" s="57"/>
      <c r="AC262" s="70"/>
      <c r="AD262" s="124"/>
      <c r="AE262" s="70"/>
      <c r="AF262" s="124"/>
      <c r="AG262" s="70"/>
      <c r="AH262" s="57"/>
      <c r="AI262" s="70"/>
      <c r="AJ262" s="124"/>
      <c r="AK262" s="70"/>
      <c r="AL262" s="908"/>
      <c r="AM262" s="891"/>
      <c r="AN262" s="908"/>
      <c r="AO262" s="892"/>
      <c r="AP262" s="908"/>
      <c r="AQ262" s="70"/>
      <c r="AR262" s="59"/>
      <c r="AS262" s="70"/>
      <c r="AT262" s="57"/>
      <c r="AU262" s="262"/>
      <c r="AV262" s="70"/>
      <c r="AW262" s="57"/>
      <c r="AX262" s="533" t="str">
        <f>IF(AW262="","",IF(AW262="A",'12.パネルラジエーター設備費用算出シート'!$G$13,IF(AW262="B",'12.パネルラジエーター設備費用算出シート'!$N$13,IF(AW262="C",'12.パネルラジエーター設備費用算出シート'!$G$23,IF(AW262="D",'12.パネルラジエーター設備費用算出シート'!$N$23,IF(AW262="E",'12.パネルラジエーター設備費用算出シート'!$G$33,IF(AW262="F",'12.パネルラジエーター設備費用算出シート'!$N$33,IF(AW262="G",'12.パネルラジエーター設備費用算出シート'!$G$43,IF(AW262="H",'12.パネルラジエーター設備費用算出シート'!$N$43,IF(AW262="I",'12.パネルラジエーター設備費用算出シート'!$G$54,'12.パネルラジエーター設備費用算出シート'!$N$54))))))))))</f>
        <v/>
      </c>
      <c r="AY262" s="70"/>
      <c r="AZ262" s="57"/>
      <c r="BA262" s="262"/>
      <c r="BB262" s="70"/>
      <c r="BC262" s="34"/>
      <c r="BD262" s="34"/>
      <c r="BE262" s="34"/>
      <c r="BF262" s="53"/>
      <c r="BG262" s="34"/>
      <c r="BH262" s="34"/>
      <c r="BI262" s="53"/>
      <c r="BJ262" s="34"/>
      <c r="BK262" s="34"/>
      <c r="BL262" s="34"/>
      <c r="BM262" s="34"/>
    </row>
    <row r="263" spans="1:65" s="35" customFormat="1">
      <c r="A263" s="72"/>
      <c r="B263" s="55">
        <v>251</v>
      </c>
      <c r="C263" s="78"/>
      <c r="D263" s="56"/>
      <c r="E263" s="73"/>
      <c r="F263" s="530"/>
      <c r="G263" s="530"/>
      <c r="H263" s="57"/>
      <c r="I263" s="58"/>
      <c r="J263" s="57"/>
      <c r="K263" s="531" t="str">
        <f t="shared" si="9"/>
        <v/>
      </c>
      <c r="L263" s="531" t="str">
        <f>IF($G263="","",IF(OR('2.全体概要'!$C$15=1,'2.全体概要'!$C$15=2),INDEX($BH$15:$BH$16,MATCH($G263,$BG$15:$BG$16,-1)),IF('2.全体概要'!$C$15=3,INDEX($BH$14:$BH$15,MATCH($G263,$BG$14:$BG$15,-1)),INDEX($BH$13:$BH$14,MATCH($G263,$BG$13:$BG$14,-1)))))</f>
        <v/>
      </c>
      <c r="M263" s="531" t="str">
        <f t="shared" si="10"/>
        <v/>
      </c>
      <c r="N263" s="532">
        <f t="shared" si="11"/>
        <v>0</v>
      </c>
      <c r="O263" s="70"/>
      <c r="P263" s="124"/>
      <c r="Q263" s="54"/>
      <c r="R263" s="194"/>
      <c r="S263" s="125"/>
      <c r="T263" s="54"/>
      <c r="U263" s="194"/>
      <c r="V263" s="124"/>
      <c r="W263" s="54"/>
      <c r="X263" s="194"/>
      <c r="Y263" s="125"/>
      <c r="Z263" s="54"/>
      <c r="AA263" s="194"/>
      <c r="AB263" s="57"/>
      <c r="AC263" s="70"/>
      <c r="AD263" s="124"/>
      <c r="AE263" s="70"/>
      <c r="AF263" s="124"/>
      <c r="AG263" s="70"/>
      <c r="AH263" s="57"/>
      <c r="AI263" s="70"/>
      <c r="AJ263" s="124"/>
      <c r="AK263" s="70"/>
      <c r="AL263" s="908"/>
      <c r="AM263" s="891"/>
      <c r="AN263" s="908"/>
      <c r="AO263" s="892"/>
      <c r="AP263" s="908"/>
      <c r="AQ263" s="70"/>
      <c r="AR263" s="59"/>
      <c r="AS263" s="70"/>
      <c r="AT263" s="57"/>
      <c r="AU263" s="262"/>
      <c r="AV263" s="70"/>
      <c r="AW263" s="57"/>
      <c r="AX263" s="533" t="str">
        <f>IF(AW263="","",IF(AW263="A",'12.パネルラジエーター設備費用算出シート'!$G$13,IF(AW263="B",'12.パネルラジエーター設備費用算出シート'!$N$13,IF(AW263="C",'12.パネルラジエーター設備費用算出シート'!$G$23,IF(AW263="D",'12.パネルラジエーター設備費用算出シート'!$N$23,IF(AW263="E",'12.パネルラジエーター設備費用算出シート'!$G$33,IF(AW263="F",'12.パネルラジエーター設備費用算出シート'!$N$33,IF(AW263="G",'12.パネルラジエーター設備費用算出シート'!$G$43,IF(AW263="H",'12.パネルラジエーター設備費用算出シート'!$N$43,IF(AW263="I",'12.パネルラジエーター設備費用算出シート'!$G$54,'12.パネルラジエーター設備費用算出シート'!$N$54))))))))))</f>
        <v/>
      </c>
      <c r="AY263" s="70"/>
      <c r="AZ263" s="57"/>
      <c r="BA263" s="262"/>
      <c r="BB263" s="70"/>
      <c r="BC263" s="34"/>
      <c r="BD263" s="34"/>
      <c r="BE263" s="34"/>
      <c r="BF263" s="53"/>
      <c r="BG263" s="34"/>
      <c r="BH263" s="34"/>
      <c r="BI263" s="53"/>
      <c r="BJ263" s="34"/>
      <c r="BK263" s="34"/>
      <c r="BL263" s="34"/>
      <c r="BM263" s="34"/>
    </row>
    <row r="264" spans="1:65" s="35" customFormat="1">
      <c r="A264" s="72"/>
      <c r="B264" s="55">
        <v>252</v>
      </c>
      <c r="C264" s="78"/>
      <c r="D264" s="56"/>
      <c r="E264" s="73"/>
      <c r="F264" s="530"/>
      <c r="G264" s="530"/>
      <c r="H264" s="57"/>
      <c r="I264" s="58"/>
      <c r="J264" s="57"/>
      <c r="K264" s="531" t="str">
        <f t="shared" si="9"/>
        <v/>
      </c>
      <c r="L264" s="531" t="str">
        <f>IF($G264="","",IF(OR('2.全体概要'!$C$15=1,'2.全体概要'!$C$15=2),INDEX($BH$15:$BH$16,MATCH($G264,$BG$15:$BG$16,-1)),IF('2.全体概要'!$C$15=3,INDEX($BH$14:$BH$15,MATCH($G264,$BG$14:$BG$15,-1)),INDEX($BH$13:$BH$14,MATCH($G264,$BG$13:$BG$14,-1)))))</f>
        <v/>
      </c>
      <c r="M264" s="531" t="str">
        <f t="shared" si="10"/>
        <v/>
      </c>
      <c r="N264" s="532">
        <f t="shared" si="11"/>
        <v>0</v>
      </c>
      <c r="O264" s="70"/>
      <c r="P264" s="124"/>
      <c r="Q264" s="54"/>
      <c r="R264" s="194"/>
      <c r="S264" s="125"/>
      <c r="T264" s="54"/>
      <c r="U264" s="194"/>
      <c r="V264" s="124"/>
      <c r="W264" s="54"/>
      <c r="X264" s="194"/>
      <c r="Y264" s="125"/>
      <c r="Z264" s="54"/>
      <c r="AA264" s="194"/>
      <c r="AB264" s="57"/>
      <c r="AC264" s="70"/>
      <c r="AD264" s="124"/>
      <c r="AE264" s="70"/>
      <c r="AF264" s="124"/>
      <c r="AG264" s="70"/>
      <c r="AH264" s="57"/>
      <c r="AI264" s="70"/>
      <c r="AJ264" s="124"/>
      <c r="AK264" s="70"/>
      <c r="AL264" s="908"/>
      <c r="AM264" s="891"/>
      <c r="AN264" s="908"/>
      <c r="AO264" s="892"/>
      <c r="AP264" s="908"/>
      <c r="AQ264" s="70"/>
      <c r="AR264" s="59"/>
      <c r="AS264" s="70"/>
      <c r="AT264" s="57"/>
      <c r="AU264" s="262"/>
      <c r="AV264" s="70"/>
      <c r="AW264" s="57"/>
      <c r="AX264" s="533" t="str">
        <f>IF(AW264="","",IF(AW264="A",'12.パネルラジエーター設備費用算出シート'!$G$13,IF(AW264="B",'12.パネルラジエーター設備費用算出シート'!$N$13,IF(AW264="C",'12.パネルラジエーター設備費用算出シート'!$G$23,IF(AW264="D",'12.パネルラジエーター設備費用算出シート'!$N$23,IF(AW264="E",'12.パネルラジエーター設備費用算出シート'!$G$33,IF(AW264="F",'12.パネルラジエーター設備費用算出シート'!$N$33,IF(AW264="G",'12.パネルラジエーター設備費用算出シート'!$G$43,IF(AW264="H",'12.パネルラジエーター設備費用算出シート'!$N$43,IF(AW264="I",'12.パネルラジエーター設備費用算出シート'!$G$54,'12.パネルラジエーター設備費用算出シート'!$N$54))))))))))</f>
        <v/>
      </c>
      <c r="AY264" s="70"/>
      <c r="AZ264" s="57"/>
      <c r="BA264" s="262"/>
      <c r="BB264" s="70"/>
      <c r="BC264" s="34"/>
      <c r="BD264" s="34"/>
      <c r="BE264" s="34"/>
      <c r="BF264" s="53"/>
      <c r="BG264" s="34"/>
      <c r="BH264" s="34"/>
      <c r="BI264" s="53"/>
      <c r="BJ264" s="34"/>
      <c r="BK264" s="34"/>
      <c r="BL264" s="34"/>
      <c r="BM264" s="34"/>
    </row>
    <row r="265" spans="1:65" s="35" customFormat="1">
      <c r="A265" s="72"/>
      <c r="B265" s="55">
        <v>253</v>
      </c>
      <c r="C265" s="78"/>
      <c r="D265" s="56"/>
      <c r="E265" s="73"/>
      <c r="F265" s="530"/>
      <c r="G265" s="530"/>
      <c r="H265" s="57"/>
      <c r="I265" s="58"/>
      <c r="J265" s="57"/>
      <c r="K265" s="531" t="str">
        <f t="shared" si="9"/>
        <v/>
      </c>
      <c r="L265" s="531" t="str">
        <f>IF($G265="","",IF(OR('2.全体概要'!$C$15=1,'2.全体概要'!$C$15=2),INDEX($BH$15:$BH$16,MATCH($G265,$BG$15:$BG$16,-1)),IF('2.全体概要'!$C$15=3,INDEX($BH$14:$BH$15,MATCH($G265,$BG$14:$BG$15,-1)),INDEX($BH$13:$BH$14,MATCH($G265,$BG$13:$BG$14,-1)))))</f>
        <v/>
      </c>
      <c r="M265" s="531" t="str">
        <f t="shared" si="10"/>
        <v/>
      </c>
      <c r="N265" s="532">
        <f t="shared" si="11"/>
        <v>0</v>
      </c>
      <c r="O265" s="70"/>
      <c r="P265" s="124"/>
      <c r="Q265" s="54"/>
      <c r="R265" s="194"/>
      <c r="S265" s="125"/>
      <c r="T265" s="54"/>
      <c r="U265" s="194"/>
      <c r="V265" s="124"/>
      <c r="W265" s="54"/>
      <c r="X265" s="194"/>
      <c r="Y265" s="125"/>
      <c r="Z265" s="54"/>
      <c r="AA265" s="194"/>
      <c r="AB265" s="57"/>
      <c r="AC265" s="70"/>
      <c r="AD265" s="124"/>
      <c r="AE265" s="70"/>
      <c r="AF265" s="124"/>
      <c r="AG265" s="70"/>
      <c r="AH265" s="57"/>
      <c r="AI265" s="70"/>
      <c r="AJ265" s="124"/>
      <c r="AK265" s="70"/>
      <c r="AL265" s="908"/>
      <c r="AM265" s="891"/>
      <c r="AN265" s="908"/>
      <c r="AO265" s="892"/>
      <c r="AP265" s="908"/>
      <c r="AQ265" s="70"/>
      <c r="AR265" s="59"/>
      <c r="AS265" s="70"/>
      <c r="AT265" s="57"/>
      <c r="AU265" s="262"/>
      <c r="AV265" s="70"/>
      <c r="AW265" s="57"/>
      <c r="AX265" s="533" t="str">
        <f>IF(AW265="","",IF(AW265="A",'12.パネルラジエーター設備費用算出シート'!$G$13,IF(AW265="B",'12.パネルラジエーター設備費用算出シート'!$N$13,IF(AW265="C",'12.パネルラジエーター設備費用算出シート'!$G$23,IF(AW265="D",'12.パネルラジエーター設備費用算出シート'!$N$23,IF(AW265="E",'12.パネルラジエーター設備費用算出シート'!$G$33,IF(AW265="F",'12.パネルラジエーター設備費用算出シート'!$N$33,IF(AW265="G",'12.パネルラジエーター設備費用算出シート'!$G$43,IF(AW265="H",'12.パネルラジエーター設備費用算出シート'!$N$43,IF(AW265="I",'12.パネルラジエーター設備費用算出シート'!$G$54,'12.パネルラジエーター設備費用算出シート'!$N$54))))))))))</f>
        <v/>
      </c>
      <c r="AY265" s="70"/>
      <c r="AZ265" s="57"/>
      <c r="BA265" s="262"/>
      <c r="BB265" s="70"/>
      <c r="BC265" s="34"/>
      <c r="BD265" s="34"/>
      <c r="BE265" s="34"/>
      <c r="BF265" s="53"/>
      <c r="BG265" s="34"/>
      <c r="BH265" s="34"/>
      <c r="BI265" s="53"/>
      <c r="BJ265" s="34"/>
      <c r="BK265" s="34"/>
      <c r="BL265" s="34"/>
      <c r="BM265" s="34"/>
    </row>
    <row r="266" spans="1:65" s="35" customFormat="1">
      <c r="A266" s="72"/>
      <c r="B266" s="55">
        <v>254</v>
      </c>
      <c r="C266" s="78"/>
      <c r="D266" s="56"/>
      <c r="E266" s="73"/>
      <c r="F266" s="530"/>
      <c r="G266" s="530"/>
      <c r="H266" s="57"/>
      <c r="I266" s="58"/>
      <c r="J266" s="57"/>
      <c r="K266" s="531" t="str">
        <f t="shared" si="9"/>
        <v/>
      </c>
      <c r="L266" s="531" t="str">
        <f>IF($G266="","",IF(OR('2.全体概要'!$C$15=1,'2.全体概要'!$C$15=2),INDEX($BH$15:$BH$16,MATCH($G266,$BG$15:$BG$16,-1)),IF('2.全体概要'!$C$15=3,INDEX($BH$14:$BH$15,MATCH($G266,$BG$14:$BG$15,-1)),INDEX($BH$13:$BH$14,MATCH($G266,$BG$13:$BG$14,-1)))))</f>
        <v/>
      </c>
      <c r="M266" s="531" t="str">
        <f t="shared" si="10"/>
        <v/>
      </c>
      <c r="N266" s="532">
        <f t="shared" si="11"/>
        <v>0</v>
      </c>
      <c r="O266" s="70"/>
      <c r="P266" s="124"/>
      <c r="Q266" s="54"/>
      <c r="R266" s="194"/>
      <c r="S266" s="125"/>
      <c r="T266" s="54"/>
      <c r="U266" s="194"/>
      <c r="V266" s="124"/>
      <c r="W266" s="54"/>
      <c r="X266" s="194"/>
      <c r="Y266" s="125"/>
      <c r="Z266" s="54"/>
      <c r="AA266" s="194"/>
      <c r="AB266" s="57"/>
      <c r="AC266" s="70"/>
      <c r="AD266" s="124"/>
      <c r="AE266" s="70"/>
      <c r="AF266" s="124"/>
      <c r="AG266" s="70"/>
      <c r="AH266" s="57"/>
      <c r="AI266" s="70"/>
      <c r="AJ266" s="124"/>
      <c r="AK266" s="70"/>
      <c r="AL266" s="908"/>
      <c r="AM266" s="891"/>
      <c r="AN266" s="908"/>
      <c r="AO266" s="892"/>
      <c r="AP266" s="908"/>
      <c r="AQ266" s="70"/>
      <c r="AR266" s="59"/>
      <c r="AS266" s="70"/>
      <c r="AT266" s="57"/>
      <c r="AU266" s="262"/>
      <c r="AV266" s="70"/>
      <c r="AW266" s="57"/>
      <c r="AX266" s="533" t="str">
        <f>IF(AW266="","",IF(AW266="A",'12.パネルラジエーター設備費用算出シート'!$G$13,IF(AW266="B",'12.パネルラジエーター設備費用算出シート'!$N$13,IF(AW266="C",'12.パネルラジエーター設備費用算出シート'!$G$23,IF(AW266="D",'12.パネルラジエーター設備費用算出シート'!$N$23,IF(AW266="E",'12.パネルラジエーター設備費用算出シート'!$G$33,IF(AW266="F",'12.パネルラジエーター設備費用算出シート'!$N$33,IF(AW266="G",'12.パネルラジエーター設備費用算出シート'!$G$43,IF(AW266="H",'12.パネルラジエーター設備費用算出シート'!$N$43,IF(AW266="I",'12.パネルラジエーター設備費用算出シート'!$G$54,'12.パネルラジエーター設備費用算出シート'!$N$54))))))))))</f>
        <v/>
      </c>
      <c r="AY266" s="70"/>
      <c r="AZ266" s="57"/>
      <c r="BA266" s="262"/>
      <c r="BB266" s="70"/>
      <c r="BC266" s="34"/>
      <c r="BD266" s="34"/>
      <c r="BE266" s="34"/>
      <c r="BF266" s="53"/>
      <c r="BG266" s="34"/>
      <c r="BH266" s="34"/>
      <c r="BI266" s="53"/>
      <c r="BJ266" s="34"/>
      <c r="BK266" s="34"/>
      <c r="BL266" s="34"/>
      <c r="BM266" s="34"/>
    </row>
    <row r="267" spans="1:65" s="35" customFormat="1">
      <c r="A267" s="72"/>
      <c r="B267" s="55">
        <v>255</v>
      </c>
      <c r="C267" s="78"/>
      <c r="D267" s="56"/>
      <c r="E267" s="73"/>
      <c r="F267" s="530"/>
      <c r="G267" s="530"/>
      <c r="H267" s="57"/>
      <c r="I267" s="58"/>
      <c r="J267" s="57"/>
      <c r="K267" s="531" t="str">
        <f t="shared" si="9"/>
        <v/>
      </c>
      <c r="L267" s="531" t="str">
        <f>IF($G267="","",IF(OR('2.全体概要'!$C$15=1,'2.全体概要'!$C$15=2),INDEX($BH$15:$BH$16,MATCH($G267,$BG$15:$BG$16,-1)),IF('2.全体概要'!$C$15=3,INDEX($BH$14:$BH$15,MATCH($G267,$BG$14:$BG$15,-1)),INDEX($BH$13:$BH$14,MATCH($G267,$BG$13:$BG$14,-1)))))</f>
        <v/>
      </c>
      <c r="M267" s="531" t="str">
        <f t="shared" si="10"/>
        <v/>
      </c>
      <c r="N267" s="532">
        <f t="shared" si="11"/>
        <v>0</v>
      </c>
      <c r="O267" s="70"/>
      <c r="P267" s="124"/>
      <c r="Q267" s="54"/>
      <c r="R267" s="194"/>
      <c r="S267" s="125"/>
      <c r="T267" s="54"/>
      <c r="U267" s="194"/>
      <c r="V267" s="124"/>
      <c r="W267" s="54"/>
      <c r="X267" s="194"/>
      <c r="Y267" s="125"/>
      <c r="Z267" s="54"/>
      <c r="AA267" s="194"/>
      <c r="AB267" s="57"/>
      <c r="AC267" s="70"/>
      <c r="AD267" s="124"/>
      <c r="AE267" s="70"/>
      <c r="AF267" s="124"/>
      <c r="AG267" s="70"/>
      <c r="AH267" s="57"/>
      <c r="AI267" s="70"/>
      <c r="AJ267" s="124"/>
      <c r="AK267" s="70"/>
      <c r="AL267" s="908"/>
      <c r="AM267" s="891"/>
      <c r="AN267" s="908"/>
      <c r="AO267" s="892"/>
      <c r="AP267" s="908"/>
      <c r="AQ267" s="70"/>
      <c r="AR267" s="59"/>
      <c r="AS267" s="70"/>
      <c r="AT267" s="57"/>
      <c r="AU267" s="262"/>
      <c r="AV267" s="70"/>
      <c r="AW267" s="57"/>
      <c r="AX267" s="533" t="str">
        <f>IF(AW267="","",IF(AW267="A",'12.パネルラジエーター設備費用算出シート'!$G$13,IF(AW267="B",'12.パネルラジエーター設備費用算出シート'!$N$13,IF(AW267="C",'12.パネルラジエーター設備費用算出シート'!$G$23,IF(AW267="D",'12.パネルラジエーター設備費用算出シート'!$N$23,IF(AW267="E",'12.パネルラジエーター設備費用算出シート'!$G$33,IF(AW267="F",'12.パネルラジエーター設備費用算出シート'!$N$33,IF(AW267="G",'12.パネルラジエーター設備費用算出シート'!$G$43,IF(AW267="H",'12.パネルラジエーター設備費用算出シート'!$N$43,IF(AW267="I",'12.パネルラジエーター設備費用算出シート'!$G$54,'12.パネルラジエーター設備費用算出シート'!$N$54))))))))))</f>
        <v/>
      </c>
      <c r="AY267" s="70"/>
      <c r="AZ267" s="57"/>
      <c r="BA267" s="262"/>
      <c r="BB267" s="70"/>
      <c r="BC267" s="34"/>
      <c r="BD267" s="34"/>
      <c r="BE267" s="34"/>
      <c r="BF267" s="53"/>
      <c r="BG267" s="34"/>
      <c r="BH267" s="34"/>
      <c r="BI267" s="53"/>
      <c r="BJ267" s="34"/>
      <c r="BK267" s="34"/>
      <c r="BL267" s="34"/>
      <c r="BM267" s="34"/>
    </row>
    <row r="268" spans="1:65" s="35" customFormat="1">
      <c r="A268" s="72"/>
      <c r="B268" s="55">
        <v>256</v>
      </c>
      <c r="C268" s="78"/>
      <c r="D268" s="56"/>
      <c r="E268" s="73"/>
      <c r="F268" s="530"/>
      <c r="G268" s="530"/>
      <c r="H268" s="57"/>
      <c r="I268" s="58"/>
      <c r="J268" s="57"/>
      <c r="K268" s="531" t="str">
        <f t="shared" si="9"/>
        <v/>
      </c>
      <c r="L268" s="531" t="str">
        <f>IF($G268="","",IF(OR('2.全体概要'!$C$15=1,'2.全体概要'!$C$15=2),INDEX($BH$15:$BH$16,MATCH($G268,$BG$15:$BG$16,-1)),IF('2.全体概要'!$C$15=3,INDEX($BH$14:$BH$15,MATCH($G268,$BG$14:$BG$15,-1)),INDEX($BH$13:$BH$14,MATCH($G268,$BG$13:$BG$14,-1)))))</f>
        <v/>
      </c>
      <c r="M268" s="531" t="str">
        <f t="shared" si="10"/>
        <v/>
      </c>
      <c r="N268" s="532">
        <f t="shared" si="11"/>
        <v>0</v>
      </c>
      <c r="O268" s="70"/>
      <c r="P268" s="124"/>
      <c r="Q268" s="54"/>
      <c r="R268" s="194"/>
      <c r="S268" s="125"/>
      <c r="T268" s="54"/>
      <c r="U268" s="194"/>
      <c r="V268" s="124"/>
      <c r="W268" s="54"/>
      <c r="X268" s="194"/>
      <c r="Y268" s="125"/>
      <c r="Z268" s="54"/>
      <c r="AA268" s="194"/>
      <c r="AB268" s="57"/>
      <c r="AC268" s="70"/>
      <c r="AD268" s="124"/>
      <c r="AE268" s="70"/>
      <c r="AF268" s="124"/>
      <c r="AG268" s="70"/>
      <c r="AH268" s="57"/>
      <c r="AI268" s="70"/>
      <c r="AJ268" s="124"/>
      <c r="AK268" s="70"/>
      <c r="AL268" s="908"/>
      <c r="AM268" s="891"/>
      <c r="AN268" s="908"/>
      <c r="AO268" s="892"/>
      <c r="AP268" s="908"/>
      <c r="AQ268" s="70"/>
      <c r="AR268" s="59"/>
      <c r="AS268" s="70"/>
      <c r="AT268" s="57"/>
      <c r="AU268" s="262"/>
      <c r="AV268" s="70"/>
      <c r="AW268" s="57"/>
      <c r="AX268" s="533" t="str">
        <f>IF(AW268="","",IF(AW268="A",'12.パネルラジエーター設備費用算出シート'!$G$13,IF(AW268="B",'12.パネルラジエーター設備費用算出シート'!$N$13,IF(AW268="C",'12.パネルラジエーター設備費用算出シート'!$G$23,IF(AW268="D",'12.パネルラジエーター設備費用算出シート'!$N$23,IF(AW268="E",'12.パネルラジエーター設備費用算出シート'!$G$33,IF(AW268="F",'12.パネルラジエーター設備費用算出シート'!$N$33,IF(AW268="G",'12.パネルラジエーター設備費用算出シート'!$G$43,IF(AW268="H",'12.パネルラジエーター設備費用算出シート'!$N$43,IF(AW268="I",'12.パネルラジエーター設備費用算出シート'!$G$54,'12.パネルラジエーター設備費用算出シート'!$N$54))))))))))</f>
        <v/>
      </c>
      <c r="AY268" s="70"/>
      <c r="AZ268" s="57"/>
      <c r="BA268" s="262"/>
      <c r="BB268" s="70"/>
      <c r="BC268" s="34"/>
      <c r="BD268" s="34"/>
      <c r="BE268" s="34"/>
      <c r="BF268" s="53"/>
      <c r="BG268" s="34"/>
      <c r="BH268" s="34"/>
      <c r="BI268" s="53"/>
      <c r="BJ268" s="34"/>
      <c r="BK268" s="34"/>
      <c r="BL268" s="34"/>
      <c r="BM268" s="34"/>
    </row>
    <row r="269" spans="1:65" s="35" customFormat="1">
      <c r="A269" s="72"/>
      <c r="B269" s="55">
        <v>257</v>
      </c>
      <c r="C269" s="78"/>
      <c r="D269" s="56"/>
      <c r="E269" s="73"/>
      <c r="F269" s="530"/>
      <c r="G269" s="530"/>
      <c r="H269" s="57"/>
      <c r="I269" s="58"/>
      <c r="J269" s="57"/>
      <c r="K269" s="531" t="str">
        <f t="shared" ref="K269:K332" si="12">IF($F269="","",VLOOKUP($F269,$BD$13:$BE$17,2,TRUE))</f>
        <v/>
      </c>
      <c r="L269" s="531" t="str">
        <f>IF($G269="","",IF(OR('2.全体概要'!$C$15=1,'2.全体概要'!$C$15=2),INDEX($BH$15:$BH$16,MATCH($G269,$BG$15:$BG$16,-1)),IF('2.全体概要'!$C$15=3,INDEX($BH$14:$BH$15,MATCH($G269,$BG$14:$BG$15,-1)),INDEX($BH$13:$BH$14,MATCH($G269,$BG$13:$BG$14,-1)))))</f>
        <v/>
      </c>
      <c r="M269" s="531" t="str">
        <f t="shared" ref="M269:M332" si="13">IF(OR($F269="",$H269="",$I269=""),"",VLOOKUP($H269&amp;$I269,$BJ$13:$BM$18,IF($F269&lt;50,2,IF(AND($J269="該当",$H269="角住戸"),4,3)),FALSE))</f>
        <v/>
      </c>
      <c r="N269" s="532">
        <f t="shared" si="11"/>
        <v>0</v>
      </c>
      <c r="O269" s="70"/>
      <c r="P269" s="124"/>
      <c r="Q269" s="54"/>
      <c r="R269" s="194"/>
      <c r="S269" s="125"/>
      <c r="T269" s="54"/>
      <c r="U269" s="194"/>
      <c r="V269" s="124"/>
      <c r="W269" s="54"/>
      <c r="X269" s="194"/>
      <c r="Y269" s="125"/>
      <c r="Z269" s="54"/>
      <c r="AA269" s="194"/>
      <c r="AB269" s="57"/>
      <c r="AC269" s="70"/>
      <c r="AD269" s="124"/>
      <c r="AE269" s="70"/>
      <c r="AF269" s="124"/>
      <c r="AG269" s="70"/>
      <c r="AH269" s="57"/>
      <c r="AI269" s="70"/>
      <c r="AJ269" s="124"/>
      <c r="AK269" s="70"/>
      <c r="AL269" s="908"/>
      <c r="AM269" s="891"/>
      <c r="AN269" s="908"/>
      <c r="AO269" s="892"/>
      <c r="AP269" s="908"/>
      <c r="AQ269" s="70"/>
      <c r="AR269" s="59"/>
      <c r="AS269" s="70"/>
      <c r="AT269" s="57"/>
      <c r="AU269" s="262"/>
      <c r="AV269" s="70"/>
      <c r="AW269" s="57"/>
      <c r="AX269" s="533" t="str">
        <f>IF(AW269="","",IF(AW269="A",'12.パネルラジエーター設備費用算出シート'!$G$13,IF(AW269="B",'12.パネルラジエーター設備費用算出シート'!$N$13,IF(AW269="C",'12.パネルラジエーター設備費用算出シート'!$G$23,IF(AW269="D",'12.パネルラジエーター設備費用算出シート'!$N$23,IF(AW269="E",'12.パネルラジエーター設備費用算出シート'!$G$33,IF(AW269="F",'12.パネルラジエーター設備費用算出シート'!$N$33,IF(AW269="G",'12.パネルラジエーター設備費用算出シート'!$G$43,IF(AW269="H",'12.パネルラジエーター設備費用算出シート'!$N$43,IF(AW269="I",'12.パネルラジエーター設備費用算出シート'!$G$54,'12.パネルラジエーター設備費用算出シート'!$N$54))))))))))</f>
        <v/>
      </c>
      <c r="AY269" s="70"/>
      <c r="AZ269" s="57"/>
      <c r="BA269" s="262"/>
      <c r="BB269" s="70"/>
      <c r="BC269" s="34"/>
      <c r="BD269" s="34"/>
      <c r="BE269" s="34"/>
      <c r="BF269" s="53"/>
      <c r="BG269" s="34"/>
      <c r="BH269" s="34"/>
      <c r="BI269" s="53"/>
      <c r="BJ269" s="34"/>
      <c r="BK269" s="34"/>
      <c r="BL269" s="34"/>
      <c r="BM269" s="34"/>
    </row>
    <row r="270" spans="1:65" s="35" customFormat="1">
      <c r="A270" s="72"/>
      <c r="B270" s="55">
        <v>258</v>
      </c>
      <c r="C270" s="78"/>
      <c r="D270" s="56"/>
      <c r="E270" s="73"/>
      <c r="F270" s="530"/>
      <c r="G270" s="530"/>
      <c r="H270" s="57"/>
      <c r="I270" s="58"/>
      <c r="J270" s="57"/>
      <c r="K270" s="531" t="str">
        <f t="shared" si="12"/>
        <v/>
      </c>
      <c r="L270" s="531" t="str">
        <f>IF($G270="","",IF(OR('2.全体概要'!$C$15=1,'2.全体概要'!$C$15=2),INDEX($BH$15:$BH$16,MATCH($G270,$BG$15:$BG$16,-1)),IF('2.全体概要'!$C$15=3,INDEX($BH$14:$BH$15,MATCH($G270,$BG$14:$BG$15,-1)),INDEX($BH$13:$BH$14,MATCH($G270,$BG$13:$BG$14,-1)))))</f>
        <v/>
      </c>
      <c r="M270" s="531" t="str">
        <f t="shared" si="13"/>
        <v/>
      </c>
      <c r="N270" s="532">
        <f t="shared" ref="N270:N333" si="14">IF(OR(K270="",L270="",M270=""),0,(800000*K270*L270*M270))</f>
        <v>0</v>
      </c>
      <c r="O270" s="70"/>
      <c r="P270" s="124"/>
      <c r="Q270" s="54"/>
      <c r="R270" s="194"/>
      <c r="S270" s="125"/>
      <c r="T270" s="54"/>
      <c r="U270" s="194"/>
      <c r="V270" s="124"/>
      <c r="W270" s="54"/>
      <c r="X270" s="194"/>
      <c r="Y270" s="125"/>
      <c r="Z270" s="54"/>
      <c r="AA270" s="194"/>
      <c r="AB270" s="57"/>
      <c r="AC270" s="70"/>
      <c r="AD270" s="124"/>
      <c r="AE270" s="70"/>
      <c r="AF270" s="124"/>
      <c r="AG270" s="70"/>
      <c r="AH270" s="57"/>
      <c r="AI270" s="70"/>
      <c r="AJ270" s="124"/>
      <c r="AK270" s="70"/>
      <c r="AL270" s="908"/>
      <c r="AM270" s="891"/>
      <c r="AN270" s="908"/>
      <c r="AO270" s="892"/>
      <c r="AP270" s="908"/>
      <c r="AQ270" s="70"/>
      <c r="AR270" s="59"/>
      <c r="AS270" s="70"/>
      <c r="AT270" s="57"/>
      <c r="AU270" s="262"/>
      <c r="AV270" s="70"/>
      <c r="AW270" s="57"/>
      <c r="AX270" s="533" t="str">
        <f>IF(AW270="","",IF(AW270="A",'12.パネルラジエーター設備費用算出シート'!$G$13,IF(AW270="B",'12.パネルラジエーター設備費用算出シート'!$N$13,IF(AW270="C",'12.パネルラジエーター設備費用算出シート'!$G$23,IF(AW270="D",'12.パネルラジエーター設備費用算出シート'!$N$23,IF(AW270="E",'12.パネルラジエーター設備費用算出シート'!$G$33,IF(AW270="F",'12.パネルラジエーター設備費用算出シート'!$N$33,IF(AW270="G",'12.パネルラジエーター設備費用算出シート'!$G$43,IF(AW270="H",'12.パネルラジエーター設備費用算出シート'!$N$43,IF(AW270="I",'12.パネルラジエーター設備費用算出シート'!$G$54,'12.パネルラジエーター設備費用算出シート'!$N$54))))))))))</f>
        <v/>
      </c>
      <c r="AY270" s="70"/>
      <c r="AZ270" s="57"/>
      <c r="BA270" s="262"/>
      <c r="BB270" s="70"/>
      <c r="BC270" s="34"/>
      <c r="BD270" s="34"/>
      <c r="BE270" s="34"/>
      <c r="BF270" s="53"/>
      <c r="BG270" s="34"/>
      <c r="BH270" s="34"/>
      <c r="BI270" s="53"/>
      <c r="BJ270" s="34"/>
      <c r="BK270" s="34"/>
      <c r="BL270" s="34"/>
      <c r="BM270" s="34"/>
    </row>
    <row r="271" spans="1:65" s="35" customFormat="1">
      <c r="A271" s="72"/>
      <c r="B271" s="55">
        <v>259</v>
      </c>
      <c r="C271" s="78"/>
      <c r="D271" s="56"/>
      <c r="E271" s="73"/>
      <c r="F271" s="530"/>
      <c r="G271" s="530"/>
      <c r="H271" s="57"/>
      <c r="I271" s="58"/>
      <c r="J271" s="57"/>
      <c r="K271" s="531" t="str">
        <f t="shared" si="12"/>
        <v/>
      </c>
      <c r="L271" s="531" t="str">
        <f>IF($G271="","",IF(OR('2.全体概要'!$C$15=1,'2.全体概要'!$C$15=2),INDEX($BH$15:$BH$16,MATCH($G271,$BG$15:$BG$16,-1)),IF('2.全体概要'!$C$15=3,INDEX($BH$14:$BH$15,MATCH($G271,$BG$14:$BG$15,-1)),INDEX($BH$13:$BH$14,MATCH($G271,$BG$13:$BG$14,-1)))))</f>
        <v/>
      </c>
      <c r="M271" s="531" t="str">
        <f t="shared" si="13"/>
        <v/>
      </c>
      <c r="N271" s="532">
        <f t="shared" si="14"/>
        <v>0</v>
      </c>
      <c r="O271" s="70"/>
      <c r="P271" s="124"/>
      <c r="Q271" s="54"/>
      <c r="R271" s="194"/>
      <c r="S271" s="125"/>
      <c r="T271" s="54"/>
      <c r="U271" s="194"/>
      <c r="V271" s="124"/>
      <c r="W271" s="54"/>
      <c r="X271" s="194"/>
      <c r="Y271" s="125"/>
      <c r="Z271" s="54"/>
      <c r="AA271" s="194"/>
      <c r="AB271" s="57"/>
      <c r="AC271" s="70"/>
      <c r="AD271" s="124"/>
      <c r="AE271" s="70"/>
      <c r="AF271" s="124"/>
      <c r="AG271" s="70"/>
      <c r="AH271" s="57"/>
      <c r="AI271" s="70"/>
      <c r="AJ271" s="124"/>
      <c r="AK271" s="70"/>
      <c r="AL271" s="908"/>
      <c r="AM271" s="891"/>
      <c r="AN271" s="908"/>
      <c r="AO271" s="892"/>
      <c r="AP271" s="908"/>
      <c r="AQ271" s="70"/>
      <c r="AR271" s="59"/>
      <c r="AS271" s="70"/>
      <c r="AT271" s="57"/>
      <c r="AU271" s="262"/>
      <c r="AV271" s="70"/>
      <c r="AW271" s="57"/>
      <c r="AX271" s="533" t="str">
        <f>IF(AW271="","",IF(AW271="A",'12.パネルラジエーター設備費用算出シート'!$G$13,IF(AW271="B",'12.パネルラジエーター設備費用算出シート'!$N$13,IF(AW271="C",'12.パネルラジエーター設備費用算出シート'!$G$23,IF(AW271="D",'12.パネルラジエーター設備費用算出シート'!$N$23,IF(AW271="E",'12.パネルラジエーター設備費用算出シート'!$G$33,IF(AW271="F",'12.パネルラジエーター設備費用算出シート'!$N$33,IF(AW271="G",'12.パネルラジエーター設備費用算出シート'!$G$43,IF(AW271="H",'12.パネルラジエーター設備費用算出シート'!$N$43,IF(AW271="I",'12.パネルラジエーター設備費用算出シート'!$G$54,'12.パネルラジエーター設備費用算出シート'!$N$54))))))))))</f>
        <v/>
      </c>
      <c r="AY271" s="70"/>
      <c r="AZ271" s="57"/>
      <c r="BA271" s="262"/>
      <c r="BB271" s="70"/>
      <c r="BC271" s="34"/>
      <c r="BD271" s="34"/>
      <c r="BE271" s="34"/>
      <c r="BF271" s="53"/>
      <c r="BG271" s="34"/>
      <c r="BH271" s="34"/>
      <c r="BI271" s="53"/>
      <c r="BJ271" s="34"/>
      <c r="BK271" s="34"/>
      <c r="BL271" s="34"/>
      <c r="BM271" s="34"/>
    </row>
    <row r="272" spans="1:65" s="35" customFormat="1">
      <c r="A272" s="72"/>
      <c r="B272" s="55">
        <v>260</v>
      </c>
      <c r="C272" s="78"/>
      <c r="D272" s="56"/>
      <c r="E272" s="73"/>
      <c r="F272" s="530"/>
      <c r="G272" s="530"/>
      <c r="H272" s="57"/>
      <c r="I272" s="58"/>
      <c r="J272" s="57"/>
      <c r="K272" s="531" t="str">
        <f t="shared" si="12"/>
        <v/>
      </c>
      <c r="L272" s="531" t="str">
        <f>IF($G272="","",IF(OR('2.全体概要'!$C$15=1,'2.全体概要'!$C$15=2),INDEX($BH$15:$BH$16,MATCH($G272,$BG$15:$BG$16,-1)),IF('2.全体概要'!$C$15=3,INDEX($BH$14:$BH$15,MATCH($G272,$BG$14:$BG$15,-1)),INDEX($BH$13:$BH$14,MATCH($G272,$BG$13:$BG$14,-1)))))</f>
        <v/>
      </c>
      <c r="M272" s="531" t="str">
        <f t="shared" si="13"/>
        <v/>
      </c>
      <c r="N272" s="532">
        <f t="shared" si="14"/>
        <v>0</v>
      </c>
      <c r="O272" s="70"/>
      <c r="P272" s="124"/>
      <c r="Q272" s="54"/>
      <c r="R272" s="194"/>
      <c r="S272" s="125"/>
      <c r="T272" s="54"/>
      <c r="U272" s="194"/>
      <c r="V272" s="124"/>
      <c r="W272" s="54"/>
      <c r="X272" s="194"/>
      <c r="Y272" s="125"/>
      <c r="Z272" s="54"/>
      <c r="AA272" s="194"/>
      <c r="AB272" s="57"/>
      <c r="AC272" s="70"/>
      <c r="AD272" s="124"/>
      <c r="AE272" s="70"/>
      <c r="AF272" s="124"/>
      <c r="AG272" s="70"/>
      <c r="AH272" s="57"/>
      <c r="AI272" s="70"/>
      <c r="AJ272" s="124"/>
      <c r="AK272" s="70"/>
      <c r="AL272" s="908"/>
      <c r="AM272" s="891"/>
      <c r="AN272" s="908"/>
      <c r="AO272" s="892"/>
      <c r="AP272" s="908"/>
      <c r="AQ272" s="70"/>
      <c r="AR272" s="59"/>
      <c r="AS272" s="70"/>
      <c r="AT272" s="57"/>
      <c r="AU272" s="262"/>
      <c r="AV272" s="70"/>
      <c r="AW272" s="57"/>
      <c r="AX272" s="533" t="str">
        <f>IF(AW272="","",IF(AW272="A",'12.パネルラジエーター設備費用算出シート'!$G$13,IF(AW272="B",'12.パネルラジエーター設備費用算出シート'!$N$13,IF(AW272="C",'12.パネルラジエーター設備費用算出シート'!$G$23,IF(AW272="D",'12.パネルラジエーター設備費用算出シート'!$N$23,IF(AW272="E",'12.パネルラジエーター設備費用算出シート'!$G$33,IF(AW272="F",'12.パネルラジエーター設備費用算出シート'!$N$33,IF(AW272="G",'12.パネルラジエーター設備費用算出シート'!$G$43,IF(AW272="H",'12.パネルラジエーター設備費用算出シート'!$N$43,IF(AW272="I",'12.パネルラジエーター設備費用算出シート'!$G$54,'12.パネルラジエーター設備費用算出シート'!$N$54))))))))))</f>
        <v/>
      </c>
      <c r="AY272" s="70"/>
      <c r="AZ272" s="57"/>
      <c r="BA272" s="262"/>
      <c r="BB272" s="70"/>
      <c r="BC272" s="34"/>
      <c r="BD272" s="34"/>
      <c r="BE272" s="34"/>
      <c r="BF272" s="53"/>
      <c r="BG272" s="34"/>
      <c r="BH272" s="34"/>
      <c r="BI272" s="53"/>
      <c r="BJ272" s="34"/>
      <c r="BK272" s="34"/>
      <c r="BL272" s="34"/>
      <c r="BM272" s="34"/>
    </row>
    <row r="273" spans="1:65" s="35" customFormat="1">
      <c r="A273" s="72"/>
      <c r="B273" s="55">
        <v>261</v>
      </c>
      <c r="C273" s="78"/>
      <c r="D273" s="56"/>
      <c r="E273" s="73"/>
      <c r="F273" s="530"/>
      <c r="G273" s="530"/>
      <c r="H273" s="57"/>
      <c r="I273" s="58"/>
      <c r="J273" s="57"/>
      <c r="K273" s="531" t="str">
        <f t="shared" si="12"/>
        <v/>
      </c>
      <c r="L273" s="531" t="str">
        <f>IF($G273="","",IF(OR('2.全体概要'!$C$15=1,'2.全体概要'!$C$15=2),INDEX($BH$15:$BH$16,MATCH($G273,$BG$15:$BG$16,-1)),IF('2.全体概要'!$C$15=3,INDEX($BH$14:$BH$15,MATCH($G273,$BG$14:$BG$15,-1)),INDEX($BH$13:$BH$14,MATCH($G273,$BG$13:$BG$14,-1)))))</f>
        <v/>
      </c>
      <c r="M273" s="531" t="str">
        <f t="shared" si="13"/>
        <v/>
      </c>
      <c r="N273" s="532">
        <f t="shared" si="14"/>
        <v>0</v>
      </c>
      <c r="O273" s="70"/>
      <c r="P273" s="124"/>
      <c r="Q273" s="54"/>
      <c r="R273" s="194"/>
      <c r="S273" s="125"/>
      <c r="T273" s="54"/>
      <c r="U273" s="194"/>
      <c r="V273" s="124"/>
      <c r="W273" s="54"/>
      <c r="X273" s="194"/>
      <c r="Y273" s="125"/>
      <c r="Z273" s="54"/>
      <c r="AA273" s="194"/>
      <c r="AB273" s="57"/>
      <c r="AC273" s="70"/>
      <c r="AD273" s="124"/>
      <c r="AE273" s="70"/>
      <c r="AF273" s="124"/>
      <c r="AG273" s="70"/>
      <c r="AH273" s="57"/>
      <c r="AI273" s="70"/>
      <c r="AJ273" s="124"/>
      <c r="AK273" s="70"/>
      <c r="AL273" s="908"/>
      <c r="AM273" s="891"/>
      <c r="AN273" s="908"/>
      <c r="AO273" s="892"/>
      <c r="AP273" s="908"/>
      <c r="AQ273" s="70"/>
      <c r="AR273" s="59"/>
      <c r="AS273" s="70"/>
      <c r="AT273" s="57"/>
      <c r="AU273" s="262"/>
      <c r="AV273" s="70"/>
      <c r="AW273" s="57"/>
      <c r="AX273" s="533" t="str">
        <f>IF(AW273="","",IF(AW273="A",'12.パネルラジエーター設備費用算出シート'!$G$13,IF(AW273="B",'12.パネルラジエーター設備費用算出シート'!$N$13,IF(AW273="C",'12.パネルラジエーター設備費用算出シート'!$G$23,IF(AW273="D",'12.パネルラジエーター設備費用算出シート'!$N$23,IF(AW273="E",'12.パネルラジエーター設備費用算出シート'!$G$33,IF(AW273="F",'12.パネルラジエーター設備費用算出シート'!$N$33,IF(AW273="G",'12.パネルラジエーター設備費用算出シート'!$G$43,IF(AW273="H",'12.パネルラジエーター設備費用算出シート'!$N$43,IF(AW273="I",'12.パネルラジエーター設備費用算出シート'!$G$54,'12.パネルラジエーター設備費用算出シート'!$N$54))))))))))</f>
        <v/>
      </c>
      <c r="AY273" s="70"/>
      <c r="AZ273" s="57"/>
      <c r="BA273" s="262"/>
      <c r="BB273" s="70"/>
      <c r="BC273" s="34"/>
      <c r="BD273" s="34"/>
      <c r="BE273" s="34"/>
      <c r="BF273" s="53"/>
      <c r="BG273" s="34"/>
      <c r="BH273" s="34"/>
      <c r="BI273" s="53"/>
      <c r="BJ273" s="34"/>
      <c r="BK273" s="34"/>
      <c r="BL273" s="34"/>
      <c r="BM273" s="34"/>
    </row>
    <row r="274" spans="1:65" s="35" customFormat="1">
      <c r="A274" s="72"/>
      <c r="B274" s="55">
        <v>262</v>
      </c>
      <c r="C274" s="78"/>
      <c r="D274" s="56"/>
      <c r="E274" s="73"/>
      <c r="F274" s="530"/>
      <c r="G274" s="530"/>
      <c r="H274" s="57"/>
      <c r="I274" s="58"/>
      <c r="J274" s="57"/>
      <c r="K274" s="531" t="str">
        <f t="shared" si="12"/>
        <v/>
      </c>
      <c r="L274" s="531" t="str">
        <f>IF($G274="","",IF(OR('2.全体概要'!$C$15=1,'2.全体概要'!$C$15=2),INDEX($BH$15:$BH$16,MATCH($G274,$BG$15:$BG$16,-1)),IF('2.全体概要'!$C$15=3,INDEX($BH$14:$BH$15,MATCH($G274,$BG$14:$BG$15,-1)),INDEX($BH$13:$BH$14,MATCH($G274,$BG$13:$BG$14,-1)))))</f>
        <v/>
      </c>
      <c r="M274" s="531" t="str">
        <f t="shared" si="13"/>
        <v/>
      </c>
      <c r="N274" s="532">
        <f t="shared" si="14"/>
        <v>0</v>
      </c>
      <c r="O274" s="70"/>
      <c r="P274" s="124"/>
      <c r="Q274" s="54"/>
      <c r="R274" s="194"/>
      <c r="S274" s="125"/>
      <c r="T274" s="54"/>
      <c r="U274" s="194"/>
      <c r="V274" s="124"/>
      <c r="W274" s="54"/>
      <c r="X274" s="194"/>
      <c r="Y274" s="125"/>
      <c r="Z274" s="54"/>
      <c r="AA274" s="194"/>
      <c r="AB274" s="57"/>
      <c r="AC274" s="70"/>
      <c r="AD274" s="124"/>
      <c r="AE274" s="70"/>
      <c r="AF274" s="124"/>
      <c r="AG274" s="70"/>
      <c r="AH274" s="57"/>
      <c r="AI274" s="70"/>
      <c r="AJ274" s="124"/>
      <c r="AK274" s="70"/>
      <c r="AL274" s="908"/>
      <c r="AM274" s="891"/>
      <c r="AN274" s="908"/>
      <c r="AO274" s="892"/>
      <c r="AP274" s="908"/>
      <c r="AQ274" s="70"/>
      <c r="AR274" s="59"/>
      <c r="AS274" s="70"/>
      <c r="AT274" s="57"/>
      <c r="AU274" s="262"/>
      <c r="AV274" s="70"/>
      <c r="AW274" s="57"/>
      <c r="AX274" s="533" t="str">
        <f>IF(AW274="","",IF(AW274="A",'12.パネルラジエーター設備費用算出シート'!$G$13,IF(AW274="B",'12.パネルラジエーター設備費用算出シート'!$N$13,IF(AW274="C",'12.パネルラジエーター設備費用算出シート'!$G$23,IF(AW274="D",'12.パネルラジエーター設備費用算出シート'!$N$23,IF(AW274="E",'12.パネルラジエーター設備費用算出シート'!$G$33,IF(AW274="F",'12.パネルラジエーター設備費用算出シート'!$N$33,IF(AW274="G",'12.パネルラジエーター設備費用算出シート'!$G$43,IF(AW274="H",'12.パネルラジエーター設備費用算出シート'!$N$43,IF(AW274="I",'12.パネルラジエーター設備費用算出シート'!$G$54,'12.パネルラジエーター設備費用算出シート'!$N$54))))))))))</f>
        <v/>
      </c>
      <c r="AY274" s="70"/>
      <c r="AZ274" s="57"/>
      <c r="BA274" s="262"/>
      <c r="BB274" s="70"/>
      <c r="BC274" s="34"/>
      <c r="BD274" s="34"/>
      <c r="BE274" s="34"/>
      <c r="BF274" s="53"/>
      <c r="BG274" s="34"/>
      <c r="BH274" s="34"/>
      <c r="BI274" s="53"/>
      <c r="BJ274" s="34"/>
      <c r="BK274" s="34"/>
      <c r="BL274" s="34"/>
      <c r="BM274" s="34"/>
    </row>
    <row r="275" spans="1:65" s="35" customFormat="1">
      <c r="A275" s="72"/>
      <c r="B275" s="55">
        <v>263</v>
      </c>
      <c r="C275" s="78"/>
      <c r="D275" s="56"/>
      <c r="E275" s="73"/>
      <c r="F275" s="530"/>
      <c r="G275" s="530"/>
      <c r="H275" s="57"/>
      <c r="I275" s="58"/>
      <c r="J275" s="57"/>
      <c r="K275" s="531" t="str">
        <f t="shared" si="12"/>
        <v/>
      </c>
      <c r="L275" s="531" t="str">
        <f>IF($G275="","",IF(OR('2.全体概要'!$C$15=1,'2.全体概要'!$C$15=2),INDEX($BH$15:$BH$16,MATCH($G275,$BG$15:$BG$16,-1)),IF('2.全体概要'!$C$15=3,INDEX($BH$14:$BH$15,MATCH($G275,$BG$14:$BG$15,-1)),INDEX($BH$13:$BH$14,MATCH($G275,$BG$13:$BG$14,-1)))))</f>
        <v/>
      </c>
      <c r="M275" s="531" t="str">
        <f t="shared" si="13"/>
        <v/>
      </c>
      <c r="N275" s="532">
        <f t="shared" si="14"/>
        <v>0</v>
      </c>
      <c r="O275" s="70"/>
      <c r="P275" s="124"/>
      <c r="Q275" s="54"/>
      <c r="R275" s="194"/>
      <c r="S275" s="125"/>
      <c r="T275" s="54"/>
      <c r="U275" s="194"/>
      <c r="V275" s="124"/>
      <c r="W275" s="54"/>
      <c r="X275" s="194"/>
      <c r="Y275" s="125"/>
      <c r="Z275" s="54"/>
      <c r="AA275" s="194"/>
      <c r="AB275" s="57"/>
      <c r="AC275" s="70"/>
      <c r="AD275" s="124"/>
      <c r="AE275" s="70"/>
      <c r="AF275" s="124"/>
      <c r="AG275" s="70"/>
      <c r="AH275" s="57"/>
      <c r="AI275" s="70"/>
      <c r="AJ275" s="124"/>
      <c r="AK275" s="70"/>
      <c r="AL275" s="908"/>
      <c r="AM275" s="891"/>
      <c r="AN275" s="908"/>
      <c r="AO275" s="892"/>
      <c r="AP275" s="908"/>
      <c r="AQ275" s="70"/>
      <c r="AR275" s="59"/>
      <c r="AS275" s="70"/>
      <c r="AT275" s="57"/>
      <c r="AU275" s="262"/>
      <c r="AV275" s="70"/>
      <c r="AW275" s="57"/>
      <c r="AX275" s="533" t="str">
        <f>IF(AW275="","",IF(AW275="A",'12.パネルラジエーター設備費用算出シート'!$G$13,IF(AW275="B",'12.パネルラジエーター設備費用算出シート'!$N$13,IF(AW275="C",'12.パネルラジエーター設備費用算出シート'!$G$23,IF(AW275="D",'12.パネルラジエーター設備費用算出シート'!$N$23,IF(AW275="E",'12.パネルラジエーター設備費用算出シート'!$G$33,IF(AW275="F",'12.パネルラジエーター設備費用算出シート'!$N$33,IF(AW275="G",'12.パネルラジエーター設備費用算出シート'!$G$43,IF(AW275="H",'12.パネルラジエーター設備費用算出シート'!$N$43,IF(AW275="I",'12.パネルラジエーター設備費用算出シート'!$G$54,'12.パネルラジエーター設備費用算出シート'!$N$54))))))))))</f>
        <v/>
      </c>
      <c r="AY275" s="70"/>
      <c r="AZ275" s="57"/>
      <c r="BA275" s="262"/>
      <c r="BB275" s="70"/>
      <c r="BC275" s="34"/>
      <c r="BD275" s="34"/>
      <c r="BE275" s="34"/>
      <c r="BF275" s="53"/>
      <c r="BG275" s="34"/>
      <c r="BH275" s="34"/>
      <c r="BI275" s="53"/>
      <c r="BJ275" s="34"/>
      <c r="BK275" s="34"/>
      <c r="BL275" s="34"/>
      <c r="BM275" s="34"/>
    </row>
    <row r="276" spans="1:65" s="35" customFormat="1">
      <c r="A276" s="72"/>
      <c r="B276" s="55">
        <v>264</v>
      </c>
      <c r="C276" s="78"/>
      <c r="D276" s="56"/>
      <c r="E276" s="73"/>
      <c r="F276" s="530"/>
      <c r="G276" s="530"/>
      <c r="H276" s="57"/>
      <c r="I276" s="58"/>
      <c r="J276" s="57"/>
      <c r="K276" s="531" t="str">
        <f t="shared" si="12"/>
        <v/>
      </c>
      <c r="L276" s="531" t="str">
        <f>IF($G276="","",IF(OR('2.全体概要'!$C$15=1,'2.全体概要'!$C$15=2),INDEX($BH$15:$BH$16,MATCH($G276,$BG$15:$BG$16,-1)),IF('2.全体概要'!$C$15=3,INDEX($BH$14:$BH$15,MATCH($G276,$BG$14:$BG$15,-1)),INDEX($BH$13:$BH$14,MATCH($G276,$BG$13:$BG$14,-1)))))</f>
        <v/>
      </c>
      <c r="M276" s="531" t="str">
        <f t="shared" si="13"/>
        <v/>
      </c>
      <c r="N276" s="532">
        <f t="shared" si="14"/>
        <v>0</v>
      </c>
      <c r="O276" s="70"/>
      <c r="P276" s="124"/>
      <c r="Q276" s="54"/>
      <c r="R276" s="194"/>
      <c r="S276" s="125"/>
      <c r="T276" s="54"/>
      <c r="U276" s="194"/>
      <c r="V276" s="124"/>
      <c r="W276" s="54"/>
      <c r="X276" s="194"/>
      <c r="Y276" s="125"/>
      <c r="Z276" s="54"/>
      <c r="AA276" s="194"/>
      <c r="AB276" s="57"/>
      <c r="AC276" s="70"/>
      <c r="AD276" s="124"/>
      <c r="AE276" s="70"/>
      <c r="AF276" s="124"/>
      <c r="AG276" s="70"/>
      <c r="AH276" s="57"/>
      <c r="AI276" s="70"/>
      <c r="AJ276" s="124"/>
      <c r="AK276" s="70"/>
      <c r="AL276" s="908"/>
      <c r="AM276" s="891"/>
      <c r="AN276" s="908"/>
      <c r="AO276" s="892"/>
      <c r="AP276" s="908"/>
      <c r="AQ276" s="70"/>
      <c r="AR276" s="59"/>
      <c r="AS276" s="70"/>
      <c r="AT276" s="57"/>
      <c r="AU276" s="262"/>
      <c r="AV276" s="70"/>
      <c r="AW276" s="57"/>
      <c r="AX276" s="533" t="str">
        <f>IF(AW276="","",IF(AW276="A",'12.パネルラジエーター設備費用算出シート'!$G$13,IF(AW276="B",'12.パネルラジエーター設備費用算出シート'!$N$13,IF(AW276="C",'12.パネルラジエーター設備費用算出シート'!$G$23,IF(AW276="D",'12.パネルラジエーター設備費用算出シート'!$N$23,IF(AW276="E",'12.パネルラジエーター設備費用算出シート'!$G$33,IF(AW276="F",'12.パネルラジエーター設備費用算出シート'!$N$33,IF(AW276="G",'12.パネルラジエーター設備費用算出シート'!$G$43,IF(AW276="H",'12.パネルラジエーター設備費用算出シート'!$N$43,IF(AW276="I",'12.パネルラジエーター設備費用算出シート'!$G$54,'12.パネルラジエーター設備費用算出シート'!$N$54))))))))))</f>
        <v/>
      </c>
      <c r="AY276" s="70"/>
      <c r="AZ276" s="57"/>
      <c r="BA276" s="262"/>
      <c r="BB276" s="70"/>
      <c r="BC276" s="34"/>
      <c r="BD276" s="34"/>
      <c r="BE276" s="34"/>
      <c r="BF276" s="53"/>
      <c r="BG276" s="34"/>
      <c r="BH276" s="34"/>
      <c r="BI276" s="53"/>
      <c r="BJ276" s="34"/>
      <c r="BK276" s="34"/>
      <c r="BL276" s="34"/>
      <c r="BM276" s="34"/>
    </row>
    <row r="277" spans="1:65" s="35" customFormat="1">
      <c r="A277" s="72"/>
      <c r="B277" s="55">
        <v>265</v>
      </c>
      <c r="C277" s="78"/>
      <c r="D277" s="56"/>
      <c r="E277" s="73"/>
      <c r="F277" s="530"/>
      <c r="G277" s="530"/>
      <c r="H277" s="57"/>
      <c r="I277" s="58"/>
      <c r="J277" s="57"/>
      <c r="K277" s="531" t="str">
        <f t="shared" si="12"/>
        <v/>
      </c>
      <c r="L277" s="531" t="str">
        <f>IF($G277="","",IF(OR('2.全体概要'!$C$15=1,'2.全体概要'!$C$15=2),INDEX($BH$15:$BH$16,MATCH($G277,$BG$15:$BG$16,-1)),IF('2.全体概要'!$C$15=3,INDEX($BH$14:$BH$15,MATCH($G277,$BG$14:$BG$15,-1)),INDEX($BH$13:$BH$14,MATCH($G277,$BG$13:$BG$14,-1)))))</f>
        <v/>
      </c>
      <c r="M277" s="531" t="str">
        <f t="shared" si="13"/>
        <v/>
      </c>
      <c r="N277" s="532">
        <f t="shared" si="14"/>
        <v>0</v>
      </c>
      <c r="O277" s="70"/>
      <c r="P277" s="124"/>
      <c r="Q277" s="54"/>
      <c r="R277" s="194"/>
      <c r="S277" s="125"/>
      <c r="T277" s="54"/>
      <c r="U277" s="194"/>
      <c r="V277" s="124"/>
      <c r="W277" s="54"/>
      <c r="X277" s="194"/>
      <c r="Y277" s="125"/>
      <c r="Z277" s="54"/>
      <c r="AA277" s="194"/>
      <c r="AB277" s="57"/>
      <c r="AC277" s="70"/>
      <c r="AD277" s="124"/>
      <c r="AE277" s="70"/>
      <c r="AF277" s="124"/>
      <c r="AG277" s="70"/>
      <c r="AH277" s="57"/>
      <c r="AI277" s="70"/>
      <c r="AJ277" s="124"/>
      <c r="AK277" s="70"/>
      <c r="AL277" s="908"/>
      <c r="AM277" s="891"/>
      <c r="AN277" s="908"/>
      <c r="AO277" s="892"/>
      <c r="AP277" s="908"/>
      <c r="AQ277" s="70"/>
      <c r="AR277" s="59"/>
      <c r="AS277" s="70"/>
      <c r="AT277" s="57"/>
      <c r="AU277" s="262"/>
      <c r="AV277" s="70"/>
      <c r="AW277" s="57"/>
      <c r="AX277" s="533" t="str">
        <f>IF(AW277="","",IF(AW277="A",'12.パネルラジエーター設備費用算出シート'!$G$13,IF(AW277="B",'12.パネルラジエーター設備費用算出シート'!$N$13,IF(AW277="C",'12.パネルラジエーター設備費用算出シート'!$G$23,IF(AW277="D",'12.パネルラジエーター設備費用算出シート'!$N$23,IF(AW277="E",'12.パネルラジエーター設備費用算出シート'!$G$33,IF(AW277="F",'12.パネルラジエーター設備費用算出シート'!$N$33,IF(AW277="G",'12.パネルラジエーター設備費用算出シート'!$G$43,IF(AW277="H",'12.パネルラジエーター設備費用算出シート'!$N$43,IF(AW277="I",'12.パネルラジエーター設備費用算出シート'!$G$54,'12.パネルラジエーター設備費用算出シート'!$N$54))))))))))</f>
        <v/>
      </c>
      <c r="AY277" s="70"/>
      <c r="AZ277" s="57"/>
      <c r="BA277" s="262"/>
      <c r="BB277" s="70"/>
      <c r="BC277" s="34"/>
      <c r="BD277" s="34"/>
      <c r="BE277" s="34"/>
      <c r="BF277" s="53"/>
      <c r="BG277" s="34"/>
      <c r="BH277" s="34"/>
      <c r="BI277" s="53"/>
      <c r="BJ277" s="34"/>
      <c r="BK277" s="34"/>
      <c r="BL277" s="34"/>
      <c r="BM277" s="34"/>
    </row>
    <row r="278" spans="1:65" s="35" customFormat="1">
      <c r="A278" s="72"/>
      <c r="B278" s="55">
        <v>266</v>
      </c>
      <c r="C278" s="78"/>
      <c r="D278" s="56"/>
      <c r="E278" s="73"/>
      <c r="F278" s="530"/>
      <c r="G278" s="530"/>
      <c r="H278" s="57"/>
      <c r="I278" s="58"/>
      <c r="J278" s="57"/>
      <c r="K278" s="531" t="str">
        <f t="shared" si="12"/>
        <v/>
      </c>
      <c r="L278" s="531" t="str">
        <f>IF($G278="","",IF(OR('2.全体概要'!$C$15=1,'2.全体概要'!$C$15=2),INDEX($BH$15:$BH$16,MATCH($G278,$BG$15:$BG$16,-1)),IF('2.全体概要'!$C$15=3,INDEX($BH$14:$BH$15,MATCH($G278,$BG$14:$BG$15,-1)),INDEX($BH$13:$BH$14,MATCH($G278,$BG$13:$BG$14,-1)))))</f>
        <v/>
      </c>
      <c r="M278" s="531" t="str">
        <f t="shared" si="13"/>
        <v/>
      </c>
      <c r="N278" s="532">
        <f t="shared" si="14"/>
        <v>0</v>
      </c>
      <c r="O278" s="70"/>
      <c r="P278" s="124"/>
      <c r="Q278" s="54"/>
      <c r="R278" s="194"/>
      <c r="S278" s="125"/>
      <c r="T278" s="54"/>
      <c r="U278" s="194"/>
      <c r="V278" s="124"/>
      <c r="W278" s="54"/>
      <c r="X278" s="194"/>
      <c r="Y278" s="125"/>
      <c r="Z278" s="54"/>
      <c r="AA278" s="194"/>
      <c r="AB278" s="57"/>
      <c r="AC278" s="70"/>
      <c r="AD278" s="124"/>
      <c r="AE278" s="70"/>
      <c r="AF278" s="124"/>
      <c r="AG278" s="70"/>
      <c r="AH278" s="57"/>
      <c r="AI278" s="70"/>
      <c r="AJ278" s="124"/>
      <c r="AK278" s="70"/>
      <c r="AL278" s="908"/>
      <c r="AM278" s="891"/>
      <c r="AN278" s="908"/>
      <c r="AO278" s="892"/>
      <c r="AP278" s="908"/>
      <c r="AQ278" s="70"/>
      <c r="AR278" s="59"/>
      <c r="AS278" s="70"/>
      <c r="AT278" s="57"/>
      <c r="AU278" s="262"/>
      <c r="AV278" s="70"/>
      <c r="AW278" s="57"/>
      <c r="AX278" s="533" t="str">
        <f>IF(AW278="","",IF(AW278="A",'12.パネルラジエーター設備費用算出シート'!$G$13,IF(AW278="B",'12.パネルラジエーター設備費用算出シート'!$N$13,IF(AW278="C",'12.パネルラジエーター設備費用算出シート'!$G$23,IF(AW278="D",'12.パネルラジエーター設備費用算出シート'!$N$23,IF(AW278="E",'12.パネルラジエーター設備費用算出シート'!$G$33,IF(AW278="F",'12.パネルラジエーター設備費用算出シート'!$N$33,IF(AW278="G",'12.パネルラジエーター設備費用算出シート'!$G$43,IF(AW278="H",'12.パネルラジエーター設備費用算出シート'!$N$43,IF(AW278="I",'12.パネルラジエーター設備費用算出シート'!$G$54,'12.パネルラジエーター設備費用算出シート'!$N$54))))))))))</f>
        <v/>
      </c>
      <c r="AY278" s="70"/>
      <c r="AZ278" s="57"/>
      <c r="BA278" s="262"/>
      <c r="BB278" s="70"/>
      <c r="BC278" s="34"/>
      <c r="BD278" s="34"/>
      <c r="BE278" s="34"/>
      <c r="BF278" s="53"/>
      <c r="BG278" s="34"/>
      <c r="BH278" s="34"/>
      <c r="BI278" s="53"/>
      <c r="BJ278" s="34"/>
      <c r="BK278" s="34"/>
      <c r="BL278" s="34"/>
      <c r="BM278" s="34"/>
    </row>
    <row r="279" spans="1:65" s="35" customFormat="1">
      <c r="A279" s="72"/>
      <c r="B279" s="55">
        <v>267</v>
      </c>
      <c r="C279" s="78"/>
      <c r="D279" s="56"/>
      <c r="E279" s="73"/>
      <c r="F279" s="530"/>
      <c r="G279" s="530"/>
      <c r="H279" s="57"/>
      <c r="I279" s="58"/>
      <c r="J279" s="57"/>
      <c r="K279" s="531" t="str">
        <f t="shared" si="12"/>
        <v/>
      </c>
      <c r="L279" s="531" t="str">
        <f>IF($G279="","",IF(OR('2.全体概要'!$C$15=1,'2.全体概要'!$C$15=2),INDEX($BH$15:$BH$16,MATCH($G279,$BG$15:$BG$16,-1)),IF('2.全体概要'!$C$15=3,INDEX($BH$14:$BH$15,MATCH($G279,$BG$14:$BG$15,-1)),INDEX($BH$13:$BH$14,MATCH($G279,$BG$13:$BG$14,-1)))))</f>
        <v/>
      </c>
      <c r="M279" s="531" t="str">
        <f t="shared" si="13"/>
        <v/>
      </c>
      <c r="N279" s="532">
        <f t="shared" si="14"/>
        <v>0</v>
      </c>
      <c r="O279" s="70"/>
      <c r="P279" s="124"/>
      <c r="Q279" s="54"/>
      <c r="R279" s="194"/>
      <c r="S279" s="125"/>
      <c r="T279" s="54"/>
      <c r="U279" s="194"/>
      <c r="V279" s="124"/>
      <c r="W279" s="54"/>
      <c r="X279" s="194"/>
      <c r="Y279" s="125"/>
      <c r="Z279" s="54"/>
      <c r="AA279" s="194"/>
      <c r="AB279" s="57"/>
      <c r="AC279" s="70"/>
      <c r="AD279" s="124"/>
      <c r="AE279" s="70"/>
      <c r="AF279" s="124"/>
      <c r="AG279" s="70"/>
      <c r="AH279" s="57"/>
      <c r="AI279" s="70"/>
      <c r="AJ279" s="124"/>
      <c r="AK279" s="70"/>
      <c r="AL279" s="908"/>
      <c r="AM279" s="891"/>
      <c r="AN279" s="908"/>
      <c r="AO279" s="892"/>
      <c r="AP279" s="908"/>
      <c r="AQ279" s="70"/>
      <c r="AR279" s="59"/>
      <c r="AS279" s="70"/>
      <c r="AT279" s="57"/>
      <c r="AU279" s="262"/>
      <c r="AV279" s="70"/>
      <c r="AW279" s="57"/>
      <c r="AX279" s="533" t="str">
        <f>IF(AW279="","",IF(AW279="A",'12.パネルラジエーター設備費用算出シート'!$G$13,IF(AW279="B",'12.パネルラジエーター設備費用算出シート'!$N$13,IF(AW279="C",'12.パネルラジエーター設備費用算出シート'!$G$23,IF(AW279="D",'12.パネルラジエーター設備費用算出シート'!$N$23,IF(AW279="E",'12.パネルラジエーター設備費用算出シート'!$G$33,IF(AW279="F",'12.パネルラジエーター設備費用算出シート'!$N$33,IF(AW279="G",'12.パネルラジエーター設備費用算出シート'!$G$43,IF(AW279="H",'12.パネルラジエーター設備費用算出シート'!$N$43,IF(AW279="I",'12.パネルラジエーター設備費用算出シート'!$G$54,'12.パネルラジエーター設備費用算出シート'!$N$54))))))))))</f>
        <v/>
      </c>
      <c r="AY279" s="70"/>
      <c r="AZ279" s="57"/>
      <c r="BA279" s="262"/>
      <c r="BB279" s="70"/>
      <c r="BC279" s="34"/>
      <c r="BD279" s="34"/>
      <c r="BE279" s="34"/>
      <c r="BF279" s="53"/>
      <c r="BG279" s="34"/>
      <c r="BH279" s="34"/>
      <c r="BI279" s="53"/>
      <c r="BJ279" s="34"/>
      <c r="BK279" s="34"/>
      <c r="BL279" s="34"/>
      <c r="BM279" s="34"/>
    </row>
    <row r="280" spans="1:65" s="35" customFormat="1">
      <c r="A280" s="72"/>
      <c r="B280" s="55">
        <v>268</v>
      </c>
      <c r="C280" s="78"/>
      <c r="D280" s="56"/>
      <c r="E280" s="73"/>
      <c r="F280" s="530"/>
      <c r="G280" s="530"/>
      <c r="H280" s="57"/>
      <c r="I280" s="58"/>
      <c r="J280" s="57"/>
      <c r="K280" s="531" t="str">
        <f t="shared" si="12"/>
        <v/>
      </c>
      <c r="L280" s="531" t="str">
        <f>IF($G280="","",IF(OR('2.全体概要'!$C$15=1,'2.全体概要'!$C$15=2),INDEX($BH$15:$BH$16,MATCH($G280,$BG$15:$BG$16,-1)),IF('2.全体概要'!$C$15=3,INDEX($BH$14:$BH$15,MATCH($G280,$BG$14:$BG$15,-1)),INDEX($BH$13:$BH$14,MATCH($G280,$BG$13:$BG$14,-1)))))</f>
        <v/>
      </c>
      <c r="M280" s="531" t="str">
        <f t="shared" si="13"/>
        <v/>
      </c>
      <c r="N280" s="532">
        <f t="shared" si="14"/>
        <v>0</v>
      </c>
      <c r="O280" s="70"/>
      <c r="P280" s="124"/>
      <c r="Q280" s="54"/>
      <c r="R280" s="194"/>
      <c r="S280" s="125"/>
      <c r="T280" s="54"/>
      <c r="U280" s="194"/>
      <c r="V280" s="124"/>
      <c r="W280" s="54"/>
      <c r="X280" s="194"/>
      <c r="Y280" s="125"/>
      <c r="Z280" s="54"/>
      <c r="AA280" s="194"/>
      <c r="AB280" s="57"/>
      <c r="AC280" s="70"/>
      <c r="AD280" s="124"/>
      <c r="AE280" s="70"/>
      <c r="AF280" s="124"/>
      <c r="AG280" s="70"/>
      <c r="AH280" s="57"/>
      <c r="AI280" s="70"/>
      <c r="AJ280" s="124"/>
      <c r="AK280" s="70"/>
      <c r="AL280" s="908"/>
      <c r="AM280" s="891"/>
      <c r="AN280" s="908"/>
      <c r="AO280" s="892"/>
      <c r="AP280" s="908"/>
      <c r="AQ280" s="70"/>
      <c r="AR280" s="59"/>
      <c r="AS280" s="70"/>
      <c r="AT280" s="57"/>
      <c r="AU280" s="262"/>
      <c r="AV280" s="70"/>
      <c r="AW280" s="57"/>
      <c r="AX280" s="533" t="str">
        <f>IF(AW280="","",IF(AW280="A",'12.パネルラジエーター設備費用算出シート'!$G$13,IF(AW280="B",'12.パネルラジエーター設備費用算出シート'!$N$13,IF(AW280="C",'12.パネルラジエーター設備費用算出シート'!$G$23,IF(AW280="D",'12.パネルラジエーター設備費用算出シート'!$N$23,IF(AW280="E",'12.パネルラジエーター設備費用算出シート'!$G$33,IF(AW280="F",'12.パネルラジエーター設備費用算出シート'!$N$33,IF(AW280="G",'12.パネルラジエーター設備費用算出シート'!$G$43,IF(AW280="H",'12.パネルラジエーター設備費用算出シート'!$N$43,IF(AW280="I",'12.パネルラジエーター設備費用算出シート'!$G$54,'12.パネルラジエーター設備費用算出シート'!$N$54))))))))))</f>
        <v/>
      </c>
      <c r="AY280" s="70"/>
      <c r="AZ280" s="57"/>
      <c r="BA280" s="262"/>
      <c r="BB280" s="70"/>
      <c r="BC280" s="34"/>
      <c r="BD280" s="34"/>
      <c r="BE280" s="34"/>
      <c r="BF280" s="53"/>
      <c r="BG280" s="34"/>
      <c r="BH280" s="34"/>
      <c r="BI280" s="53"/>
      <c r="BJ280" s="34"/>
      <c r="BK280" s="34"/>
      <c r="BL280" s="34"/>
      <c r="BM280" s="34"/>
    </row>
    <row r="281" spans="1:65" s="35" customFormat="1">
      <c r="A281" s="72"/>
      <c r="B281" s="55">
        <v>269</v>
      </c>
      <c r="C281" s="78"/>
      <c r="D281" s="56"/>
      <c r="E281" s="73"/>
      <c r="F281" s="530"/>
      <c r="G281" s="530"/>
      <c r="H281" s="57"/>
      <c r="I281" s="58"/>
      <c r="J281" s="57"/>
      <c r="K281" s="531" t="str">
        <f t="shared" si="12"/>
        <v/>
      </c>
      <c r="L281" s="531" t="str">
        <f>IF($G281="","",IF(OR('2.全体概要'!$C$15=1,'2.全体概要'!$C$15=2),INDEX($BH$15:$BH$16,MATCH($G281,$BG$15:$BG$16,-1)),IF('2.全体概要'!$C$15=3,INDEX($BH$14:$BH$15,MATCH($G281,$BG$14:$BG$15,-1)),INDEX($BH$13:$BH$14,MATCH($G281,$BG$13:$BG$14,-1)))))</f>
        <v/>
      </c>
      <c r="M281" s="531" t="str">
        <f t="shared" si="13"/>
        <v/>
      </c>
      <c r="N281" s="532">
        <f t="shared" si="14"/>
        <v>0</v>
      </c>
      <c r="O281" s="70"/>
      <c r="P281" s="124"/>
      <c r="Q281" s="54"/>
      <c r="R281" s="194"/>
      <c r="S281" s="125"/>
      <c r="T281" s="54"/>
      <c r="U281" s="194"/>
      <c r="V281" s="124"/>
      <c r="W281" s="54"/>
      <c r="X281" s="194"/>
      <c r="Y281" s="125"/>
      <c r="Z281" s="54"/>
      <c r="AA281" s="194"/>
      <c r="AB281" s="57"/>
      <c r="AC281" s="70"/>
      <c r="AD281" s="124"/>
      <c r="AE281" s="70"/>
      <c r="AF281" s="124"/>
      <c r="AG281" s="70"/>
      <c r="AH281" s="57"/>
      <c r="AI281" s="70"/>
      <c r="AJ281" s="124"/>
      <c r="AK281" s="70"/>
      <c r="AL281" s="908"/>
      <c r="AM281" s="891"/>
      <c r="AN281" s="908"/>
      <c r="AO281" s="892"/>
      <c r="AP281" s="908"/>
      <c r="AQ281" s="70"/>
      <c r="AR281" s="59"/>
      <c r="AS281" s="70"/>
      <c r="AT281" s="57"/>
      <c r="AU281" s="262"/>
      <c r="AV281" s="70"/>
      <c r="AW281" s="57"/>
      <c r="AX281" s="533" t="str">
        <f>IF(AW281="","",IF(AW281="A",'12.パネルラジエーター設備費用算出シート'!$G$13,IF(AW281="B",'12.パネルラジエーター設備費用算出シート'!$N$13,IF(AW281="C",'12.パネルラジエーター設備費用算出シート'!$G$23,IF(AW281="D",'12.パネルラジエーター設備費用算出シート'!$N$23,IF(AW281="E",'12.パネルラジエーター設備費用算出シート'!$G$33,IF(AW281="F",'12.パネルラジエーター設備費用算出シート'!$N$33,IF(AW281="G",'12.パネルラジエーター設備費用算出シート'!$G$43,IF(AW281="H",'12.パネルラジエーター設備費用算出シート'!$N$43,IF(AW281="I",'12.パネルラジエーター設備費用算出シート'!$G$54,'12.パネルラジエーター設備費用算出シート'!$N$54))))))))))</f>
        <v/>
      </c>
      <c r="AY281" s="70"/>
      <c r="AZ281" s="57"/>
      <c r="BA281" s="262"/>
      <c r="BB281" s="70"/>
      <c r="BC281" s="34"/>
      <c r="BD281" s="34"/>
      <c r="BE281" s="34"/>
      <c r="BF281" s="53"/>
      <c r="BG281" s="34"/>
      <c r="BH281" s="34"/>
      <c r="BI281" s="53"/>
      <c r="BJ281" s="34"/>
      <c r="BK281" s="34"/>
      <c r="BL281" s="34"/>
      <c r="BM281" s="34"/>
    </row>
    <row r="282" spans="1:65" s="35" customFormat="1">
      <c r="A282" s="72"/>
      <c r="B282" s="55">
        <v>270</v>
      </c>
      <c r="C282" s="78"/>
      <c r="D282" s="56"/>
      <c r="E282" s="73"/>
      <c r="F282" s="530"/>
      <c r="G282" s="530"/>
      <c r="H282" s="57"/>
      <c r="I282" s="58"/>
      <c r="J282" s="57"/>
      <c r="K282" s="531" t="str">
        <f t="shared" si="12"/>
        <v/>
      </c>
      <c r="L282" s="531" t="str">
        <f>IF($G282="","",IF(OR('2.全体概要'!$C$15=1,'2.全体概要'!$C$15=2),INDEX($BH$15:$BH$16,MATCH($G282,$BG$15:$BG$16,-1)),IF('2.全体概要'!$C$15=3,INDEX($BH$14:$BH$15,MATCH($G282,$BG$14:$BG$15,-1)),INDEX($BH$13:$BH$14,MATCH($G282,$BG$13:$BG$14,-1)))))</f>
        <v/>
      </c>
      <c r="M282" s="531" t="str">
        <f t="shared" si="13"/>
        <v/>
      </c>
      <c r="N282" s="532">
        <f t="shared" si="14"/>
        <v>0</v>
      </c>
      <c r="O282" s="70"/>
      <c r="P282" s="124"/>
      <c r="Q282" s="54"/>
      <c r="R282" s="194"/>
      <c r="S282" s="125"/>
      <c r="T282" s="54"/>
      <c r="U282" s="194"/>
      <c r="V282" s="124"/>
      <c r="W282" s="54"/>
      <c r="X282" s="194"/>
      <c r="Y282" s="125"/>
      <c r="Z282" s="54"/>
      <c r="AA282" s="194"/>
      <c r="AB282" s="57"/>
      <c r="AC282" s="70"/>
      <c r="AD282" s="124"/>
      <c r="AE282" s="70"/>
      <c r="AF282" s="124"/>
      <c r="AG282" s="70"/>
      <c r="AH282" s="57"/>
      <c r="AI282" s="70"/>
      <c r="AJ282" s="124"/>
      <c r="AK282" s="70"/>
      <c r="AL282" s="908"/>
      <c r="AM282" s="891"/>
      <c r="AN282" s="908"/>
      <c r="AO282" s="892"/>
      <c r="AP282" s="908"/>
      <c r="AQ282" s="70"/>
      <c r="AR282" s="59"/>
      <c r="AS282" s="70"/>
      <c r="AT282" s="57"/>
      <c r="AU282" s="262"/>
      <c r="AV282" s="70"/>
      <c r="AW282" s="57"/>
      <c r="AX282" s="533" t="str">
        <f>IF(AW282="","",IF(AW282="A",'12.パネルラジエーター設備費用算出シート'!$G$13,IF(AW282="B",'12.パネルラジエーター設備費用算出シート'!$N$13,IF(AW282="C",'12.パネルラジエーター設備費用算出シート'!$G$23,IF(AW282="D",'12.パネルラジエーター設備費用算出シート'!$N$23,IF(AW282="E",'12.パネルラジエーター設備費用算出シート'!$G$33,IF(AW282="F",'12.パネルラジエーター設備費用算出シート'!$N$33,IF(AW282="G",'12.パネルラジエーター設備費用算出シート'!$G$43,IF(AW282="H",'12.パネルラジエーター設備費用算出シート'!$N$43,IF(AW282="I",'12.パネルラジエーター設備費用算出シート'!$G$54,'12.パネルラジエーター設備費用算出シート'!$N$54))))))))))</f>
        <v/>
      </c>
      <c r="AY282" s="70"/>
      <c r="AZ282" s="57"/>
      <c r="BA282" s="262"/>
      <c r="BB282" s="70"/>
      <c r="BC282" s="34"/>
      <c r="BD282" s="34"/>
      <c r="BE282" s="34"/>
      <c r="BF282" s="53"/>
      <c r="BG282" s="34"/>
      <c r="BH282" s="34"/>
      <c r="BI282" s="53"/>
      <c r="BJ282" s="34"/>
      <c r="BK282" s="34"/>
      <c r="BL282" s="34"/>
      <c r="BM282" s="34"/>
    </row>
    <row r="283" spans="1:65" s="35" customFormat="1">
      <c r="A283" s="72"/>
      <c r="B283" s="55">
        <v>271</v>
      </c>
      <c r="C283" s="78"/>
      <c r="D283" s="56"/>
      <c r="E283" s="73"/>
      <c r="F283" s="530"/>
      <c r="G283" s="530"/>
      <c r="H283" s="57"/>
      <c r="I283" s="58"/>
      <c r="J283" s="57"/>
      <c r="K283" s="531" t="str">
        <f t="shared" si="12"/>
        <v/>
      </c>
      <c r="L283" s="531" t="str">
        <f>IF($G283="","",IF(OR('2.全体概要'!$C$15=1,'2.全体概要'!$C$15=2),INDEX($BH$15:$BH$16,MATCH($G283,$BG$15:$BG$16,-1)),IF('2.全体概要'!$C$15=3,INDEX($BH$14:$BH$15,MATCH($G283,$BG$14:$BG$15,-1)),INDEX($BH$13:$BH$14,MATCH($G283,$BG$13:$BG$14,-1)))))</f>
        <v/>
      </c>
      <c r="M283" s="531" t="str">
        <f t="shared" si="13"/>
        <v/>
      </c>
      <c r="N283" s="532">
        <f t="shared" si="14"/>
        <v>0</v>
      </c>
      <c r="O283" s="70"/>
      <c r="P283" s="124"/>
      <c r="Q283" s="54"/>
      <c r="R283" s="194"/>
      <c r="S283" s="125"/>
      <c r="T283" s="54"/>
      <c r="U283" s="194"/>
      <c r="V283" s="124"/>
      <c r="W283" s="54"/>
      <c r="X283" s="194"/>
      <c r="Y283" s="125"/>
      <c r="Z283" s="54"/>
      <c r="AA283" s="194"/>
      <c r="AB283" s="57"/>
      <c r="AC283" s="70"/>
      <c r="AD283" s="124"/>
      <c r="AE283" s="70"/>
      <c r="AF283" s="124"/>
      <c r="AG283" s="70"/>
      <c r="AH283" s="57"/>
      <c r="AI283" s="70"/>
      <c r="AJ283" s="124"/>
      <c r="AK283" s="70"/>
      <c r="AL283" s="908"/>
      <c r="AM283" s="891"/>
      <c r="AN283" s="908"/>
      <c r="AO283" s="892"/>
      <c r="AP283" s="908"/>
      <c r="AQ283" s="70"/>
      <c r="AR283" s="59"/>
      <c r="AS283" s="70"/>
      <c r="AT283" s="57"/>
      <c r="AU283" s="262"/>
      <c r="AV283" s="70"/>
      <c r="AW283" s="57"/>
      <c r="AX283" s="533" t="str">
        <f>IF(AW283="","",IF(AW283="A",'12.パネルラジエーター設備費用算出シート'!$G$13,IF(AW283="B",'12.パネルラジエーター設備費用算出シート'!$N$13,IF(AW283="C",'12.パネルラジエーター設備費用算出シート'!$G$23,IF(AW283="D",'12.パネルラジエーター設備費用算出シート'!$N$23,IF(AW283="E",'12.パネルラジエーター設備費用算出シート'!$G$33,IF(AW283="F",'12.パネルラジエーター設備費用算出シート'!$N$33,IF(AW283="G",'12.パネルラジエーター設備費用算出シート'!$G$43,IF(AW283="H",'12.パネルラジエーター設備費用算出シート'!$N$43,IF(AW283="I",'12.パネルラジエーター設備費用算出シート'!$G$54,'12.パネルラジエーター設備費用算出シート'!$N$54))))))))))</f>
        <v/>
      </c>
      <c r="AY283" s="70"/>
      <c r="AZ283" s="57"/>
      <c r="BA283" s="262"/>
      <c r="BB283" s="70"/>
      <c r="BC283" s="34"/>
      <c r="BD283" s="34"/>
      <c r="BE283" s="34"/>
      <c r="BF283" s="53"/>
      <c r="BG283" s="34"/>
      <c r="BH283" s="34"/>
      <c r="BI283" s="53"/>
      <c r="BJ283" s="34"/>
      <c r="BK283" s="34"/>
      <c r="BL283" s="34"/>
      <c r="BM283" s="34"/>
    </row>
    <row r="284" spans="1:65" s="35" customFormat="1">
      <c r="A284" s="72"/>
      <c r="B284" s="55">
        <v>272</v>
      </c>
      <c r="C284" s="78"/>
      <c r="D284" s="56"/>
      <c r="E284" s="73"/>
      <c r="F284" s="530"/>
      <c r="G284" s="530"/>
      <c r="H284" s="57"/>
      <c r="I284" s="58"/>
      <c r="J284" s="57"/>
      <c r="K284" s="531" t="str">
        <f t="shared" si="12"/>
        <v/>
      </c>
      <c r="L284" s="531" t="str">
        <f>IF($G284="","",IF(OR('2.全体概要'!$C$15=1,'2.全体概要'!$C$15=2),INDEX($BH$15:$BH$16,MATCH($G284,$BG$15:$BG$16,-1)),IF('2.全体概要'!$C$15=3,INDEX($BH$14:$BH$15,MATCH($G284,$BG$14:$BG$15,-1)),INDEX($BH$13:$BH$14,MATCH($G284,$BG$13:$BG$14,-1)))))</f>
        <v/>
      </c>
      <c r="M284" s="531" t="str">
        <f t="shared" si="13"/>
        <v/>
      </c>
      <c r="N284" s="532">
        <f t="shared" si="14"/>
        <v>0</v>
      </c>
      <c r="O284" s="70"/>
      <c r="P284" s="124"/>
      <c r="Q284" s="54"/>
      <c r="R284" s="194"/>
      <c r="S284" s="125"/>
      <c r="T284" s="54"/>
      <c r="U284" s="194"/>
      <c r="V284" s="124"/>
      <c r="W284" s="54"/>
      <c r="X284" s="194"/>
      <c r="Y284" s="125"/>
      <c r="Z284" s="54"/>
      <c r="AA284" s="194"/>
      <c r="AB284" s="57"/>
      <c r="AC284" s="70"/>
      <c r="AD284" s="124"/>
      <c r="AE284" s="70"/>
      <c r="AF284" s="124"/>
      <c r="AG284" s="70"/>
      <c r="AH284" s="57"/>
      <c r="AI284" s="70"/>
      <c r="AJ284" s="124"/>
      <c r="AK284" s="70"/>
      <c r="AL284" s="908"/>
      <c r="AM284" s="891"/>
      <c r="AN284" s="908"/>
      <c r="AO284" s="892"/>
      <c r="AP284" s="908"/>
      <c r="AQ284" s="70"/>
      <c r="AR284" s="59"/>
      <c r="AS284" s="70"/>
      <c r="AT284" s="57"/>
      <c r="AU284" s="262"/>
      <c r="AV284" s="70"/>
      <c r="AW284" s="57"/>
      <c r="AX284" s="533" t="str">
        <f>IF(AW284="","",IF(AW284="A",'12.パネルラジエーター設備費用算出シート'!$G$13,IF(AW284="B",'12.パネルラジエーター設備費用算出シート'!$N$13,IF(AW284="C",'12.パネルラジエーター設備費用算出シート'!$G$23,IF(AW284="D",'12.パネルラジエーター設備費用算出シート'!$N$23,IF(AW284="E",'12.パネルラジエーター設備費用算出シート'!$G$33,IF(AW284="F",'12.パネルラジエーター設備費用算出シート'!$N$33,IF(AW284="G",'12.パネルラジエーター設備費用算出シート'!$G$43,IF(AW284="H",'12.パネルラジエーター設備費用算出シート'!$N$43,IF(AW284="I",'12.パネルラジエーター設備費用算出シート'!$G$54,'12.パネルラジエーター設備費用算出シート'!$N$54))))))))))</f>
        <v/>
      </c>
      <c r="AY284" s="70"/>
      <c r="AZ284" s="57"/>
      <c r="BA284" s="262"/>
      <c r="BB284" s="70"/>
      <c r="BC284" s="34"/>
      <c r="BD284" s="34"/>
      <c r="BE284" s="34"/>
      <c r="BF284" s="53"/>
      <c r="BG284" s="34"/>
      <c r="BH284" s="34"/>
      <c r="BI284" s="53"/>
      <c r="BJ284" s="34"/>
      <c r="BK284" s="34"/>
      <c r="BL284" s="34"/>
      <c r="BM284" s="34"/>
    </row>
    <row r="285" spans="1:65" s="35" customFormat="1">
      <c r="A285" s="72"/>
      <c r="B285" s="55">
        <v>273</v>
      </c>
      <c r="C285" s="78"/>
      <c r="D285" s="56"/>
      <c r="E285" s="73"/>
      <c r="F285" s="530"/>
      <c r="G285" s="530"/>
      <c r="H285" s="57"/>
      <c r="I285" s="58"/>
      <c r="J285" s="57"/>
      <c r="K285" s="531" t="str">
        <f t="shared" si="12"/>
        <v/>
      </c>
      <c r="L285" s="531" t="str">
        <f>IF($G285="","",IF(OR('2.全体概要'!$C$15=1,'2.全体概要'!$C$15=2),INDEX($BH$15:$BH$16,MATCH($G285,$BG$15:$BG$16,-1)),IF('2.全体概要'!$C$15=3,INDEX($BH$14:$BH$15,MATCH($G285,$BG$14:$BG$15,-1)),INDEX($BH$13:$BH$14,MATCH($G285,$BG$13:$BG$14,-1)))))</f>
        <v/>
      </c>
      <c r="M285" s="531" t="str">
        <f t="shared" si="13"/>
        <v/>
      </c>
      <c r="N285" s="532">
        <f t="shared" si="14"/>
        <v>0</v>
      </c>
      <c r="O285" s="70"/>
      <c r="P285" s="124"/>
      <c r="Q285" s="54"/>
      <c r="R285" s="194"/>
      <c r="S285" s="125"/>
      <c r="T285" s="54"/>
      <c r="U285" s="194"/>
      <c r="V285" s="124"/>
      <c r="W285" s="54"/>
      <c r="X285" s="194"/>
      <c r="Y285" s="125"/>
      <c r="Z285" s="54"/>
      <c r="AA285" s="194"/>
      <c r="AB285" s="57"/>
      <c r="AC285" s="70"/>
      <c r="AD285" s="124"/>
      <c r="AE285" s="70"/>
      <c r="AF285" s="124"/>
      <c r="AG285" s="70"/>
      <c r="AH285" s="57"/>
      <c r="AI285" s="70"/>
      <c r="AJ285" s="124"/>
      <c r="AK285" s="70"/>
      <c r="AL285" s="908"/>
      <c r="AM285" s="891"/>
      <c r="AN285" s="908"/>
      <c r="AO285" s="892"/>
      <c r="AP285" s="908"/>
      <c r="AQ285" s="70"/>
      <c r="AR285" s="59"/>
      <c r="AS285" s="70"/>
      <c r="AT285" s="57"/>
      <c r="AU285" s="262"/>
      <c r="AV285" s="70"/>
      <c r="AW285" s="57"/>
      <c r="AX285" s="533" t="str">
        <f>IF(AW285="","",IF(AW285="A",'12.パネルラジエーター設備費用算出シート'!$G$13,IF(AW285="B",'12.パネルラジエーター設備費用算出シート'!$N$13,IF(AW285="C",'12.パネルラジエーター設備費用算出シート'!$G$23,IF(AW285="D",'12.パネルラジエーター設備費用算出シート'!$N$23,IF(AW285="E",'12.パネルラジエーター設備費用算出シート'!$G$33,IF(AW285="F",'12.パネルラジエーター設備費用算出シート'!$N$33,IF(AW285="G",'12.パネルラジエーター設備費用算出シート'!$G$43,IF(AW285="H",'12.パネルラジエーター設備費用算出シート'!$N$43,IF(AW285="I",'12.パネルラジエーター設備費用算出シート'!$G$54,'12.パネルラジエーター設備費用算出シート'!$N$54))))))))))</f>
        <v/>
      </c>
      <c r="AY285" s="70"/>
      <c r="AZ285" s="57"/>
      <c r="BA285" s="262"/>
      <c r="BB285" s="70"/>
      <c r="BC285" s="34"/>
      <c r="BD285" s="34"/>
      <c r="BE285" s="34"/>
      <c r="BF285" s="53"/>
      <c r="BG285" s="34"/>
      <c r="BH285" s="34"/>
      <c r="BI285" s="53"/>
      <c r="BJ285" s="34"/>
      <c r="BK285" s="34"/>
      <c r="BL285" s="34"/>
      <c r="BM285" s="34"/>
    </row>
    <row r="286" spans="1:65" s="35" customFormat="1">
      <c r="A286" s="72"/>
      <c r="B286" s="55">
        <v>274</v>
      </c>
      <c r="C286" s="78"/>
      <c r="D286" s="56"/>
      <c r="E286" s="73"/>
      <c r="F286" s="530"/>
      <c r="G286" s="530"/>
      <c r="H286" s="57"/>
      <c r="I286" s="58"/>
      <c r="J286" s="57"/>
      <c r="K286" s="531" t="str">
        <f t="shared" si="12"/>
        <v/>
      </c>
      <c r="L286" s="531" t="str">
        <f>IF($G286="","",IF(OR('2.全体概要'!$C$15=1,'2.全体概要'!$C$15=2),INDEX($BH$15:$BH$16,MATCH($G286,$BG$15:$BG$16,-1)),IF('2.全体概要'!$C$15=3,INDEX($BH$14:$BH$15,MATCH($G286,$BG$14:$BG$15,-1)),INDEX($BH$13:$BH$14,MATCH($G286,$BG$13:$BG$14,-1)))))</f>
        <v/>
      </c>
      <c r="M286" s="531" t="str">
        <f t="shared" si="13"/>
        <v/>
      </c>
      <c r="N286" s="532">
        <f t="shared" si="14"/>
        <v>0</v>
      </c>
      <c r="O286" s="70"/>
      <c r="P286" s="124"/>
      <c r="Q286" s="54"/>
      <c r="R286" s="194"/>
      <c r="S286" s="125"/>
      <c r="T286" s="54"/>
      <c r="U286" s="194"/>
      <c r="V286" s="124"/>
      <c r="W286" s="54"/>
      <c r="X286" s="194"/>
      <c r="Y286" s="125"/>
      <c r="Z286" s="54"/>
      <c r="AA286" s="194"/>
      <c r="AB286" s="57"/>
      <c r="AC286" s="70"/>
      <c r="AD286" s="124"/>
      <c r="AE286" s="70"/>
      <c r="AF286" s="124"/>
      <c r="AG286" s="70"/>
      <c r="AH286" s="57"/>
      <c r="AI286" s="70"/>
      <c r="AJ286" s="124"/>
      <c r="AK286" s="70"/>
      <c r="AL286" s="908"/>
      <c r="AM286" s="891"/>
      <c r="AN286" s="908"/>
      <c r="AO286" s="892"/>
      <c r="AP286" s="908"/>
      <c r="AQ286" s="70"/>
      <c r="AR286" s="59"/>
      <c r="AS286" s="70"/>
      <c r="AT286" s="57"/>
      <c r="AU286" s="262"/>
      <c r="AV286" s="70"/>
      <c r="AW286" s="57"/>
      <c r="AX286" s="533" t="str">
        <f>IF(AW286="","",IF(AW286="A",'12.パネルラジエーター設備費用算出シート'!$G$13,IF(AW286="B",'12.パネルラジエーター設備費用算出シート'!$N$13,IF(AW286="C",'12.パネルラジエーター設備費用算出シート'!$G$23,IF(AW286="D",'12.パネルラジエーター設備費用算出シート'!$N$23,IF(AW286="E",'12.パネルラジエーター設備費用算出シート'!$G$33,IF(AW286="F",'12.パネルラジエーター設備費用算出シート'!$N$33,IF(AW286="G",'12.パネルラジエーター設備費用算出シート'!$G$43,IF(AW286="H",'12.パネルラジエーター設備費用算出シート'!$N$43,IF(AW286="I",'12.パネルラジエーター設備費用算出シート'!$G$54,'12.パネルラジエーター設備費用算出シート'!$N$54))))))))))</f>
        <v/>
      </c>
      <c r="AY286" s="70"/>
      <c r="AZ286" s="57"/>
      <c r="BA286" s="262"/>
      <c r="BB286" s="70"/>
      <c r="BC286" s="34"/>
      <c r="BD286" s="34"/>
      <c r="BE286" s="34"/>
      <c r="BF286" s="53"/>
      <c r="BG286" s="34"/>
      <c r="BH286" s="34"/>
      <c r="BI286" s="53"/>
      <c r="BJ286" s="34"/>
      <c r="BK286" s="34"/>
      <c r="BL286" s="34"/>
      <c r="BM286" s="34"/>
    </row>
    <row r="287" spans="1:65" s="35" customFormat="1">
      <c r="A287" s="72"/>
      <c r="B287" s="55">
        <v>275</v>
      </c>
      <c r="C287" s="78"/>
      <c r="D287" s="56"/>
      <c r="E287" s="73"/>
      <c r="F287" s="530"/>
      <c r="G287" s="530"/>
      <c r="H287" s="57"/>
      <c r="I287" s="58"/>
      <c r="J287" s="57"/>
      <c r="K287" s="531" t="str">
        <f t="shared" si="12"/>
        <v/>
      </c>
      <c r="L287" s="531" t="str">
        <f>IF($G287="","",IF(OR('2.全体概要'!$C$15=1,'2.全体概要'!$C$15=2),INDEX($BH$15:$BH$16,MATCH($G287,$BG$15:$BG$16,-1)),IF('2.全体概要'!$C$15=3,INDEX($BH$14:$BH$15,MATCH($G287,$BG$14:$BG$15,-1)),INDEX($BH$13:$BH$14,MATCH($G287,$BG$13:$BG$14,-1)))))</f>
        <v/>
      </c>
      <c r="M287" s="531" t="str">
        <f t="shared" si="13"/>
        <v/>
      </c>
      <c r="N287" s="532">
        <f t="shared" si="14"/>
        <v>0</v>
      </c>
      <c r="O287" s="70"/>
      <c r="P287" s="124"/>
      <c r="Q287" s="54"/>
      <c r="R287" s="194"/>
      <c r="S287" s="125"/>
      <c r="T287" s="54"/>
      <c r="U287" s="194"/>
      <c r="V287" s="124"/>
      <c r="W287" s="54"/>
      <c r="X287" s="194"/>
      <c r="Y287" s="125"/>
      <c r="Z287" s="54"/>
      <c r="AA287" s="194"/>
      <c r="AB287" s="57"/>
      <c r="AC287" s="70"/>
      <c r="AD287" s="124"/>
      <c r="AE287" s="70"/>
      <c r="AF287" s="124"/>
      <c r="AG287" s="70"/>
      <c r="AH287" s="57"/>
      <c r="AI287" s="70"/>
      <c r="AJ287" s="124"/>
      <c r="AK287" s="70"/>
      <c r="AL287" s="908"/>
      <c r="AM287" s="891"/>
      <c r="AN287" s="908"/>
      <c r="AO287" s="892"/>
      <c r="AP287" s="908"/>
      <c r="AQ287" s="70"/>
      <c r="AR287" s="59"/>
      <c r="AS287" s="70"/>
      <c r="AT287" s="57"/>
      <c r="AU287" s="262"/>
      <c r="AV287" s="70"/>
      <c r="AW287" s="57"/>
      <c r="AX287" s="533" t="str">
        <f>IF(AW287="","",IF(AW287="A",'12.パネルラジエーター設備費用算出シート'!$G$13,IF(AW287="B",'12.パネルラジエーター設備費用算出シート'!$N$13,IF(AW287="C",'12.パネルラジエーター設備費用算出シート'!$G$23,IF(AW287="D",'12.パネルラジエーター設備費用算出シート'!$N$23,IF(AW287="E",'12.パネルラジエーター設備費用算出シート'!$G$33,IF(AW287="F",'12.パネルラジエーター設備費用算出シート'!$N$33,IF(AW287="G",'12.パネルラジエーター設備費用算出シート'!$G$43,IF(AW287="H",'12.パネルラジエーター設備費用算出シート'!$N$43,IF(AW287="I",'12.パネルラジエーター設備費用算出シート'!$G$54,'12.パネルラジエーター設備費用算出シート'!$N$54))))))))))</f>
        <v/>
      </c>
      <c r="AY287" s="70"/>
      <c r="AZ287" s="57"/>
      <c r="BA287" s="262"/>
      <c r="BB287" s="70"/>
      <c r="BC287" s="34"/>
      <c r="BD287" s="34"/>
      <c r="BE287" s="34"/>
      <c r="BF287" s="53"/>
      <c r="BG287" s="34"/>
      <c r="BH287" s="34"/>
      <c r="BI287" s="53"/>
      <c r="BJ287" s="34"/>
      <c r="BK287" s="34"/>
      <c r="BL287" s="34"/>
      <c r="BM287" s="34"/>
    </row>
    <row r="288" spans="1:65" s="35" customFormat="1">
      <c r="A288" s="72"/>
      <c r="B288" s="55">
        <v>276</v>
      </c>
      <c r="C288" s="78"/>
      <c r="D288" s="56"/>
      <c r="E288" s="73"/>
      <c r="F288" s="530"/>
      <c r="G288" s="530"/>
      <c r="H288" s="57"/>
      <c r="I288" s="58"/>
      <c r="J288" s="57"/>
      <c r="K288" s="531" t="str">
        <f t="shared" si="12"/>
        <v/>
      </c>
      <c r="L288" s="531" t="str">
        <f>IF($G288="","",IF(OR('2.全体概要'!$C$15=1,'2.全体概要'!$C$15=2),INDEX($BH$15:$BH$16,MATCH($G288,$BG$15:$BG$16,-1)),IF('2.全体概要'!$C$15=3,INDEX($BH$14:$BH$15,MATCH($G288,$BG$14:$BG$15,-1)),INDEX($BH$13:$BH$14,MATCH($G288,$BG$13:$BG$14,-1)))))</f>
        <v/>
      </c>
      <c r="M288" s="531" t="str">
        <f t="shared" si="13"/>
        <v/>
      </c>
      <c r="N288" s="532">
        <f t="shared" si="14"/>
        <v>0</v>
      </c>
      <c r="O288" s="70"/>
      <c r="P288" s="124"/>
      <c r="Q288" s="54"/>
      <c r="R288" s="194"/>
      <c r="S288" s="125"/>
      <c r="T288" s="54"/>
      <c r="U288" s="194"/>
      <c r="V288" s="124"/>
      <c r="W288" s="54"/>
      <c r="X288" s="194"/>
      <c r="Y288" s="125"/>
      <c r="Z288" s="54"/>
      <c r="AA288" s="194"/>
      <c r="AB288" s="57"/>
      <c r="AC288" s="70"/>
      <c r="AD288" s="124"/>
      <c r="AE288" s="70"/>
      <c r="AF288" s="124"/>
      <c r="AG288" s="70"/>
      <c r="AH288" s="57"/>
      <c r="AI288" s="70"/>
      <c r="AJ288" s="124"/>
      <c r="AK288" s="70"/>
      <c r="AL288" s="908"/>
      <c r="AM288" s="891"/>
      <c r="AN288" s="908"/>
      <c r="AO288" s="892"/>
      <c r="AP288" s="908"/>
      <c r="AQ288" s="70"/>
      <c r="AR288" s="59"/>
      <c r="AS288" s="70"/>
      <c r="AT288" s="57"/>
      <c r="AU288" s="262"/>
      <c r="AV288" s="70"/>
      <c r="AW288" s="57"/>
      <c r="AX288" s="533" t="str">
        <f>IF(AW288="","",IF(AW288="A",'12.パネルラジエーター設備費用算出シート'!$G$13,IF(AW288="B",'12.パネルラジエーター設備費用算出シート'!$N$13,IF(AW288="C",'12.パネルラジエーター設備費用算出シート'!$G$23,IF(AW288="D",'12.パネルラジエーター設備費用算出シート'!$N$23,IF(AW288="E",'12.パネルラジエーター設備費用算出シート'!$G$33,IF(AW288="F",'12.パネルラジエーター設備費用算出シート'!$N$33,IF(AW288="G",'12.パネルラジエーター設備費用算出シート'!$G$43,IF(AW288="H",'12.パネルラジエーター設備費用算出シート'!$N$43,IF(AW288="I",'12.パネルラジエーター設備費用算出シート'!$G$54,'12.パネルラジエーター設備費用算出シート'!$N$54))))))))))</f>
        <v/>
      </c>
      <c r="AY288" s="70"/>
      <c r="AZ288" s="57"/>
      <c r="BA288" s="262"/>
      <c r="BB288" s="70"/>
      <c r="BC288" s="34"/>
      <c r="BD288" s="34"/>
      <c r="BE288" s="34"/>
      <c r="BF288" s="53"/>
      <c r="BG288" s="34"/>
      <c r="BH288" s="34"/>
      <c r="BI288" s="53"/>
      <c r="BJ288" s="34"/>
      <c r="BK288" s="34"/>
      <c r="BL288" s="34"/>
      <c r="BM288" s="34"/>
    </row>
    <row r="289" spans="1:65" s="35" customFormat="1">
      <c r="A289" s="72"/>
      <c r="B289" s="55">
        <v>277</v>
      </c>
      <c r="C289" s="78"/>
      <c r="D289" s="56"/>
      <c r="E289" s="73"/>
      <c r="F289" s="530"/>
      <c r="G289" s="530"/>
      <c r="H289" s="57"/>
      <c r="I289" s="58"/>
      <c r="J289" s="57"/>
      <c r="K289" s="531" t="str">
        <f t="shared" si="12"/>
        <v/>
      </c>
      <c r="L289" s="531" t="str">
        <f>IF($G289="","",IF(OR('2.全体概要'!$C$15=1,'2.全体概要'!$C$15=2),INDEX($BH$15:$BH$16,MATCH($G289,$BG$15:$BG$16,-1)),IF('2.全体概要'!$C$15=3,INDEX($BH$14:$BH$15,MATCH($G289,$BG$14:$BG$15,-1)),INDEX($BH$13:$BH$14,MATCH($G289,$BG$13:$BG$14,-1)))))</f>
        <v/>
      </c>
      <c r="M289" s="531" t="str">
        <f t="shared" si="13"/>
        <v/>
      </c>
      <c r="N289" s="532">
        <f t="shared" si="14"/>
        <v>0</v>
      </c>
      <c r="O289" s="70"/>
      <c r="P289" s="124"/>
      <c r="Q289" s="54"/>
      <c r="R289" s="194"/>
      <c r="S289" s="125"/>
      <c r="T289" s="54"/>
      <c r="U289" s="194"/>
      <c r="V289" s="124"/>
      <c r="W289" s="54"/>
      <c r="X289" s="194"/>
      <c r="Y289" s="125"/>
      <c r="Z289" s="54"/>
      <c r="AA289" s="194"/>
      <c r="AB289" s="57"/>
      <c r="AC289" s="70"/>
      <c r="AD289" s="124"/>
      <c r="AE289" s="70"/>
      <c r="AF289" s="124"/>
      <c r="AG289" s="70"/>
      <c r="AH289" s="57"/>
      <c r="AI289" s="70"/>
      <c r="AJ289" s="124"/>
      <c r="AK289" s="70"/>
      <c r="AL289" s="908"/>
      <c r="AM289" s="891"/>
      <c r="AN289" s="908"/>
      <c r="AO289" s="892"/>
      <c r="AP289" s="908"/>
      <c r="AQ289" s="70"/>
      <c r="AR289" s="59"/>
      <c r="AS289" s="70"/>
      <c r="AT289" s="57"/>
      <c r="AU289" s="262"/>
      <c r="AV289" s="70"/>
      <c r="AW289" s="57"/>
      <c r="AX289" s="533" t="str">
        <f>IF(AW289="","",IF(AW289="A",'12.パネルラジエーター設備費用算出シート'!$G$13,IF(AW289="B",'12.パネルラジエーター設備費用算出シート'!$N$13,IF(AW289="C",'12.パネルラジエーター設備費用算出シート'!$G$23,IF(AW289="D",'12.パネルラジエーター設備費用算出シート'!$N$23,IF(AW289="E",'12.パネルラジエーター設備費用算出シート'!$G$33,IF(AW289="F",'12.パネルラジエーター設備費用算出シート'!$N$33,IF(AW289="G",'12.パネルラジエーター設備費用算出シート'!$G$43,IF(AW289="H",'12.パネルラジエーター設備費用算出シート'!$N$43,IF(AW289="I",'12.パネルラジエーター設備費用算出シート'!$G$54,'12.パネルラジエーター設備費用算出シート'!$N$54))))))))))</f>
        <v/>
      </c>
      <c r="AY289" s="70"/>
      <c r="AZ289" s="57"/>
      <c r="BA289" s="262"/>
      <c r="BB289" s="70"/>
      <c r="BC289" s="34"/>
      <c r="BD289" s="34"/>
      <c r="BE289" s="34"/>
      <c r="BF289" s="53"/>
      <c r="BG289" s="34"/>
      <c r="BH289" s="34"/>
      <c r="BI289" s="53"/>
      <c r="BJ289" s="34"/>
      <c r="BK289" s="34"/>
      <c r="BL289" s="34"/>
      <c r="BM289" s="34"/>
    </row>
    <row r="290" spans="1:65" s="35" customFormat="1">
      <c r="A290" s="72"/>
      <c r="B290" s="55">
        <v>278</v>
      </c>
      <c r="C290" s="78"/>
      <c r="D290" s="56"/>
      <c r="E290" s="73"/>
      <c r="F290" s="530"/>
      <c r="G290" s="530"/>
      <c r="H290" s="57"/>
      <c r="I290" s="58"/>
      <c r="J290" s="57"/>
      <c r="K290" s="531" t="str">
        <f t="shared" si="12"/>
        <v/>
      </c>
      <c r="L290" s="531" t="str">
        <f>IF($G290="","",IF(OR('2.全体概要'!$C$15=1,'2.全体概要'!$C$15=2),INDEX($BH$15:$BH$16,MATCH($G290,$BG$15:$BG$16,-1)),IF('2.全体概要'!$C$15=3,INDEX($BH$14:$BH$15,MATCH($G290,$BG$14:$BG$15,-1)),INDEX($BH$13:$BH$14,MATCH($G290,$BG$13:$BG$14,-1)))))</f>
        <v/>
      </c>
      <c r="M290" s="531" t="str">
        <f t="shared" si="13"/>
        <v/>
      </c>
      <c r="N290" s="532">
        <f t="shared" si="14"/>
        <v>0</v>
      </c>
      <c r="O290" s="70"/>
      <c r="P290" s="124"/>
      <c r="Q290" s="54"/>
      <c r="R290" s="194"/>
      <c r="S290" s="125"/>
      <c r="T290" s="54"/>
      <c r="U290" s="194"/>
      <c r="V290" s="124"/>
      <c r="W290" s="54"/>
      <c r="X290" s="194"/>
      <c r="Y290" s="125"/>
      <c r="Z290" s="54"/>
      <c r="AA290" s="194"/>
      <c r="AB290" s="57"/>
      <c r="AC290" s="70"/>
      <c r="AD290" s="124"/>
      <c r="AE290" s="70"/>
      <c r="AF290" s="124"/>
      <c r="AG290" s="70"/>
      <c r="AH290" s="57"/>
      <c r="AI290" s="70"/>
      <c r="AJ290" s="124"/>
      <c r="AK290" s="70"/>
      <c r="AL290" s="908"/>
      <c r="AM290" s="891"/>
      <c r="AN290" s="908"/>
      <c r="AO290" s="892"/>
      <c r="AP290" s="908"/>
      <c r="AQ290" s="70"/>
      <c r="AR290" s="59"/>
      <c r="AS290" s="70"/>
      <c r="AT290" s="57"/>
      <c r="AU290" s="262"/>
      <c r="AV290" s="70"/>
      <c r="AW290" s="57"/>
      <c r="AX290" s="533" t="str">
        <f>IF(AW290="","",IF(AW290="A",'12.パネルラジエーター設備費用算出シート'!$G$13,IF(AW290="B",'12.パネルラジエーター設備費用算出シート'!$N$13,IF(AW290="C",'12.パネルラジエーター設備費用算出シート'!$G$23,IF(AW290="D",'12.パネルラジエーター設備費用算出シート'!$N$23,IF(AW290="E",'12.パネルラジエーター設備費用算出シート'!$G$33,IF(AW290="F",'12.パネルラジエーター設備費用算出シート'!$N$33,IF(AW290="G",'12.パネルラジエーター設備費用算出シート'!$G$43,IF(AW290="H",'12.パネルラジエーター設備費用算出シート'!$N$43,IF(AW290="I",'12.パネルラジエーター設備費用算出シート'!$G$54,'12.パネルラジエーター設備費用算出シート'!$N$54))))))))))</f>
        <v/>
      </c>
      <c r="AY290" s="70"/>
      <c r="AZ290" s="57"/>
      <c r="BA290" s="262"/>
      <c r="BB290" s="70"/>
      <c r="BC290" s="34"/>
      <c r="BD290" s="34"/>
      <c r="BE290" s="34"/>
      <c r="BF290" s="53"/>
      <c r="BG290" s="34"/>
      <c r="BH290" s="34"/>
      <c r="BI290" s="53"/>
      <c r="BJ290" s="34"/>
      <c r="BK290" s="34"/>
      <c r="BL290" s="34"/>
      <c r="BM290" s="34"/>
    </row>
    <row r="291" spans="1:65" s="35" customFormat="1">
      <c r="A291" s="72"/>
      <c r="B291" s="55">
        <v>279</v>
      </c>
      <c r="C291" s="78"/>
      <c r="D291" s="56"/>
      <c r="E291" s="73"/>
      <c r="F291" s="530"/>
      <c r="G291" s="530"/>
      <c r="H291" s="57"/>
      <c r="I291" s="58"/>
      <c r="J291" s="57"/>
      <c r="K291" s="531" t="str">
        <f t="shared" si="12"/>
        <v/>
      </c>
      <c r="L291" s="531" t="str">
        <f>IF($G291="","",IF(OR('2.全体概要'!$C$15=1,'2.全体概要'!$C$15=2),INDEX($BH$15:$BH$16,MATCH($G291,$BG$15:$BG$16,-1)),IF('2.全体概要'!$C$15=3,INDEX($BH$14:$BH$15,MATCH($G291,$BG$14:$BG$15,-1)),INDEX($BH$13:$BH$14,MATCH($G291,$BG$13:$BG$14,-1)))))</f>
        <v/>
      </c>
      <c r="M291" s="531" t="str">
        <f t="shared" si="13"/>
        <v/>
      </c>
      <c r="N291" s="532">
        <f t="shared" si="14"/>
        <v>0</v>
      </c>
      <c r="O291" s="70"/>
      <c r="P291" s="124"/>
      <c r="Q291" s="54"/>
      <c r="R291" s="194"/>
      <c r="S291" s="125"/>
      <c r="T291" s="54"/>
      <c r="U291" s="194"/>
      <c r="V291" s="124"/>
      <c r="W291" s="54"/>
      <c r="X291" s="194"/>
      <c r="Y291" s="125"/>
      <c r="Z291" s="54"/>
      <c r="AA291" s="194"/>
      <c r="AB291" s="57"/>
      <c r="AC291" s="70"/>
      <c r="AD291" s="124"/>
      <c r="AE291" s="70"/>
      <c r="AF291" s="124"/>
      <c r="AG291" s="70"/>
      <c r="AH291" s="57"/>
      <c r="AI291" s="70"/>
      <c r="AJ291" s="124"/>
      <c r="AK291" s="70"/>
      <c r="AL291" s="908"/>
      <c r="AM291" s="891"/>
      <c r="AN291" s="908"/>
      <c r="AO291" s="892"/>
      <c r="AP291" s="908"/>
      <c r="AQ291" s="70"/>
      <c r="AR291" s="59"/>
      <c r="AS291" s="70"/>
      <c r="AT291" s="57"/>
      <c r="AU291" s="262"/>
      <c r="AV291" s="70"/>
      <c r="AW291" s="57"/>
      <c r="AX291" s="533" t="str">
        <f>IF(AW291="","",IF(AW291="A",'12.パネルラジエーター設備費用算出シート'!$G$13,IF(AW291="B",'12.パネルラジエーター設備費用算出シート'!$N$13,IF(AW291="C",'12.パネルラジエーター設備費用算出シート'!$G$23,IF(AW291="D",'12.パネルラジエーター設備費用算出シート'!$N$23,IF(AW291="E",'12.パネルラジエーター設備費用算出シート'!$G$33,IF(AW291="F",'12.パネルラジエーター設備費用算出シート'!$N$33,IF(AW291="G",'12.パネルラジエーター設備費用算出シート'!$G$43,IF(AW291="H",'12.パネルラジエーター設備費用算出シート'!$N$43,IF(AW291="I",'12.パネルラジエーター設備費用算出シート'!$G$54,'12.パネルラジエーター設備費用算出シート'!$N$54))))))))))</f>
        <v/>
      </c>
      <c r="AY291" s="70"/>
      <c r="AZ291" s="57"/>
      <c r="BA291" s="262"/>
      <c r="BB291" s="70"/>
      <c r="BC291" s="34"/>
      <c r="BD291" s="34"/>
      <c r="BE291" s="34"/>
      <c r="BF291" s="53"/>
      <c r="BG291" s="34"/>
      <c r="BH291" s="34"/>
      <c r="BI291" s="53"/>
      <c r="BJ291" s="34"/>
      <c r="BK291" s="34"/>
      <c r="BL291" s="34"/>
      <c r="BM291" s="34"/>
    </row>
    <row r="292" spans="1:65" s="35" customFormat="1">
      <c r="A292" s="72"/>
      <c r="B292" s="55">
        <v>280</v>
      </c>
      <c r="C292" s="78"/>
      <c r="D292" s="56"/>
      <c r="E292" s="73"/>
      <c r="F292" s="530"/>
      <c r="G292" s="530"/>
      <c r="H292" s="57"/>
      <c r="I292" s="58"/>
      <c r="J292" s="57"/>
      <c r="K292" s="531" t="str">
        <f t="shared" si="12"/>
        <v/>
      </c>
      <c r="L292" s="531" t="str">
        <f>IF($G292="","",IF(OR('2.全体概要'!$C$15=1,'2.全体概要'!$C$15=2),INDEX($BH$15:$BH$16,MATCH($G292,$BG$15:$BG$16,-1)),IF('2.全体概要'!$C$15=3,INDEX($BH$14:$BH$15,MATCH($G292,$BG$14:$BG$15,-1)),INDEX($BH$13:$BH$14,MATCH($G292,$BG$13:$BG$14,-1)))))</f>
        <v/>
      </c>
      <c r="M292" s="531" t="str">
        <f t="shared" si="13"/>
        <v/>
      </c>
      <c r="N292" s="532">
        <f t="shared" si="14"/>
        <v>0</v>
      </c>
      <c r="O292" s="70"/>
      <c r="P292" s="124"/>
      <c r="Q292" s="54"/>
      <c r="R292" s="194"/>
      <c r="S292" s="125"/>
      <c r="T292" s="54"/>
      <c r="U292" s="194"/>
      <c r="V292" s="124"/>
      <c r="W292" s="54"/>
      <c r="X292" s="194"/>
      <c r="Y292" s="125"/>
      <c r="Z292" s="54"/>
      <c r="AA292" s="194"/>
      <c r="AB292" s="57"/>
      <c r="AC292" s="70"/>
      <c r="AD292" s="124"/>
      <c r="AE292" s="70"/>
      <c r="AF292" s="124"/>
      <c r="AG292" s="70"/>
      <c r="AH292" s="57"/>
      <c r="AI292" s="70"/>
      <c r="AJ292" s="124"/>
      <c r="AK292" s="70"/>
      <c r="AL292" s="908"/>
      <c r="AM292" s="891"/>
      <c r="AN292" s="908"/>
      <c r="AO292" s="892"/>
      <c r="AP292" s="908"/>
      <c r="AQ292" s="70"/>
      <c r="AR292" s="59"/>
      <c r="AS292" s="70"/>
      <c r="AT292" s="57"/>
      <c r="AU292" s="262"/>
      <c r="AV292" s="70"/>
      <c r="AW292" s="57"/>
      <c r="AX292" s="533" t="str">
        <f>IF(AW292="","",IF(AW292="A",'12.パネルラジエーター設備費用算出シート'!$G$13,IF(AW292="B",'12.パネルラジエーター設備費用算出シート'!$N$13,IF(AW292="C",'12.パネルラジエーター設備費用算出シート'!$G$23,IF(AW292="D",'12.パネルラジエーター設備費用算出シート'!$N$23,IF(AW292="E",'12.パネルラジエーター設備費用算出シート'!$G$33,IF(AW292="F",'12.パネルラジエーター設備費用算出シート'!$N$33,IF(AW292="G",'12.パネルラジエーター設備費用算出シート'!$G$43,IF(AW292="H",'12.パネルラジエーター設備費用算出シート'!$N$43,IF(AW292="I",'12.パネルラジエーター設備費用算出シート'!$G$54,'12.パネルラジエーター設備費用算出シート'!$N$54))))))))))</f>
        <v/>
      </c>
      <c r="AY292" s="70"/>
      <c r="AZ292" s="57"/>
      <c r="BA292" s="262"/>
      <c r="BB292" s="70"/>
      <c r="BC292" s="34"/>
      <c r="BD292" s="34"/>
      <c r="BE292" s="34"/>
      <c r="BF292" s="53"/>
      <c r="BG292" s="34"/>
      <c r="BH292" s="34"/>
      <c r="BI292" s="53"/>
      <c r="BJ292" s="34"/>
      <c r="BK292" s="34"/>
      <c r="BL292" s="34"/>
      <c r="BM292" s="34"/>
    </row>
    <row r="293" spans="1:65" s="35" customFormat="1">
      <c r="A293" s="72"/>
      <c r="B293" s="55">
        <v>281</v>
      </c>
      <c r="C293" s="78"/>
      <c r="D293" s="56"/>
      <c r="E293" s="73"/>
      <c r="F293" s="530"/>
      <c r="G293" s="530"/>
      <c r="H293" s="57"/>
      <c r="I293" s="58"/>
      <c r="J293" s="57"/>
      <c r="K293" s="531" t="str">
        <f t="shared" si="12"/>
        <v/>
      </c>
      <c r="L293" s="531" t="str">
        <f>IF($G293="","",IF(OR('2.全体概要'!$C$15=1,'2.全体概要'!$C$15=2),INDEX($BH$15:$BH$16,MATCH($G293,$BG$15:$BG$16,-1)),IF('2.全体概要'!$C$15=3,INDEX($BH$14:$BH$15,MATCH($G293,$BG$14:$BG$15,-1)),INDEX($BH$13:$BH$14,MATCH($G293,$BG$13:$BG$14,-1)))))</f>
        <v/>
      </c>
      <c r="M293" s="531" t="str">
        <f t="shared" si="13"/>
        <v/>
      </c>
      <c r="N293" s="532">
        <f t="shared" si="14"/>
        <v>0</v>
      </c>
      <c r="O293" s="70"/>
      <c r="P293" s="124"/>
      <c r="Q293" s="54"/>
      <c r="R293" s="194"/>
      <c r="S293" s="125"/>
      <c r="T293" s="54"/>
      <c r="U293" s="194"/>
      <c r="V293" s="124"/>
      <c r="W293" s="54"/>
      <c r="X293" s="194"/>
      <c r="Y293" s="125"/>
      <c r="Z293" s="54"/>
      <c r="AA293" s="194"/>
      <c r="AB293" s="57"/>
      <c r="AC293" s="70"/>
      <c r="AD293" s="124"/>
      <c r="AE293" s="70"/>
      <c r="AF293" s="124"/>
      <c r="AG293" s="70"/>
      <c r="AH293" s="57"/>
      <c r="AI293" s="70"/>
      <c r="AJ293" s="124"/>
      <c r="AK293" s="70"/>
      <c r="AL293" s="908"/>
      <c r="AM293" s="891"/>
      <c r="AN293" s="908"/>
      <c r="AO293" s="892"/>
      <c r="AP293" s="908"/>
      <c r="AQ293" s="70"/>
      <c r="AR293" s="59"/>
      <c r="AS293" s="70"/>
      <c r="AT293" s="57"/>
      <c r="AU293" s="262"/>
      <c r="AV293" s="70"/>
      <c r="AW293" s="57"/>
      <c r="AX293" s="533" t="str">
        <f>IF(AW293="","",IF(AW293="A",'12.パネルラジエーター設備費用算出シート'!$G$13,IF(AW293="B",'12.パネルラジエーター設備費用算出シート'!$N$13,IF(AW293="C",'12.パネルラジエーター設備費用算出シート'!$G$23,IF(AW293="D",'12.パネルラジエーター設備費用算出シート'!$N$23,IF(AW293="E",'12.パネルラジエーター設備費用算出シート'!$G$33,IF(AW293="F",'12.パネルラジエーター設備費用算出シート'!$N$33,IF(AW293="G",'12.パネルラジエーター設備費用算出シート'!$G$43,IF(AW293="H",'12.パネルラジエーター設備費用算出シート'!$N$43,IF(AW293="I",'12.パネルラジエーター設備費用算出シート'!$G$54,'12.パネルラジエーター設備費用算出シート'!$N$54))))))))))</f>
        <v/>
      </c>
      <c r="AY293" s="70"/>
      <c r="AZ293" s="57"/>
      <c r="BA293" s="262"/>
      <c r="BB293" s="70"/>
      <c r="BC293" s="34"/>
      <c r="BD293" s="34"/>
      <c r="BE293" s="34"/>
      <c r="BF293" s="53"/>
      <c r="BG293" s="34"/>
      <c r="BH293" s="34"/>
      <c r="BI293" s="53"/>
      <c r="BJ293" s="34"/>
      <c r="BK293" s="34"/>
      <c r="BL293" s="34"/>
      <c r="BM293" s="34"/>
    </row>
    <row r="294" spans="1:65" s="35" customFormat="1">
      <c r="A294" s="72"/>
      <c r="B294" s="55">
        <v>282</v>
      </c>
      <c r="C294" s="78"/>
      <c r="D294" s="56"/>
      <c r="E294" s="73"/>
      <c r="F294" s="530"/>
      <c r="G294" s="530"/>
      <c r="H294" s="57"/>
      <c r="I294" s="58"/>
      <c r="J294" s="57"/>
      <c r="K294" s="531" t="str">
        <f t="shared" si="12"/>
        <v/>
      </c>
      <c r="L294" s="531" t="str">
        <f>IF($G294="","",IF(OR('2.全体概要'!$C$15=1,'2.全体概要'!$C$15=2),INDEX($BH$15:$BH$16,MATCH($G294,$BG$15:$BG$16,-1)),IF('2.全体概要'!$C$15=3,INDEX($BH$14:$BH$15,MATCH($G294,$BG$14:$BG$15,-1)),INDEX($BH$13:$BH$14,MATCH($G294,$BG$13:$BG$14,-1)))))</f>
        <v/>
      </c>
      <c r="M294" s="531" t="str">
        <f t="shared" si="13"/>
        <v/>
      </c>
      <c r="N294" s="532">
        <f t="shared" si="14"/>
        <v>0</v>
      </c>
      <c r="O294" s="70"/>
      <c r="P294" s="124"/>
      <c r="Q294" s="54"/>
      <c r="R294" s="194"/>
      <c r="S294" s="125"/>
      <c r="T294" s="54"/>
      <c r="U294" s="194"/>
      <c r="V294" s="124"/>
      <c r="W294" s="54"/>
      <c r="X294" s="194"/>
      <c r="Y294" s="125"/>
      <c r="Z294" s="54"/>
      <c r="AA294" s="194"/>
      <c r="AB294" s="57"/>
      <c r="AC294" s="70"/>
      <c r="AD294" s="124"/>
      <c r="AE294" s="70"/>
      <c r="AF294" s="124"/>
      <c r="AG294" s="70"/>
      <c r="AH294" s="57"/>
      <c r="AI294" s="70"/>
      <c r="AJ294" s="124"/>
      <c r="AK294" s="70"/>
      <c r="AL294" s="908"/>
      <c r="AM294" s="891"/>
      <c r="AN294" s="908"/>
      <c r="AO294" s="892"/>
      <c r="AP294" s="908"/>
      <c r="AQ294" s="70"/>
      <c r="AR294" s="59"/>
      <c r="AS294" s="70"/>
      <c r="AT294" s="57"/>
      <c r="AU294" s="262"/>
      <c r="AV294" s="70"/>
      <c r="AW294" s="57"/>
      <c r="AX294" s="533" t="str">
        <f>IF(AW294="","",IF(AW294="A",'12.パネルラジエーター設備費用算出シート'!$G$13,IF(AW294="B",'12.パネルラジエーター設備費用算出シート'!$N$13,IF(AW294="C",'12.パネルラジエーター設備費用算出シート'!$G$23,IF(AW294="D",'12.パネルラジエーター設備費用算出シート'!$N$23,IF(AW294="E",'12.パネルラジエーター設備費用算出シート'!$G$33,IF(AW294="F",'12.パネルラジエーター設備費用算出シート'!$N$33,IF(AW294="G",'12.パネルラジエーター設備費用算出シート'!$G$43,IF(AW294="H",'12.パネルラジエーター設備費用算出シート'!$N$43,IF(AW294="I",'12.パネルラジエーター設備費用算出シート'!$G$54,'12.パネルラジエーター設備費用算出シート'!$N$54))))))))))</f>
        <v/>
      </c>
      <c r="AY294" s="70"/>
      <c r="AZ294" s="57"/>
      <c r="BA294" s="262"/>
      <c r="BB294" s="70"/>
      <c r="BC294" s="34"/>
      <c r="BD294" s="34"/>
      <c r="BE294" s="34"/>
      <c r="BF294" s="53"/>
      <c r="BG294" s="34"/>
      <c r="BH294" s="34"/>
      <c r="BI294" s="53"/>
      <c r="BJ294" s="34"/>
      <c r="BK294" s="34"/>
      <c r="BL294" s="34"/>
      <c r="BM294" s="34"/>
    </row>
    <row r="295" spans="1:65" s="35" customFormat="1">
      <c r="A295" s="72"/>
      <c r="B295" s="55">
        <v>283</v>
      </c>
      <c r="C295" s="78"/>
      <c r="D295" s="56"/>
      <c r="E295" s="73"/>
      <c r="F295" s="530"/>
      <c r="G295" s="530"/>
      <c r="H295" s="57"/>
      <c r="I295" s="58"/>
      <c r="J295" s="57"/>
      <c r="K295" s="531" t="str">
        <f t="shared" si="12"/>
        <v/>
      </c>
      <c r="L295" s="531" t="str">
        <f>IF($G295="","",IF(OR('2.全体概要'!$C$15=1,'2.全体概要'!$C$15=2),INDEX($BH$15:$BH$16,MATCH($G295,$BG$15:$BG$16,-1)),IF('2.全体概要'!$C$15=3,INDEX($BH$14:$BH$15,MATCH($G295,$BG$14:$BG$15,-1)),INDEX($BH$13:$BH$14,MATCH($G295,$BG$13:$BG$14,-1)))))</f>
        <v/>
      </c>
      <c r="M295" s="531" t="str">
        <f t="shared" si="13"/>
        <v/>
      </c>
      <c r="N295" s="532">
        <f t="shared" si="14"/>
        <v>0</v>
      </c>
      <c r="O295" s="70"/>
      <c r="P295" s="124"/>
      <c r="Q295" s="54"/>
      <c r="R295" s="194"/>
      <c r="S295" s="125"/>
      <c r="T295" s="54"/>
      <c r="U295" s="194"/>
      <c r="V295" s="124"/>
      <c r="W295" s="54"/>
      <c r="X295" s="194"/>
      <c r="Y295" s="125"/>
      <c r="Z295" s="54"/>
      <c r="AA295" s="194"/>
      <c r="AB295" s="57"/>
      <c r="AC295" s="70"/>
      <c r="AD295" s="124"/>
      <c r="AE295" s="70"/>
      <c r="AF295" s="124"/>
      <c r="AG295" s="70"/>
      <c r="AH295" s="57"/>
      <c r="AI295" s="70"/>
      <c r="AJ295" s="124"/>
      <c r="AK295" s="70"/>
      <c r="AL295" s="908"/>
      <c r="AM295" s="891"/>
      <c r="AN295" s="908"/>
      <c r="AO295" s="892"/>
      <c r="AP295" s="908"/>
      <c r="AQ295" s="70"/>
      <c r="AR295" s="59"/>
      <c r="AS295" s="70"/>
      <c r="AT295" s="57"/>
      <c r="AU295" s="262"/>
      <c r="AV295" s="70"/>
      <c r="AW295" s="57"/>
      <c r="AX295" s="533" t="str">
        <f>IF(AW295="","",IF(AW295="A",'12.パネルラジエーター設備費用算出シート'!$G$13,IF(AW295="B",'12.パネルラジエーター設備費用算出シート'!$N$13,IF(AW295="C",'12.パネルラジエーター設備費用算出シート'!$G$23,IF(AW295="D",'12.パネルラジエーター設備費用算出シート'!$N$23,IF(AW295="E",'12.パネルラジエーター設備費用算出シート'!$G$33,IF(AW295="F",'12.パネルラジエーター設備費用算出シート'!$N$33,IF(AW295="G",'12.パネルラジエーター設備費用算出シート'!$G$43,IF(AW295="H",'12.パネルラジエーター設備費用算出シート'!$N$43,IF(AW295="I",'12.パネルラジエーター設備費用算出シート'!$G$54,'12.パネルラジエーター設備費用算出シート'!$N$54))))))))))</f>
        <v/>
      </c>
      <c r="AY295" s="70"/>
      <c r="AZ295" s="57"/>
      <c r="BA295" s="262"/>
      <c r="BB295" s="70"/>
      <c r="BC295" s="34"/>
      <c r="BD295" s="34"/>
      <c r="BE295" s="34"/>
      <c r="BF295" s="53"/>
      <c r="BG295" s="34"/>
      <c r="BH295" s="34"/>
      <c r="BI295" s="53"/>
      <c r="BJ295" s="34"/>
      <c r="BK295" s="34"/>
      <c r="BL295" s="34"/>
      <c r="BM295" s="34"/>
    </row>
    <row r="296" spans="1:65" s="35" customFormat="1">
      <c r="A296" s="72"/>
      <c r="B296" s="55">
        <v>284</v>
      </c>
      <c r="C296" s="78"/>
      <c r="D296" s="56"/>
      <c r="E296" s="73"/>
      <c r="F296" s="530"/>
      <c r="G296" s="530"/>
      <c r="H296" s="57"/>
      <c r="I296" s="58"/>
      <c r="J296" s="57"/>
      <c r="K296" s="531" t="str">
        <f t="shared" si="12"/>
        <v/>
      </c>
      <c r="L296" s="531" t="str">
        <f>IF($G296="","",IF(OR('2.全体概要'!$C$15=1,'2.全体概要'!$C$15=2),INDEX($BH$15:$BH$16,MATCH($G296,$BG$15:$BG$16,-1)),IF('2.全体概要'!$C$15=3,INDEX($BH$14:$BH$15,MATCH($G296,$BG$14:$BG$15,-1)),INDEX($BH$13:$BH$14,MATCH($G296,$BG$13:$BG$14,-1)))))</f>
        <v/>
      </c>
      <c r="M296" s="531" t="str">
        <f t="shared" si="13"/>
        <v/>
      </c>
      <c r="N296" s="532">
        <f t="shared" si="14"/>
        <v>0</v>
      </c>
      <c r="O296" s="70"/>
      <c r="P296" s="124"/>
      <c r="Q296" s="54"/>
      <c r="R296" s="194"/>
      <c r="S296" s="125"/>
      <c r="T296" s="54"/>
      <c r="U296" s="194"/>
      <c r="V296" s="124"/>
      <c r="W296" s="54"/>
      <c r="X296" s="194"/>
      <c r="Y296" s="125"/>
      <c r="Z296" s="54"/>
      <c r="AA296" s="194"/>
      <c r="AB296" s="57"/>
      <c r="AC296" s="70"/>
      <c r="AD296" s="124"/>
      <c r="AE296" s="70"/>
      <c r="AF296" s="124"/>
      <c r="AG296" s="70"/>
      <c r="AH296" s="57"/>
      <c r="AI296" s="70"/>
      <c r="AJ296" s="124"/>
      <c r="AK296" s="70"/>
      <c r="AL296" s="908"/>
      <c r="AM296" s="891"/>
      <c r="AN296" s="908"/>
      <c r="AO296" s="892"/>
      <c r="AP296" s="908"/>
      <c r="AQ296" s="70"/>
      <c r="AR296" s="59"/>
      <c r="AS296" s="70"/>
      <c r="AT296" s="57"/>
      <c r="AU296" s="262"/>
      <c r="AV296" s="70"/>
      <c r="AW296" s="57"/>
      <c r="AX296" s="533" t="str">
        <f>IF(AW296="","",IF(AW296="A",'12.パネルラジエーター設備費用算出シート'!$G$13,IF(AW296="B",'12.パネルラジエーター設備費用算出シート'!$N$13,IF(AW296="C",'12.パネルラジエーター設備費用算出シート'!$G$23,IF(AW296="D",'12.パネルラジエーター設備費用算出シート'!$N$23,IF(AW296="E",'12.パネルラジエーター設備費用算出シート'!$G$33,IF(AW296="F",'12.パネルラジエーター設備費用算出シート'!$N$33,IF(AW296="G",'12.パネルラジエーター設備費用算出シート'!$G$43,IF(AW296="H",'12.パネルラジエーター設備費用算出シート'!$N$43,IF(AW296="I",'12.パネルラジエーター設備費用算出シート'!$G$54,'12.パネルラジエーター設備費用算出シート'!$N$54))))))))))</f>
        <v/>
      </c>
      <c r="AY296" s="70"/>
      <c r="AZ296" s="57"/>
      <c r="BA296" s="262"/>
      <c r="BB296" s="70"/>
      <c r="BC296" s="34"/>
      <c r="BD296" s="34"/>
      <c r="BE296" s="34"/>
      <c r="BF296" s="53"/>
      <c r="BG296" s="34"/>
      <c r="BH296" s="34"/>
      <c r="BI296" s="53"/>
      <c r="BJ296" s="34"/>
      <c r="BK296" s="34"/>
      <c r="BL296" s="34"/>
      <c r="BM296" s="34"/>
    </row>
    <row r="297" spans="1:65" s="35" customFormat="1">
      <c r="A297" s="72"/>
      <c r="B297" s="55">
        <v>285</v>
      </c>
      <c r="C297" s="78"/>
      <c r="D297" s="56"/>
      <c r="E297" s="73"/>
      <c r="F297" s="530"/>
      <c r="G297" s="530"/>
      <c r="H297" s="57"/>
      <c r="I297" s="58"/>
      <c r="J297" s="57"/>
      <c r="K297" s="531" t="str">
        <f t="shared" si="12"/>
        <v/>
      </c>
      <c r="L297" s="531" t="str">
        <f>IF($G297="","",IF(OR('2.全体概要'!$C$15=1,'2.全体概要'!$C$15=2),INDEX($BH$15:$BH$16,MATCH($G297,$BG$15:$BG$16,-1)),IF('2.全体概要'!$C$15=3,INDEX($BH$14:$BH$15,MATCH($G297,$BG$14:$BG$15,-1)),INDEX($BH$13:$BH$14,MATCH($G297,$BG$13:$BG$14,-1)))))</f>
        <v/>
      </c>
      <c r="M297" s="531" t="str">
        <f t="shared" si="13"/>
        <v/>
      </c>
      <c r="N297" s="532">
        <f t="shared" si="14"/>
        <v>0</v>
      </c>
      <c r="O297" s="70"/>
      <c r="P297" s="124"/>
      <c r="Q297" s="54"/>
      <c r="R297" s="194"/>
      <c r="S297" s="125"/>
      <c r="T297" s="54"/>
      <c r="U297" s="194"/>
      <c r="V297" s="124"/>
      <c r="W297" s="54"/>
      <c r="X297" s="194"/>
      <c r="Y297" s="125"/>
      <c r="Z297" s="54"/>
      <c r="AA297" s="194"/>
      <c r="AB297" s="57"/>
      <c r="AC297" s="70"/>
      <c r="AD297" s="124"/>
      <c r="AE297" s="70"/>
      <c r="AF297" s="124"/>
      <c r="AG297" s="70"/>
      <c r="AH297" s="57"/>
      <c r="AI297" s="70"/>
      <c r="AJ297" s="124"/>
      <c r="AK297" s="70"/>
      <c r="AL297" s="908"/>
      <c r="AM297" s="891"/>
      <c r="AN297" s="908"/>
      <c r="AO297" s="892"/>
      <c r="AP297" s="908"/>
      <c r="AQ297" s="70"/>
      <c r="AR297" s="59"/>
      <c r="AS297" s="70"/>
      <c r="AT297" s="57"/>
      <c r="AU297" s="262"/>
      <c r="AV297" s="70"/>
      <c r="AW297" s="57"/>
      <c r="AX297" s="533" t="str">
        <f>IF(AW297="","",IF(AW297="A",'12.パネルラジエーター設備費用算出シート'!$G$13,IF(AW297="B",'12.パネルラジエーター設備費用算出シート'!$N$13,IF(AW297="C",'12.パネルラジエーター設備費用算出シート'!$G$23,IF(AW297="D",'12.パネルラジエーター設備費用算出シート'!$N$23,IF(AW297="E",'12.パネルラジエーター設備費用算出シート'!$G$33,IF(AW297="F",'12.パネルラジエーター設備費用算出シート'!$N$33,IF(AW297="G",'12.パネルラジエーター設備費用算出シート'!$G$43,IF(AW297="H",'12.パネルラジエーター設備費用算出シート'!$N$43,IF(AW297="I",'12.パネルラジエーター設備費用算出シート'!$G$54,'12.パネルラジエーター設備費用算出シート'!$N$54))))))))))</f>
        <v/>
      </c>
      <c r="AY297" s="70"/>
      <c r="AZ297" s="57"/>
      <c r="BA297" s="262"/>
      <c r="BB297" s="70"/>
      <c r="BC297" s="34"/>
      <c r="BD297" s="34"/>
      <c r="BE297" s="34"/>
      <c r="BF297" s="53"/>
      <c r="BG297" s="34"/>
      <c r="BH297" s="34"/>
      <c r="BI297" s="53"/>
      <c r="BJ297" s="34"/>
      <c r="BK297" s="34"/>
      <c r="BL297" s="34"/>
      <c r="BM297" s="34"/>
    </row>
    <row r="298" spans="1:65" s="35" customFormat="1">
      <c r="A298" s="72"/>
      <c r="B298" s="55">
        <v>286</v>
      </c>
      <c r="C298" s="78"/>
      <c r="D298" s="56"/>
      <c r="E298" s="73"/>
      <c r="F298" s="530"/>
      <c r="G298" s="530"/>
      <c r="H298" s="57"/>
      <c r="I298" s="58"/>
      <c r="J298" s="57"/>
      <c r="K298" s="531" t="str">
        <f t="shared" si="12"/>
        <v/>
      </c>
      <c r="L298" s="531" t="str">
        <f>IF($G298="","",IF(OR('2.全体概要'!$C$15=1,'2.全体概要'!$C$15=2),INDEX($BH$15:$BH$16,MATCH($G298,$BG$15:$BG$16,-1)),IF('2.全体概要'!$C$15=3,INDEX($BH$14:$BH$15,MATCH($G298,$BG$14:$BG$15,-1)),INDEX($BH$13:$BH$14,MATCH($G298,$BG$13:$BG$14,-1)))))</f>
        <v/>
      </c>
      <c r="M298" s="531" t="str">
        <f t="shared" si="13"/>
        <v/>
      </c>
      <c r="N298" s="532">
        <f t="shared" si="14"/>
        <v>0</v>
      </c>
      <c r="O298" s="70"/>
      <c r="P298" s="124"/>
      <c r="Q298" s="54"/>
      <c r="R298" s="194"/>
      <c r="S298" s="125"/>
      <c r="T298" s="54"/>
      <c r="U298" s="194"/>
      <c r="V298" s="124"/>
      <c r="W298" s="54"/>
      <c r="X298" s="194"/>
      <c r="Y298" s="125"/>
      <c r="Z298" s="54"/>
      <c r="AA298" s="194"/>
      <c r="AB298" s="57"/>
      <c r="AC298" s="70"/>
      <c r="AD298" s="124"/>
      <c r="AE298" s="70"/>
      <c r="AF298" s="124"/>
      <c r="AG298" s="70"/>
      <c r="AH298" s="57"/>
      <c r="AI298" s="70"/>
      <c r="AJ298" s="124"/>
      <c r="AK298" s="70"/>
      <c r="AL298" s="908"/>
      <c r="AM298" s="891"/>
      <c r="AN298" s="908"/>
      <c r="AO298" s="892"/>
      <c r="AP298" s="908"/>
      <c r="AQ298" s="70"/>
      <c r="AR298" s="59"/>
      <c r="AS298" s="70"/>
      <c r="AT298" s="57"/>
      <c r="AU298" s="262"/>
      <c r="AV298" s="70"/>
      <c r="AW298" s="57"/>
      <c r="AX298" s="533" t="str">
        <f>IF(AW298="","",IF(AW298="A",'12.パネルラジエーター設備費用算出シート'!$G$13,IF(AW298="B",'12.パネルラジエーター設備費用算出シート'!$N$13,IF(AW298="C",'12.パネルラジエーター設備費用算出シート'!$G$23,IF(AW298="D",'12.パネルラジエーター設備費用算出シート'!$N$23,IF(AW298="E",'12.パネルラジエーター設備費用算出シート'!$G$33,IF(AW298="F",'12.パネルラジエーター設備費用算出シート'!$N$33,IF(AW298="G",'12.パネルラジエーター設備費用算出シート'!$G$43,IF(AW298="H",'12.パネルラジエーター設備費用算出シート'!$N$43,IF(AW298="I",'12.パネルラジエーター設備費用算出シート'!$G$54,'12.パネルラジエーター設備費用算出シート'!$N$54))))))))))</f>
        <v/>
      </c>
      <c r="AY298" s="70"/>
      <c r="AZ298" s="57"/>
      <c r="BA298" s="262"/>
      <c r="BB298" s="70"/>
      <c r="BC298" s="34"/>
      <c r="BD298" s="34"/>
      <c r="BE298" s="34"/>
      <c r="BF298" s="53"/>
      <c r="BG298" s="34"/>
      <c r="BH298" s="34"/>
      <c r="BI298" s="53"/>
      <c r="BJ298" s="34"/>
      <c r="BK298" s="34"/>
      <c r="BL298" s="34"/>
      <c r="BM298" s="34"/>
    </row>
    <row r="299" spans="1:65" s="35" customFormat="1">
      <c r="A299" s="72"/>
      <c r="B299" s="55">
        <v>287</v>
      </c>
      <c r="C299" s="78"/>
      <c r="D299" s="56"/>
      <c r="E299" s="73"/>
      <c r="F299" s="530"/>
      <c r="G299" s="530"/>
      <c r="H299" s="57"/>
      <c r="I299" s="58"/>
      <c r="J299" s="57"/>
      <c r="K299" s="531" t="str">
        <f t="shared" si="12"/>
        <v/>
      </c>
      <c r="L299" s="531" t="str">
        <f>IF($G299="","",IF(OR('2.全体概要'!$C$15=1,'2.全体概要'!$C$15=2),INDEX($BH$15:$BH$16,MATCH($G299,$BG$15:$BG$16,-1)),IF('2.全体概要'!$C$15=3,INDEX($BH$14:$BH$15,MATCH($G299,$BG$14:$BG$15,-1)),INDEX($BH$13:$BH$14,MATCH($G299,$BG$13:$BG$14,-1)))))</f>
        <v/>
      </c>
      <c r="M299" s="531" t="str">
        <f t="shared" si="13"/>
        <v/>
      </c>
      <c r="N299" s="532">
        <f t="shared" si="14"/>
        <v>0</v>
      </c>
      <c r="O299" s="70"/>
      <c r="P299" s="124"/>
      <c r="Q299" s="54"/>
      <c r="R299" s="194"/>
      <c r="S299" s="125"/>
      <c r="T299" s="54"/>
      <c r="U299" s="194"/>
      <c r="V299" s="124"/>
      <c r="W299" s="54"/>
      <c r="X299" s="194"/>
      <c r="Y299" s="125"/>
      <c r="Z299" s="54"/>
      <c r="AA299" s="194"/>
      <c r="AB299" s="57"/>
      <c r="AC299" s="70"/>
      <c r="AD299" s="124"/>
      <c r="AE299" s="70"/>
      <c r="AF299" s="124"/>
      <c r="AG299" s="70"/>
      <c r="AH299" s="57"/>
      <c r="AI299" s="70"/>
      <c r="AJ299" s="124"/>
      <c r="AK299" s="70"/>
      <c r="AL299" s="908"/>
      <c r="AM299" s="891"/>
      <c r="AN299" s="908"/>
      <c r="AO299" s="892"/>
      <c r="AP299" s="908"/>
      <c r="AQ299" s="70"/>
      <c r="AR299" s="59"/>
      <c r="AS299" s="70"/>
      <c r="AT299" s="57"/>
      <c r="AU299" s="262"/>
      <c r="AV299" s="70"/>
      <c r="AW299" s="57"/>
      <c r="AX299" s="533" t="str">
        <f>IF(AW299="","",IF(AW299="A",'12.パネルラジエーター設備費用算出シート'!$G$13,IF(AW299="B",'12.パネルラジエーター設備費用算出シート'!$N$13,IF(AW299="C",'12.パネルラジエーター設備費用算出シート'!$G$23,IF(AW299="D",'12.パネルラジエーター設備費用算出シート'!$N$23,IF(AW299="E",'12.パネルラジエーター設備費用算出シート'!$G$33,IF(AW299="F",'12.パネルラジエーター設備費用算出シート'!$N$33,IF(AW299="G",'12.パネルラジエーター設備費用算出シート'!$G$43,IF(AW299="H",'12.パネルラジエーター設備費用算出シート'!$N$43,IF(AW299="I",'12.パネルラジエーター設備費用算出シート'!$G$54,'12.パネルラジエーター設備費用算出シート'!$N$54))))))))))</f>
        <v/>
      </c>
      <c r="AY299" s="70"/>
      <c r="AZ299" s="57"/>
      <c r="BA299" s="262"/>
      <c r="BB299" s="70"/>
      <c r="BC299" s="34"/>
      <c r="BD299" s="34"/>
      <c r="BE299" s="34"/>
      <c r="BF299" s="53"/>
      <c r="BG299" s="34"/>
      <c r="BH299" s="34"/>
      <c r="BI299" s="53"/>
      <c r="BJ299" s="34"/>
      <c r="BK299" s="34"/>
      <c r="BL299" s="34"/>
      <c r="BM299" s="34"/>
    </row>
    <row r="300" spans="1:65" s="35" customFormat="1">
      <c r="A300" s="72"/>
      <c r="B300" s="55">
        <v>288</v>
      </c>
      <c r="C300" s="78"/>
      <c r="D300" s="56"/>
      <c r="E300" s="73"/>
      <c r="F300" s="530"/>
      <c r="G300" s="530"/>
      <c r="H300" s="57"/>
      <c r="I300" s="58"/>
      <c r="J300" s="57"/>
      <c r="K300" s="531" t="str">
        <f t="shared" si="12"/>
        <v/>
      </c>
      <c r="L300" s="531" t="str">
        <f>IF($G300="","",IF(OR('2.全体概要'!$C$15=1,'2.全体概要'!$C$15=2),INDEX($BH$15:$BH$16,MATCH($G300,$BG$15:$BG$16,-1)),IF('2.全体概要'!$C$15=3,INDEX($BH$14:$BH$15,MATCH($G300,$BG$14:$BG$15,-1)),INDEX($BH$13:$BH$14,MATCH($G300,$BG$13:$BG$14,-1)))))</f>
        <v/>
      </c>
      <c r="M300" s="531" t="str">
        <f t="shared" si="13"/>
        <v/>
      </c>
      <c r="N300" s="532">
        <f t="shared" si="14"/>
        <v>0</v>
      </c>
      <c r="O300" s="70"/>
      <c r="P300" s="124"/>
      <c r="Q300" s="54"/>
      <c r="R300" s="194"/>
      <c r="S300" s="125"/>
      <c r="T300" s="54"/>
      <c r="U300" s="194"/>
      <c r="V300" s="124"/>
      <c r="W300" s="54"/>
      <c r="X300" s="194"/>
      <c r="Y300" s="125"/>
      <c r="Z300" s="54"/>
      <c r="AA300" s="194"/>
      <c r="AB300" s="57"/>
      <c r="AC300" s="70"/>
      <c r="AD300" s="124"/>
      <c r="AE300" s="70"/>
      <c r="AF300" s="124"/>
      <c r="AG300" s="70"/>
      <c r="AH300" s="57"/>
      <c r="AI300" s="70"/>
      <c r="AJ300" s="124"/>
      <c r="AK300" s="70"/>
      <c r="AL300" s="908"/>
      <c r="AM300" s="891"/>
      <c r="AN300" s="908"/>
      <c r="AO300" s="892"/>
      <c r="AP300" s="908"/>
      <c r="AQ300" s="70"/>
      <c r="AR300" s="59"/>
      <c r="AS300" s="70"/>
      <c r="AT300" s="57"/>
      <c r="AU300" s="262"/>
      <c r="AV300" s="70"/>
      <c r="AW300" s="57"/>
      <c r="AX300" s="533" t="str">
        <f>IF(AW300="","",IF(AW300="A",'12.パネルラジエーター設備費用算出シート'!$G$13,IF(AW300="B",'12.パネルラジエーター設備費用算出シート'!$N$13,IF(AW300="C",'12.パネルラジエーター設備費用算出シート'!$G$23,IF(AW300="D",'12.パネルラジエーター設備費用算出シート'!$N$23,IF(AW300="E",'12.パネルラジエーター設備費用算出シート'!$G$33,IF(AW300="F",'12.パネルラジエーター設備費用算出シート'!$N$33,IF(AW300="G",'12.パネルラジエーター設備費用算出シート'!$G$43,IF(AW300="H",'12.パネルラジエーター設備費用算出シート'!$N$43,IF(AW300="I",'12.パネルラジエーター設備費用算出シート'!$G$54,'12.パネルラジエーター設備費用算出シート'!$N$54))))))))))</f>
        <v/>
      </c>
      <c r="AY300" s="70"/>
      <c r="AZ300" s="57"/>
      <c r="BA300" s="262"/>
      <c r="BB300" s="70"/>
      <c r="BC300" s="34"/>
      <c r="BD300" s="34"/>
      <c r="BE300" s="34"/>
      <c r="BF300" s="53"/>
      <c r="BG300" s="34"/>
      <c r="BH300" s="34"/>
      <c r="BI300" s="53"/>
      <c r="BJ300" s="34"/>
      <c r="BK300" s="34"/>
      <c r="BL300" s="34"/>
      <c r="BM300" s="34"/>
    </row>
    <row r="301" spans="1:65" s="35" customFormat="1">
      <c r="A301" s="72"/>
      <c r="B301" s="55">
        <v>289</v>
      </c>
      <c r="C301" s="78"/>
      <c r="D301" s="56"/>
      <c r="E301" s="73"/>
      <c r="F301" s="530"/>
      <c r="G301" s="530"/>
      <c r="H301" s="57"/>
      <c r="I301" s="58"/>
      <c r="J301" s="57"/>
      <c r="K301" s="531" t="str">
        <f t="shared" si="12"/>
        <v/>
      </c>
      <c r="L301" s="531" t="str">
        <f>IF($G301="","",IF(OR('2.全体概要'!$C$15=1,'2.全体概要'!$C$15=2),INDEX($BH$15:$BH$16,MATCH($G301,$BG$15:$BG$16,-1)),IF('2.全体概要'!$C$15=3,INDEX($BH$14:$BH$15,MATCH($G301,$BG$14:$BG$15,-1)),INDEX($BH$13:$BH$14,MATCH($G301,$BG$13:$BG$14,-1)))))</f>
        <v/>
      </c>
      <c r="M301" s="531" t="str">
        <f t="shared" si="13"/>
        <v/>
      </c>
      <c r="N301" s="532">
        <f t="shared" si="14"/>
        <v>0</v>
      </c>
      <c r="O301" s="70"/>
      <c r="P301" s="124"/>
      <c r="Q301" s="54"/>
      <c r="R301" s="194"/>
      <c r="S301" s="125"/>
      <c r="T301" s="54"/>
      <c r="U301" s="194"/>
      <c r="V301" s="124"/>
      <c r="W301" s="54"/>
      <c r="X301" s="194"/>
      <c r="Y301" s="125"/>
      <c r="Z301" s="54"/>
      <c r="AA301" s="194"/>
      <c r="AB301" s="57"/>
      <c r="AC301" s="70"/>
      <c r="AD301" s="124"/>
      <c r="AE301" s="70"/>
      <c r="AF301" s="124"/>
      <c r="AG301" s="70"/>
      <c r="AH301" s="57"/>
      <c r="AI301" s="70"/>
      <c r="AJ301" s="124"/>
      <c r="AK301" s="70"/>
      <c r="AL301" s="908"/>
      <c r="AM301" s="891"/>
      <c r="AN301" s="908"/>
      <c r="AO301" s="892"/>
      <c r="AP301" s="908"/>
      <c r="AQ301" s="70"/>
      <c r="AR301" s="59"/>
      <c r="AS301" s="70"/>
      <c r="AT301" s="57"/>
      <c r="AU301" s="262"/>
      <c r="AV301" s="70"/>
      <c r="AW301" s="57"/>
      <c r="AX301" s="533" t="str">
        <f>IF(AW301="","",IF(AW301="A",'12.パネルラジエーター設備費用算出シート'!$G$13,IF(AW301="B",'12.パネルラジエーター設備費用算出シート'!$N$13,IF(AW301="C",'12.パネルラジエーター設備費用算出シート'!$G$23,IF(AW301="D",'12.パネルラジエーター設備費用算出シート'!$N$23,IF(AW301="E",'12.パネルラジエーター設備費用算出シート'!$G$33,IF(AW301="F",'12.パネルラジエーター設備費用算出シート'!$N$33,IF(AW301="G",'12.パネルラジエーター設備費用算出シート'!$G$43,IF(AW301="H",'12.パネルラジエーター設備費用算出シート'!$N$43,IF(AW301="I",'12.パネルラジエーター設備費用算出シート'!$G$54,'12.パネルラジエーター設備費用算出シート'!$N$54))))))))))</f>
        <v/>
      </c>
      <c r="AY301" s="70"/>
      <c r="AZ301" s="57"/>
      <c r="BA301" s="262"/>
      <c r="BB301" s="70"/>
      <c r="BC301" s="34"/>
      <c r="BD301" s="34"/>
      <c r="BE301" s="34"/>
      <c r="BF301" s="53"/>
      <c r="BG301" s="34"/>
      <c r="BH301" s="34"/>
      <c r="BI301" s="53"/>
      <c r="BJ301" s="34"/>
      <c r="BK301" s="34"/>
      <c r="BL301" s="34"/>
      <c r="BM301" s="34"/>
    </row>
    <row r="302" spans="1:65" s="35" customFormat="1">
      <c r="A302" s="72"/>
      <c r="B302" s="55">
        <v>290</v>
      </c>
      <c r="C302" s="78"/>
      <c r="D302" s="56"/>
      <c r="E302" s="73"/>
      <c r="F302" s="530"/>
      <c r="G302" s="530"/>
      <c r="H302" s="57"/>
      <c r="I302" s="58"/>
      <c r="J302" s="57"/>
      <c r="K302" s="531" t="str">
        <f t="shared" si="12"/>
        <v/>
      </c>
      <c r="L302" s="531" t="str">
        <f>IF($G302="","",IF(OR('2.全体概要'!$C$15=1,'2.全体概要'!$C$15=2),INDEX($BH$15:$BH$16,MATCH($G302,$BG$15:$BG$16,-1)),IF('2.全体概要'!$C$15=3,INDEX($BH$14:$BH$15,MATCH($G302,$BG$14:$BG$15,-1)),INDEX($BH$13:$BH$14,MATCH($G302,$BG$13:$BG$14,-1)))))</f>
        <v/>
      </c>
      <c r="M302" s="531" t="str">
        <f t="shared" si="13"/>
        <v/>
      </c>
      <c r="N302" s="532">
        <f t="shared" si="14"/>
        <v>0</v>
      </c>
      <c r="O302" s="70"/>
      <c r="P302" s="124"/>
      <c r="Q302" s="54"/>
      <c r="R302" s="194"/>
      <c r="S302" s="125"/>
      <c r="T302" s="54"/>
      <c r="U302" s="194"/>
      <c r="V302" s="124"/>
      <c r="W302" s="54"/>
      <c r="X302" s="194"/>
      <c r="Y302" s="125"/>
      <c r="Z302" s="54"/>
      <c r="AA302" s="194"/>
      <c r="AB302" s="57"/>
      <c r="AC302" s="70"/>
      <c r="AD302" s="124"/>
      <c r="AE302" s="70"/>
      <c r="AF302" s="124"/>
      <c r="AG302" s="70"/>
      <c r="AH302" s="57"/>
      <c r="AI302" s="70"/>
      <c r="AJ302" s="124"/>
      <c r="AK302" s="70"/>
      <c r="AL302" s="908"/>
      <c r="AM302" s="891"/>
      <c r="AN302" s="908"/>
      <c r="AO302" s="892"/>
      <c r="AP302" s="908"/>
      <c r="AQ302" s="70"/>
      <c r="AR302" s="59"/>
      <c r="AS302" s="70"/>
      <c r="AT302" s="57"/>
      <c r="AU302" s="262"/>
      <c r="AV302" s="70"/>
      <c r="AW302" s="57"/>
      <c r="AX302" s="533" t="str">
        <f>IF(AW302="","",IF(AW302="A",'12.パネルラジエーター設備費用算出シート'!$G$13,IF(AW302="B",'12.パネルラジエーター設備費用算出シート'!$N$13,IF(AW302="C",'12.パネルラジエーター設備費用算出シート'!$G$23,IF(AW302="D",'12.パネルラジエーター設備費用算出シート'!$N$23,IF(AW302="E",'12.パネルラジエーター設備費用算出シート'!$G$33,IF(AW302="F",'12.パネルラジエーター設備費用算出シート'!$N$33,IF(AW302="G",'12.パネルラジエーター設備費用算出シート'!$G$43,IF(AW302="H",'12.パネルラジエーター設備費用算出シート'!$N$43,IF(AW302="I",'12.パネルラジエーター設備費用算出シート'!$G$54,'12.パネルラジエーター設備費用算出シート'!$N$54))))))))))</f>
        <v/>
      </c>
      <c r="AY302" s="70"/>
      <c r="AZ302" s="57"/>
      <c r="BA302" s="262"/>
      <c r="BB302" s="70"/>
      <c r="BC302" s="34"/>
      <c r="BD302" s="34"/>
      <c r="BE302" s="34"/>
      <c r="BF302" s="53"/>
      <c r="BG302" s="34"/>
      <c r="BH302" s="34"/>
      <c r="BI302" s="53"/>
      <c r="BJ302" s="34"/>
      <c r="BK302" s="34"/>
      <c r="BL302" s="34"/>
      <c r="BM302" s="34"/>
    </row>
    <row r="303" spans="1:65" s="35" customFormat="1">
      <c r="A303" s="72"/>
      <c r="B303" s="55">
        <v>291</v>
      </c>
      <c r="C303" s="78"/>
      <c r="D303" s="56"/>
      <c r="E303" s="73"/>
      <c r="F303" s="530"/>
      <c r="G303" s="530"/>
      <c r="H303" s="57"/>
      <c r="I303" s="58"/>
      <c r="J303" s="57"/>
      <c r="K303" s="531" t="str">
        <f t="shared" si="12"/>
        <v/>
      </c>
      <c r="L303" s="531" t="str">
        <f>IF($G303="","",IF(OR('2.全体概要'!$C$15=1,'2.全体概要'!$C$15=2),INDEX($BH$15:$BH$16,MATCH($G303,$BG$15:$BG$16,-1)),IF('2.全体概要'!$C$15=3,INDEX($BH$14:$BH$15,MATCH($G303,$BG$14:$BG$15,-1)),INDEX($BH$13:$BH$14,MATCH($G303,$BG$13:$BG$14,-1)))))</f>
        <v/>
      </c>
      <c r="M303" s="531" t="str">
        <f t="shared" si="13"/>
        <v/>
      </c>
      <c r="N303" s="532">
        <f t="shared" si="14"/>
        <v>0</v>
      </c>
      <c r="O303" s="70"/>
      <c r="P303" s="124"/>
      <c r="Q303" s="54"/>
      <c r="R303" s="194"/>
      <c r="S303" s="125"/>
      <c r="T303" s="54"/>
      <c r="U303" s="194"/>
      <c r="V303" s="124"/>
      <c r="W303" s="54"/>
      <c r="X303" s="194"/>
      <c r="Y303" s="125"/>
      <c r="Z303" s="54"/>
      <c r="AA303" s="194"/>
      <c r="AB303" s="57"/>
      <c r="AC303" s="70"/>
      <c r="AD303" s="124"/>
      <c r="AE303" s="70"/>
      <c r="AF303" s="124"/>
      <c r="AG303" s="70"/>
      <c r="AH303" s="57"/>
      <c r="AI303" s="70"/>
      <c r="AJ303" s="124"/>
      <c r="AK303" s="70"/>
      <c r="AL303" s="908"/>
      <c r="AM303" s="891"/>
      <c r="AN303" s="908"/>
      <c r="AO303" s="892"/>
      <c r="AP303" s="908"/>
      <c r="AQ303" s="70"/>
      <c r="AR303" s="59"/>
      <c r="AS303" s="70"/>
      <c r="AT303" s="57"/>
      <c r="AU303" s="262"/>
      <c r="AV303" s="70"/>
      <c r="AW303" s="57"/>
      <c r="AX303" s="533" t="str">
        <f>IF(AW303="","",IF(AW303="A",'12.パネルラジエーター設備費用算出シート'!$G$13,IF(AW303="B",'12.パネルラジエーター設備費用算出シート'!$N$13,IF(AW303="C",'12.パネルラジエーター設備費用算出シート'!$G$23,IF(AW303="D",'12.パネルラジエーター設備費用算出シート'!$N$23,IF(AW303="E",'12.パネルラジエーター設備費用算出シート'!$G$33,IF(AW303="F",'12.パネルラジエーター設備費用算出シート'!$N$33,IF(AW303="G",'12.パネルラジエーター設備費用算出シート'!$G$43,IF(AW303="H",'12.パネルラジエーター設備費用算出シート'!$N$43,IF(AW303="I",'12.パネルラジエーター設備費用算出シート'!$G$54,'12.パネルラジエーター設備費用算出シート'!$N$54))))))))))</f>
        <v/>
      </c>
      <c r="AY303" s="70"/>
      <c r="AZ303" s="57"/>
      <c r="BA303" s="262"/>
      <c r="BB303" s="70"/>
      <c r="BC303" s="34"/>
      <c r="BD303" s="34"/>
      <c r="BE303" s="34"/>
      <c r="BF303" s="53"/>
      <c r="BG303" s="34"/>
      <c r="BH303" s="34"/>
      <c r="BI303" s="53"/>
      <c r="BJ303" s="34"/>
      <c r="BK303" s="34"/>
      <c r="BL303" s="34"/>
      <c r="BM303" s="34"/>
    </row>
    <row r="304" spans="1:65" s="35" customFormat="1">
      <c r="A304" s="72"/>
      <c r="B304" s="55">
        <v>292</v>
      </c>
      <c r="C304" s="78"/>
      <c r="D304" s="56"/>
      <c r="E304" s="73"/>
      <c r="F304" s="530"/>
      <c r="G304" s="530"/>
      <c r="H304" s="57"/>
      <c r="I304" s="58"/>
      <c r="J304" s="57"/>
      <c r="K304" s="531" t="str">
        <f t="shared" si="12"/>
        <v/>
      </c>
      <c r="L304" s="531" t="str">
        <f>IF($G304="","",IF(OR('2.全体概要'!$C$15=1,'2.全体概要'!$C$15=2),INDEX($BH$15:$BH$16,MATCH($G304,$BG$15:$BG$16,-1)),IF('2.全体概要'!$C$15=3,INDEX($BH$14:$BH$15,MATCH($G304,$BG$14:$BG$15,-1)),INDEX($BH$13:$BH$14,MATCH($G304,$BG$13:$BG$14,-1)))))</f>
        <v/>
      </c>
      <c r="M304" s="531" t="str">
        <f t="shared" si="13"/>
        <v/>
      </c>
      <c r="N304" s="532">
        <f t="shared" si="14"/>
        <v>0</v>
      </c>
      <c r="O304" s="70"/>
      <c r="P304" s="124"/>
      <c r="Q304" s="54"/>
      <c r="R304" s="194"/>
      <c r="S304" s="125"/>
      <c r="T304" s="54"/>
      <c r="U304" s="194"/>
      <c r="V304" s="124"/>
      <c r="W304" s="54"/>
      <c r="X304" s="194"/>
      <c r="Y304" s="125"/>
      <c r="Z304" s="54"/>
      <c r="AA304" s="194"/>
      <c r="AB304" s="57"/>
      <c r="AC304" s="70"/>
      <c r="AD304" s="124"/>
      <c r="AE304" s="70"/>
      <c r="AF304" s="124"/>
      <c r="AG304" s="70"/>
      <c r="AH304" s="57"/>
      <c r="AI304" s="70"/>
      <c r="AJ304" s="124"/>
      <c r="AK304" s="70"/>
      <c r="AL304" s="908"/>
      <c r="AM304" s="891"/>
      <c r="AN304" s="908"/>
      <c r="AO304" s="892"/>
      <c r="AP304" s="908"/>
      <c r="AQ304" s="70"/>
      <c r="AR304" s="59"/>
      <c r="AS304" s="70"/>
      <c r="AT304" s="57"/>
      <c r="AU304" s="262"/>
      <c r="AV304" s="70"/>
      <c r="AW304" s="57"/>
      <c r="AX304" s="533" t="str">
        <f>IF(AW304="","",IF(AW304="A",'12.パネルラジエーター設備費用算出シート'!$G$13,IF(AW304="B",'12.パネルラジエーター設備費用算出シート'!$N$13,IF(AW304="C",'12.パネルラジエーター設備費用算出シート'!$G$23,IF(AW304="D",'12.パネルラジエーター設備費用算出シート'!$N$23,IF(AW304="E",'12.パネルラジエーター設備費用算出シート'!$G$33,IF(AW304="F",'12.パネルラジエーター設備費用算出シート'!$N$33,IF(AW304="G",'12.パネルラジエーター設備費用算出シート'!$G$43,IF(AW304="H",'12.パネルラジエーター設備費用算出シート'!$N$43,IF(AW304="I",'12.パネルラジエーター設備費用算出シート'!$G$54,'12.パネルラジエーター設備費用算出シート'!$N$54))))))))))</f>
        <v/>
      </c>
      <c r="AY304" s="70"/>
      <c r="AZ304" s="57"/>
      <c r="BA304" s="262"/>
      <c r="BB304" s="70"/>
      <c r="BC304" s="34"/>
      <c r="BD304" s="34"/>
      <c r="BE304" s="34"/>
      <c r="BF304" s="53"/>
      <c r="BG304" s="34"/>
      <c r="BH304" s="34"/>
      <c r="BI304" s="53"/>
      <c r="BJ304" s="34"/>
      <c r="BK304" s="34"/>
      <c r="BL304" s="34"/>
      <c r="BM304" s="34"/>
    </row>
    <row r="305" spans="1:65" s="35" customFormat="1">
      <c r="A305" s="72"/>
      <c r="B305" s="55">
        <v>293</v>
      </c>
      <c r="C305" s="78"/>
      <c r="D305" s="56"/>
      <c r="E305" s="73"/>
      <c r="F305" s="530"/>
      <c r="G305" s="530"/>
      <c r="H305" s="57"/>
      <c r="I305" s="58"/>
      <c r="J305" s="57"/>
      <c r="K305" s="531" t="str">
        <f t="shared" si="12"/>
        <v/>
      </c>
      <c r="L305" s="531" t="str">
        <f>IF($G305="","",IF(OR('2.全体概要'!$C$15=1,'2.全体概要'!$C$15=2),INDEX($BH$15:$BH$16,MATCH($G305,$BG$15:$BG$16,-1)),IF('2.全体概要'!$C$15=3,INDEX($BH$14:$BH$15,MATCH($G305,$BG$14:$BG$15,-1)),INDEX($BH$13:$BH$14,MATCH($G305,$BG$13:$BG$14,-1)))))</f>
        <v/>
      </c>
      <c r="M305" s="531" t="str">
        <f t="shared" si="13"/>
        <v/>
      </c>
      <c r="N305" s="532">
        <f t="shared" si="14"/>
        <v>0</v>
      </c>
      <c r="O305" s="70"/>
      <c r="P305" s="124"/>
      <c r="Q305" s="54"/>
      <c r="R305" s="194"/>
      <c r="S305" s="125"/>
      <c r="T305" s="54"/>
      <c r="U305" s="194"/>
      <c r="V305" s="124"/>
      <c r="W305" s="54"/>
      <c r="X305" s="194"/>
      <c r="Y305" s="125"/>
      <c r="Z305" s="54"/>
      <c r="AA305" s="194"/>
      <c r="AB305" s="57"/>
      <c r="AC305" s="70"/>
      <c r="AD305" s="124"/>
      <c r="AE305" s="70"/>
      <c r="AF305" s="124"/>
      <c r="AG305" s="70"/>
      <c r="AH305" s="57"/>
      <c r="AI305" s="70"/>
      <c r="AJ305" s="124"/>
      <c r="AK305" s="70"/>
      <c r="AL305" s="908"/>
      <c r="AM305" s="891"/>
      <c r="AN305" s="908"/>
      <c r="AO305" s="892"/>
      <c r="AP305" s="908"/>
      <c r="AQ305" s="70"/>
      <c r="AR305" s="59"/>
      <c r="AS305" s="70"/>
      <c r="AT305" s="57"/>
      <c r="AU305" s="262"/>
      <c r="AV305" s="70"/>
      <c r="AW305" s="57"/>
      <c r="AX305" s="533" t="str">
        <f>IF(AW305="","",IF(AW305="A",'12.パネルラジエーター設備費用算出シート'!$G$13,IF(AW305="B",'12.パネルラジエーター設備費用算出シート'!$N$13,IF(AW305="C",'12.パネルラジエーター設備費用算出シート'!$G$23,IF(AW305="D",'12.パネルラジエーター設備費用算出シート'!$N$23,IF(AW305="E",'12.パネルラジエーター設備費用算出シート'!$G$33,IF(AW305="F",'12.パネルラジエーター設備費用算出シート'!$N$33,IF(AW305="G",'12.パネルラジエーター設備費用算出シート'!$G$43,IF(AW305="H",'12.パネルラジエーター設備費用算出シート'!$N$43,IF(AW305="I",'12.パネルラジエーター設備費用算出シート'!$G$54,'12.パネルラジエーター設備費用算出シート'!$N$54))))))))))</f>
        <v/>
      </c>
      <c r="AY305" s="70"/>
      <c r="AZ305" s="57"/>
      <c r="BA305" s="262"/>
      <c r="BB305" s="70"/>
      <c r="BC305" s="34"/>
      <c r="BD305" s="34"/>
      <c r="BE305" s="34"/>
      <c r="BF305" s="53"/>
      <c r="BG305" s="34"/>
      <c r="BH305" s="34"/>
      <c r="BI305" s="53"/>
      <c r="BJ305" s="34"/>
      <c r="BK305" s="34"/>
      <c r="BL305" s="34"/>
      <c r="BM305" s="34"/>
    </row>
    <row r="306" spans="1:65" s="35" customFormat="1">
      <c r="A306" s="72"/>
      <c r="B306" s="55">
        <v>294</v>
      </c>
      <c r="C306" s="78"/>
      <c r="D306" s="56"/>
      <c r="E306" s="73"/>
      <c r="F306" s="530"/>
      <c r="G306" s="530"/>
      <c r="H306" s="57"/>
      <c r="I306" s="58"/>
      <c r="J306" s="57"/>
      <c r="K306" s="531" t="str">
        <f t="shared" si="12"/>
        <v/>
      </c>
      <c r="L306" s="531" t="str">
        <f>IF($G306="","",IF(OR('2.全体概要'!$C$15=1,'2.全体概要'!$C$15=2),INDEX($BH$15:$BH$16,MATCH($G306,$BG$15:$BG$16,-1)),IF('2.全体概要'!$C$15=3,INDEX($BH$14:$BH$15,MATCH($G306,$BG$14:$BG$15,-1)),INDEX($BH$13:$BH$14,MATCH($G306,$BG$13:$BG$14,-1)))))</f>
        <v/>
      </c>
      <c r="M306" s="531" t="str">
        <f t="shared" si="13"/>
        <v/>
      </c>
      <c r="N306" s="532">
        <f t="shared" si="14"/>
        <v>0</v>
      </c>
      <c r="O306" s="70"/>
      <c r="P306" s="124"/>
      <c r="Q306" s="54"/>
      <c r="R306" s="194"/>
      <c r="S306" s="125"/>
      <c r="T306" s="54"/>
      <c r="U306" s="194"/>
      <c r="V306" s="124"/>
      <c r="W306" s="54"/>
      <c r="X306" s="194"/>
      <c r="Y306" s="125"/>
      <c r="Z306" s="54"/>
      <c r="AA306" s="194"/>
      <c r="AB306" s="57"/>
      <c r="AC306" s="70"/>
      <c r="AD306" s="124"/>
      <c r="AE306" s="70"/>
      <c r="AF306" s="124"/>
      <c r="AG306" s="70"/>
      <c r="AH306" s="57"/>
      <c r="AI306" s="70"/>
      <c r="AJ306" s="124"/>
      <c r="AK306" s="70"/>
      <c r="AL306" s="908"/>
      <c r="AM306" s="891"/>
      <c r="AN306" s="908"/>
      <c r="AO306" s="892"/>
      <c r="AP306" s="908"/>
      <c r="AQ306" s="70"/>
      <c r="AR306" s="59"/>
      <c r="AS306" s="70"/>
      <c r="AT306" s="57"/>
      <c r="AU306" s="262"/>
      <c r="AV306" s="70"/>
      <c r="AW306" s="57"/>
      <c r="AX306" s="533" t="str">
        <f>IF(AW306="","",IF(AW306="A",'12.パネルラジエーター設備費用算出シート'!$G$13,IF(AW306="B",'12.パネルラジエーター設備費用算出シート'!$N$13,IF(AW306="C",'12.パネルラジエーター設備費用算出シート'!$G$23,IF(AW306="D",'12.パネルラジエーター設備費用算出シート'!$N$23,IF(AW306="E",'12.パネルラジエーター設備費用算出シート'!$G$33,IF(AW306="F",'12.パネルラジエーター設備費用算出シート'!$N$33,IF(AW306="G",'12.パネルラジエーター設備費用算出シート'!$G$43,IF(AW306="H",'12.パネルラジエーター設備費用算出シート'!$N$43,IF(AW306="I",'12.パネルラジエーター設備費用算出シート'!$G$54,'12.パネルラジエーター設備費用算出シート'!$N$54))))))))))</f>
        <v/>
      </c>
      <c r="AY306" s="70"/>
      <c r="AZ306" s="57"/>
      <c r="BA306" s="262"/>
      <c r="BB306" s="70"/>
      <c r="BC306" s="34"/>
      <c r="BD306" s="34"/>
      <c r="BE306" s="34"/>
      <c r="BF306" s="53"/>
      <c r="BG306" s="34"/>
      <c r="BH306" s="34"/>
      <c r="BI306" s="53"/>
      <c r="BJ306" s="34"/>
      <c r="BK306" s="34"/>
      <c r="BL306" s="34"/>
      <c r="BM306" s="34"/>
    </row>
    <row r="307" spans="1:65">
      <c r="B307" s="55">
        <v>295</v>
      </c>
      <c r="C307" s="78"/>
      <c r="D307" s="56"/>
      <c r="E307" s="73"/>
      <c r="F307" s="530"/>
      <c r="G307" s="530"/>
      <c r="H307" s="57"/>
      <c r="I307" s="58"/>
      <c r="J307" s="57"/>
      <c r="K307" s="531" t="str">
        <f t="shared" si="12"/>
        <v/>
      </c>
      <c r="L307" s="531" t="str">
        <f>IF($G307="","",IF(OR('2.全体概要'!$C$15=1,'2.全体概要'!$C$15=2),INDEX($BH$15:$BH$16,MATCH($G307,$BG$15:$BG$16,-1)),IF('2.全体概要'!$C$15=3,INDEX($BH$14:$BH$15,MATCH($G307,$BG$14:$BG$15,-1)),INDEX($BH$13:$BH$14,MATCH($G307,$BG$13:$BG$14,-1)))))</f>
        <v/>
      </c>
      <c r="M307" s="531" t="str">
        <f t="shared" si="13"/>
        <v/>
      </c>
      <c r="N307" s="532">
        <f t="shared" si="14"/>
        <v>0</v>
      </c>
      <c r="O307" s="70"/>
      <c r="P307" s="124"/>
      <c r="Q307" s="54"/>
      <c r="R307" s="194"/>
      <c r="S307" s="125"/>
      <c r="T307" s="54"/>
      <c r="U307" s="194"/>
      <c r="V307" s="124"/>
      <c r="W307" s="54"/>
      <c r="X307" s="194"/>
      <c r="Y307" s="125"/>
      <c r="Z307" s="54"/>
      <c r="AA307" s="194"/>
      <c r="AB307" s="57"/>
      <c r="AC307" s="70"/>
      <c r="AD307" s="124"/>
      <c r="AE307" s="70"/>
      <c r="AF307" s="124"/>
      <c r="AG307" s="70"/>
      <c r="AH307" s="57"/>
      <c r="AI307" s="70"/>
      <c r="AJ307" s="124"/>
      <c r="AK307" s="70"/>
      <c r="AL307" s="908"/>
      <c r="AM307" s="891"/>
      <c r="AN307" s="908"/>
      <c r="AO307" s="892"/>
      <c r="AP307" s="908"/>
      <c r="AQ307" s="70"/>
      <c r="AR307" s="59"/>
      <c r="AS307" s="70"/>
      <c r="AT307" s="57"/>
      <c r="AU307" s="262"/>
      <c r="AV307" s="70"/>
      <c r="AW307" s="57"/>
      <c r="AX307" s="533" t="str">
        <f>IF(AW307="","",IF(AW307="A",'12.パネルラジエーター設備費用算出シート'!$G$13,IF(AW307="B",'12.パネルラジエーター設備費用算出シート'!$N$13,IF(AW307="C",'12.パネルラジエーター設備費用算出シート'!$G$23,IF(AW307="D",'12.パネルラジエーター設備費用算出シート'!$N$23,IF(AW307="E",'12.パネルラジエーター設備費用算出シート'!$G$33,IF(AW307="F",'12.パネルラジエーター設備費用算出シート'!$N$33,IF(AW307="G",'12.パネルラジエーター設備費用算出シート'!$G$43,IF(AW307="H",'12.パネルラジエーター設備費用算出シート'!$N$43,IF(AW307="I",'12.パネルラジエーター設備費用算出シート'!$G$54,'12.パネルラジエーター設備費用算出シート'!$N$54))))))))))</f>
        <v/>
      </c>
      <c r="AY307" s="70"/>
      <c r="AZ307" s="57"/>
      <c r="BA307" s="262"/>
      <c r="BB307" s="70"/>
    </row>
    <row r="308" spans="1:65">
      <c r="B308" s="55">
        <v>296</v>
      </c>
      <c r="C308" s="78"/>
      <c r="D308" s="56"/>
      <c r="E308" s="73"/>
      <c r="F308" s="530"/>
      <c r="G308" s="530"/>
      <c r="H308" s="57"/>
      <c r="I308" s="58"/>
      <c r="J308" s="57"/>
      <c r="K308" s="531" t="str">
        <f t="shared" si="12"/>
        <v/>
      </c>
      <c r="L308" s="531" t="str">
        <f>IF($G308="","",IF(OR('2.全体概要'!$C$15=1,'2.全体概要'!$C$15=2),INDEX($BH$15:$BH$16,MATCH($G308,$BG$15:$BG$16,-1)),IF('2.全体概要'!$C$15=3,INDEX($BH$14:$BH$15,MATCH($G308,$BG$14:$BG$15,-1)),INDEX($BH$13:$BH$14,MATCH($G308,$BG$13:$BG$14,-1)))))</f>
        <v/>
      </c>
      <c r="M308" s="531" t="str">
        <f t="shared" si="13"/>
        <v/>
      </c>
      <c r="N308" s="532">
        <f t="shared" si="14"/>
        <v>0</v>
      </c>
      <c r="O308" s="70"/>
      <c r="P308" s="124"/>
      <c r="Q308" s="54"/>
      <c r="R308" s="194"/>
      <c r="S308" s="125"/>
      <c r="T308" s="54"/>
      <c r="U308" s="194"/>
      <c r="V308" s="124"/>
      <c r="W308" s="54"/>
      <c r="X308" s="194"/>
      <c r="Y308" s="125"/>
      <c r="Z308" s="54"/>
      <c r="AA308" s="194"/>
      <c r="AB308" s="57"/>
      <c r="AC308" s="70"/>
      <c r="AD308" s="124"/>
      <c r="AE308" s="70"/>
      <c r="AF308" s="124"/>
      <c r="AG308" s="70"/>
      <c r="AH308" s="57"/>
      <c r="AI308" s="70"/>
      <c r="AJ308" s="124"/>
      <c r="AK308" s="70"/>
      <c r="AL308" s="908"/>
      <c r="AM308" s="891"/>
      <c r="AN308" s="908"/>
      <c r="AO308" s="891"/>
      <c r="AP308" s="909"/>
      <c r="AQ308" s="70"/>
      <c r="AR308" s="59"/>
      <c r="AS308" s="70"/>
      <c r="AT308" s="57"/>
      <c r="AU308" s="262"/>
      <c r="AV308" s="70"/>
      <c r="AW308" s="57"/>
      <c r="AX308" s="533" t="str">
        <f>IF(AW308="","",IF(AW308="A",'12.パネルラジエーター設備費用算出シート'!$G$13,IF(AW308="B",'12.パネルラジエーター設備費用算出シート'!$N$13,IF(AW308="C",'12.パネルラジエーター設備費用算出シート'!$G$23,IF(AW308="D",'12.パネルラジエーター設備費用算出シート'!$N$23,IF(AW308="E",'12.パネルラジエーター設備費用算出シート'!$G$33,IF(AW308="F",'12.パネルラジエーター設備費用算出シート'!$N$33,IF(AW308="G",'12.パネルラジエーター設備費用算出シート'!$G$43,IF(AW308="H",'12.パネルラジエーター設備費用算出シート'!$N$43,IF(AW308="I",'12.パネルラジエーター設備費用算出シート'!$G$54,'12.パネルラジエーター設備費用算出シート'!$N$54))))))))))</f>
        <v/>
      </c>
      <c r="AY308" s="70"/>
      <c r="AZ308" s="57"/>
      <c r="BA308" s="262"/>
      <c r="BB308" s="70"/>
    </row>
    <row r="309" spans="1:65">
      <c r="B309" s="55">
        <v>297</v>
      </c>
      <c r="C309" s="78"/>
      <c r="D309" s="56"/>
      <c r="E309" s="73"/>
      <c r="F309" s="530"/>
      <c r="G309" s="530"/>
      <c r="H309" s="57"/>
      <c r="I309" s="58"/>
      <c r="J309" s="57"/>
      <c r="K309" s="531" t="str">
        <f t="shared" si="12"/>
        <v/>
      </c>
      <c r="L309" s="531" t="str">
        <f>IF($G309="","",IF(OR('2.全体概要'!$C$15=1,'2.全体概要'!$C$15=2),INDEX($BH$15:$BH$16,MATCH($G309,$BG$15:$BG$16,-1)),IF('2.全体概要'!$C$15=3,INDEX($BH$14:$BH$15,MATCH($G309,$BG$14:$BG$15,-1)),INDEX($BH$13:$BH$14,MATCH($G309,$BG$13:$BG$14,-1)))))</f>
        <v/>
      </c>
      <c r="M309" s="531" t="str">
        <f t="shared" si="13"/>
        <v/>
      </c>
      <c r="N309" s="532">
        <f t="shared" si="14"/>
        <v>0</v>
      </c>
      <c r="O309" s="70"/>
      <c r="P309" s="124"/>
      <c r="Q309" s="54"/>
      <c r="R309" s="194"/>
      <c r="S309" s="125"/>
      <c r="T309" s="54"/>
      <c r="U309" s="194"/>
      <c r="V309" s="124"/>
      <c r="W309" s="54"/>
      <c r="X309" s="194"/>
      <c r="Y309" s="125"/>
      <c r="Z309" s="54"/>
      <c r="AA309" s="194"/>
      <c r="AB309" s="57"/>
      <c r="AC309" s="70"/>
      <c r="AD309" s="124"/>
      <c r="AE309" s="70"/>
      <c r="AF309" s="124"/>
      <c r="AG309" s="70"/>
      <c r="AH309" s="57"/>
      <c r="AI309" s="70"/>
      <c r="AJ309" s="124"/>
      <c r="AK309" s="70"/>
      <c r="AL309" s="908"/>
      <c r="AM309" s="891"/>
      <c r="AN309" s="908"/>
      <c r="AO309" s="891"/>
      <c r="AP309" s="909"/>
      <c r="AQ309" s="70"/>
      <c r="AR309" s="59"/>
      <c r="AS309" s="70"/>
      <c r="AT309" s="57"/>
      <c r="AU309" s="262"/>
      <c r="AV309" s="70"/>
      <c r="AW309" s="57"/>
      <c r="AX309" s="533" t="str">
        <f>IF(AW309="","",IF(AW309="A",'12.パネルラジエーター設備費用算出シート'!$G$13,IF(AW309="B",'12.パネルラジエーター設備費用算出シート'!$N$13,IF(AW309="C",'12.パネルラジエーター設備費用算出シート'!$G$23,IF(AW309="D",'12.パネルラジエーター設備費用算出シート'!$N$23,IF(AW309="E",'12.パネルラジエーター設備費用算出シート'!$G$33,IF(AW309="F",'12.パネルラジエーター設備費用算出シート'!$N$33,IF(AW309="G",'12.パネルラジエーター設備費用算出シート'!$G$43,IF(AW309="H",'12.パネルラジエーター設備費用算出シート'!$N$43,IF(AW309="I",'12.パネルラジエーター設備費用算出シート'!$G$54,'12.パネルラジエーター設備費用算出シート'!$N$54))))))))))</f>
        <v/>
      </c>
      <c r="AY309" s="70"/>
      <c r="AZ309" s="57"/>
      <c r="BA309" s="262"/>
      <c r="BB309" s="70"/>
    </row>
    <row r="310" spans="1:65">
      <c r="B310" s="55">
        <v>298</v>
      </c>
      <c r="C310" s="78"/>
      <c r="D310" s="56"/>
      <c r="E310" s="73"/>
      <c r="F310" s="530"/>
      <c r="G310" s="530"/>
      <c r="H310" s="57"/>
      <c r="I310" s="58"/>
      <c r="J310" s="57"/>
      <c r="K310" s="531" t="str">
        <f t="shared" si="12"/>
        <v/>
      </c>
      <c r="L310" s="531" t="str">
        <f>IF($G310="","",IF(OR('2.全体概要'!$C$15=1,'2.全体概要'!$C$15=2),INDEX($BH$15:$BH$16,MATCH($G310,$BG$15:$BG$16,-1)),IF('2.全体概要'!$C$15=3,INDEX($BH$14:$BH$15,MATCH($G310,$BG$14:$BG$15,-1)),INDEX($BH$13:$BH$14,MATCH($G310,$BG$13:$BG$14,-1)))))</f>
        <v/>
      </c>
      <c r="M310" s="531" t="str">
        <f t="shared" si="13"/>
        <v/>
      </c>
      <c r="N310" s="532">
        <f t="shared" si="14"/>
        <v>0</v>
      </c>
      <c r="O310" s="70"/>
      <c r="P310" s="124"/>
      <c r="Q310" s="54"/>
      <c r="R310" s="194"/>
      <c r="S310" s="125"/>
      <c r="T310" s="54"/>
      <c r="U310" s="194"/>
      <c r="V310" s="124"/>
      <c r="W310" s="54"/>
      <c r="X310" s="194"/>
      <c r="Y310" s="125"/>
      <c r="Z310" s="54"/>
      <c r="AA310" s="194"/>
      <c r="AB310" s="57"/>
      <c r="AC310" s="70"/>
      <c r="AD310" s="124"/>
      <c r="AE310" s="70"/>
      <c r="AF310" s="124"/>
      <c r="AG310" s="70"/>
      <c r="AH310" s="57"/>
      <c r="AI310" s="70"/>
      <c r="AJ310" s="124"/>
      <c r="AK310" s="70"/>
      <c r="AL310" s="908"/>
      <c r="AM310" s="891"/>
      <c r="AN310" s="908"/>
      <c r="AO310" s="891"/>
      <c r="AP310" s="909"/>
      <c r="AQ310" s="70"/>
      <c r="AR310" s="59"/>
      <c r="AS310" s="70"/>
      <c r="AT310" s="57"/>
      <c r="AU310" s="262"/>
      <c r="AV310" s="70"/>
      <c r="AW310" s="57"/>
      <c r="AX310" s="533" t="str">
        <f>IF(AW310="","",IF(AW310="A",'12.パネルラジエーター設備費用算出シート'!$G$13,IF(AW310="B",'12.パネルラジエーター設備費用算出シート'!$N$13,IF(AW310="C",'12.パネルラジエーター設備費用算出シート'!$G$23,IF(AW310="D",'12.パネルラジエーター設備費用算出シート'!$N$23,IF(AW310="E",'12.パネルラジエーター設備費用算出シート'!$G$33,IF(AW310="F",'12.パネルラジエーター設備費用算出シート'!$N$33,IF(AW310="G",'12.パネルラジエーター設備費用算出シート'!$G$43,IF(AW310="H",'12.パネルラジエーター設備費用算出シート'!$N$43,IF(AW310="I",'12.パネルラジエーター設備費用算出シート'!$G$54,'12.パネルラジエーター設備費用算出シート'!$N$54))))))))))</f>
        <v/>
      </c>
      <c r="AY310" s="70"/>
      <c r="AZ310" s="57"/>
      <c r="BA310" s="262"/>
      <c r="BB310" s="70"/>
    </row>
    <row r="311" spans="1:65" s="45" customFormat="1">
      <c r="A311" s="72"/>
      <c r="B311" s="55">
        <v>299</v>
      </c>
      <c r="C311" s="78"/>
      <c r="D311" s="56"/>
      <c r="E311" s="73"/>
      <c r="F311" s="530"/>
      <c r="G311" s="530"/>
      <c r="H311" s="57"/>
      <c r="I311" s="58"/>
      <c r="J311" s="57"/>
      <c r="K311" s="531" t="str">
        <f t="shared" si="12"/>
        <v/>
      </c>
      <c r="L311" s="531" t="str">
        <f>IF($G311="","",IF(OR('2.全体概要'!$C$15=1,'2.全体概要'!$C$15=2),INDEX($BH$15:$BH$16,MATCH($G311,$BG$15:$BG$16,-1)),IF('2.全体概要'!$C$15=3,INDEX($BH$14:$BH$15,MATCH($G311,$BG$14:$BG$15,-1)),INDEX($BH$13:$BH$14,MATCH($G311,$BG$13:$BG$14,-1)))))</f>
        <v/>
      </c>
      <c r="M311" s="531" t="str">
        <f t="shared" si="13"/>
        <v/>
      </c>
      <c r="N311" s="532">
        <f t="shared" si="14"/>
        <v>0</v>
      </c>
      <c r="O311" s="70"/>
      <c r="P311" s="124"/>
      <c r="Q311" s="54"/>
      <c r="R311" s="194"/>
      <c r="S311" s="125"/>
      <c r="T311" s="54"/>
      <c r="U311" s="194"/>
      <c r="V311" s="124"/>
      <c r="W311" s="54"/>
      <c r="X311" s="194"/>
      <c r="Y311" s="125"/>
      <c r="Z311" s="54"/>
      <c r="AA311" s="194"/>
      <c r="AB311" s="57"/>
      <c r="AC311" s="70"/>
      <c r="AD311" s="124"/>
      <c r="AE311" s="70"/>
      <c r="AF311" s="124"/>
      <c r="AG311" s="70"/>
      <c r="AH311" s="57"/>
      <c r="AI311" s="70"/>
      <c r="AJ311" s="124"/>
      <c r="AK311" s="70"/>
      <c r="AL311" s="908"/>
      <c r="AM311" s="891"/>
      <c r="AN311" s="908"/>
      <c r="AO311" s="891"/>
      <c r="AP311" s="909"/>
      <c r="AQ311" s="70"/>
      <c r="AR311" s="59"/>
      <c r="AS311" s="70"/>
      <c r="AT311" s="57"/>
      <c r="AU311" s="262"/>
      <c r="AV311" s="70"/>
      <c r="AW311" s="57"/>
      <c r="AX311" s="533" t="str">
        <f>IF(AW311="","",IF(AW311="A",'12.パネルラジエーター設備費用算出シート'!$G$13,IF(AW311="B",'12.パネルラジエーター設備費用算出シート'!$N$13,IF(AW311="C",'12.パネルラジエーター設備費用算出シート'!$G$23,IF(AW311="D",'12.パネルラジエーター設備費用算出シート'!$N$23,IF(AW311="E",'12.パネルラジエーター設備費用算出シート'!$G$33,IF(AW311="F",'12.パネルラジエーター設備費用算出シート'!$N$33,IF(AW311="G",'12.パネルラジエーター設備費用算出シート'!$G$43,IF(AW311="H",'12.パネルラジエーター設備費用算出シート'!$N$43,IF(AW311="I",'12.パネルラジエーター設備費用算出シート'!$G$54,'12.パネルラジエーター設備費用算出シート'!$N$54))))))))))</f>
        <v/>
      </c>
      <c r="AY311" s="70"/>
      <c r="AZ311" s="57"/>
      <c r="BA311" s="262"/>
      <c r="BB311" s="70"/>
      <c r="BF311" s="53"/>
      <c r="BI311" s="53"/>
    </row>
    <row r="312" spans="1:65">
      <c r="B312" s="55">
        <v>300</v>
      </c>
      <c r="C312" s="78"/>
      <c r="D312" s="56"/>
      <c r="E312" s="73"/>
      <c r="F312" s="530"/>
      <c r="G312" s="530"/>
      <c r="H312" s="57"/>
      <c r="I312" s="58"/>
      <c r="J312" s="57"/>
      <c r="K312" s="531" t="str">
        <f t="shared" si="12"/>
        <v/>
      </c>
      <c r="L312" s="531" t="str">
        <f>IF($G312="","",IF(OR('2.全体概要'!$C$15=1,'2.全体概要'!$C$15=2),INDEX($BH$15:$BH$16,MATCH($G312,$BG$15:$BG$16,-1)),IF('2.全体概要'!$C$15=3,INDEX($BH$14:$BH$15,MATCH($G312,$BG$14:$BG$15,-1)),INDEX($BH$13:$BH$14,MATCH($G312,$BG$13:$BG$14,-1)))))</f>
        <v/>
      </c>
      <c r="M312" s="531" t="str">
        <f t="shared" si="13"/>
        <v/>
      </c>
      <c r="N312" s="532">
        <f t="shared" si="14"/>
        <v>0</v>
      </c>
      <c r="O312" s="70"/>
      <c r="P312" s="124"/>
      <c r="Q312" s="54"/>
      <c r="R312" s="194"/>
      <c r="S312" s="125"/>
      <c r="T312" s="54"/>
      <c r="U312" s="194"/>
      <c r="V312" s="124"/>
      <c r="W312" s="54"/>
      <c r="X312" s="194"/>
      <c r="Y312" s="125"/>
      <c r="Z312" s="54"/>
      <c r="AA312" s="194"/>
      <c r="AB312" s="57"/>
      <c r="AC312" s="70"/>
      <c r="AD312" s="124"/>
      <c r="AE312" s="70"/>
      <c r="AF312" s="124"/>
      <c r="AG312" s="70"/>
      <c r="AH312" s="57"/>
      <c r="AI312" s="70"/>
      <c r="AJ312" s="124"/>
      <c r="AK312" s="70"/>
      <c r="AL312" s="908"/>
      <c r="AM312" s="891"/>
      <c r="AN312" s="908"/>
      <c r="AO312" s="891"/>
      <c r="AP312" s="909"/>
      <c r="AQ312" s="70"/>
      <c r="AR312" s="59"/>
      <c r="AS312" s="70"/>
      <c r="AT312" s="57"/>
      <c r="AU312" s="262"/>
      <c r="AV312" s="70"/>
      <c r="AW312" s="57"/>
      <c r="AX312" s="533" t="str">
        <f>IF(AW312="","",IF(AW312="A",'12.パネルラジエーター設備費用算出シート'!$G$13,IF(AW312="B",'12.パネルラジエーター設備費用算出シート'!$N$13,IF(AW312="C",'12.パネルラジエーター設備費用算出シート'!$G$23,IF(AW312="D",'12.パネルラジエーター設備費用算出シート'!$N$23,IF(AW312="E",'12.パネルラジエーター設備費用算出シート'!$G$33,IF(AW312="F",'12.パネルラジエーター設備費用算出シート'!$N$33,IF(AW312="G",'12.パネルラジエーター設備費用算出シート'!$G$43,IF(AW312="H",'12.パネルラジエーター設備費用算出シート'!$N$43,IF(AW312="I",'12.パネルラジエーター設備費用算出シート'!$G$54,'12.パネルラジエーター設備費用算出シート'!$N$54))))))))))</f>
        <v/>
      </c>
      <c r="AY312" s="70"/>
      <c r="AZ312" s="57"/>
      <c r="BA312" s="262"/>
      <c r="BB312" s="70"/>
    </row>
    <row r="313" spans="1:65">
      <c r="B313" s="55">
        <v>301</v>
      </c>
      <c r="C313" s="78"/>
      <c r="D313" s="56"/>
      <c r="E313" s="73"/>
      <c r="F313" s="530"/>
      <c r="G313" s="530"/>
      <c r="H313" s="57"/>
      <c r="I313" s="58"/>
      <c r="J313" s="57"/>
      <c r="K313" s="531" t="str">
        <f t="shared" si="12"/>
        <v/>
      </c>
      <c r="L313" s="531" t="str">
        <f>IF($G313="","",IF(OR('2.全体概要'!$C$15=1,'2.全体概要'!$C$15=2),INDEX($BH$15:$BH$16,MATCH($G313,$BG$15:$BG$16,-1)),IF('2.全体概要'!$C$15=3,INDEX($BH$14:$BH$15,MATCH($G313,$BG$14:$BG$15,-1)),INDEX($BH$13:$BH$14,MATCH($G313,$BG$13:$BG$14,-1)))))</f>
        <v/>
      </c>
      <c r="M313" s="531" t="str">
        <f t="shared" si="13"/>
        <v/>
      </c>
      <c r="N313" s="532">
        <f t="shared" si="14"/>
        <v>0</v>
      </c>
      <c r="O313" s="70"/>
      <c r="P313" s="124"/>
      <c r="Q313" s="54"/>
      <c r="R313" s="194"/>
      <c r="S313" s="125"/>
      <c r="T313" s="54"/>
      <c r="U313" s="194"/>
      <c r="V313" s="124"/>
      <c r="W313" s="54"/>
      <c r="X313" s="194"/>
      <c r="Y313" s="125"/>
      <c r="Z313" s="54"/>
      <c r="AA313" s="194"/>
      <c r="AB313" s="57"/>
      <c r="AC313" s="70"/>
      <c r="AD313" s="124"/>
      <c r="AE313" s="70"/>
      <c r="AF313" s="124"/>
      <c r="AG313" s="70"/>
      <c r="AH313" s="57"/>
      <c r="AI313" s="70"/>
      <c r="AJ313" s="124"/>
      <c r="AK313" s="891"/>
      <c r="AL313" s="908"/>
      <c r="AM313" s="891"/>
      <c r="AN313" s="908"/>
      <c r="AO313" s="891"/>
      <c r="AP313" s="910"/>
      <c r="AQ313" s="70"/>
      <c r="AR313" s="59"/>
      <c r="AS313" s="70"/>
      <c r="AT313" s="57"/>
      <c r="AU313" s="262"/>
      <c r="AV313" s="70"/>
      <c r="AW313" s="57"/>
      <c r="AX313" s="533" t="str">
        <f>IF(AW313="","",IF(AW313="A",'12.パネルラジエーター設備費用算出シート'!$G$13,IF(AW313="B",'12.パネルラジエーター設備費用算出シート'!$N$13,IF(AW313="C",'12.パネルラジエーター設備費用算出シート'!$G$23,IF(AW313="D",'12.パネルラジエーター設備費用算出シート'!$N$23,IF(AW313="E",'12.パネルラジエーター設備費用算出シート'!$G$33,IF(AW313="F",'12.パネルラジエーター設備費用算出シート'!$N$33,IF(AW313="G",'12.パネルラジエーター設備費用算出シート'!$G$43,IF(AW313="H",'12.パネルラジエーター設備費用算出シート'!$N$43,IF(AW313="I",'12.パネルラジエーター設備費用算出シート'!$G$54,'12.パネルラジエーター設備費用算出シート'!$N$54))))))))))</f>
        <v/>
      </c>
      <c r="AY313" s="70"/>
      <c r="AZ313" s="57"/>
      <c r="BA313" s="262"/>
      <c r="BB313" s="70"/>
    </row>
    <row r="314" spans="1:65">
      <c r="B314" s="55">
        <v>302</v>
      </c>
      <c r="C314" s="78"/>
      <c r="D314" s="56"/>
      <c r="E314" s="73"/>
      <c r="F314" s="530"/>
      <c r="G314" s="530"/>
      <c r="H314" s="57"/>
      <c r="I314" s="58"/>
      <c r="J314" s="57"/>
      <c r="K314" s="531" t="str">
        <f t="shared" si="12"/>
        <v/>
      </c>
      <c r="L314" s="531" t="str">
        <f>IF($G314="","",IF(OR('2.全体概要'!$C$15=1,'2.全体概要'!$C$15=2),INDEX($BH$15:$BH$16,MATCH($G314,$BG$15:$BG$16,-1)),IF('2.全体概要'!$C$15=3,INDEX($BH$14:$BH$15,MATCH($G314,$BG$14:$BG$15,-1)),INDEX($BH$13:$BH$14,MATCH($G314,$BG$13:$BG$14,-1)))))</f>
        <v/>
      </c>
      <c r="M314" s="531" t="str">
        <f t="shared" si="13"/>
        <v/>
      </c>
      <c r="N314" s="532">
        <f t="shared" si="14"/>
        <v>0</v>
      </c>
      <c r="O314" s="70"/>
      <c r="P314" s="124"/>
      <c r="Q314" s="54"/>
      <c r="R314" s="194"/>
      <c r="S314" s="125"/>
      <c r="T314" s="54"/>
      <c r="U314" s="194"/>
      <c r="V314" s="124"/>
      <c r="W314" s="54"/>
      <c r="X314" s="194"/>
      <c r="Y314" s="125"/>
      <c r="Z314" s="54"/>
      <c r="AA314" s="194"/>
      <c r="AB314" s="57"/>
      <c r="AC314" s="70"/>
      <c r="AD314" s="124"/>
      <c r="AE314" s="70"/>
      <c r="AF314" s="124"/>
      <c r="AG314" s="70"/>
      <c r="AH314" s="57"/>
      <c r="AI314" s="70"/>
      <c r="AJ314" s="124"/>
      <c r="AK314" s="891"/>
      <c r="AL314" s="908"/>
      <c r="AM314" s="891"/>
      <c r="AN314" s="908"/>
      <c r="AO314" s="891"/>
      <c r="AP314" s="910"/>
      <c r="AQ314" s="70"/>
      <c r="AR314" s="59"/>
      <c r="AS314" s="70"/>
      <c r="AT314" s="57"/>
      <c r="AU314" s="54"/>
      <c r="AV314" s="70"/>
      <c r="AW314" s="57"/>
      <c r="AX314" s="533" t="str">
        <f>IF(AW314="","",IF(AW314="A",'12.パネルラジエーター設備費用算出シート'!$G$13,IF(AW314="B",'12.パネルラジエーター設備費用算出シート'!$N$13,IF(AW314="C",'12.パネルラジエーター設備費用算出シート'!$G$23,IF(AW314="D",'12.パネルラジエーター設備費用算出シート'!$N$23,IF(AW314="E",'12.パネルラジエーター設備費用算出シート'!$G$33,IF(AW314="F",'12.パネルラジエーター設備費用算出シート'!$N$33,IF(AW314="G",'12.パネルラジエーター設備費用算出シート'!$G$43,IF(AW314="H",'12.パネルラジエーター設備費用算出シート'!$N$43,IF(AW314="I",'12.パネルラジエーター設備費用算出シート'!$G$54,'12.パネルラジエーター設備費用算出シート'!$N$54))))))))))</f>
        <v/>
      </c>
      <c r="AY314" s="70"/>
      <c r="AZ314" s="57"/>
      <c r="BA314" s="54"/>
      <c r="BB314" s="70"/>
    </row>
    <row r="315" spans="1:65">
      <c r="B315" s="55">
        <v>303</v>
      </c>
      <c r="C315" s="78"/>
      <c r="D315" s="56"/>
      <c r="E315" s="73"/>
      <c r="F315" s="530"/>
      <c r="G315" s="530"/>
      <c r="H315" s="57"/>
      <c r="I315" s="58"/>
      <c r="J315" s="57"/>
      <c r="K315" s="531" t="str">
        <f t="shared" si="12"/>
        <v/>
      </c>
      <c r="L315" s="531" t="str">
        <f>IF($G315="","",IF(OR('2.全体概要'!$C$15=1,'2.全体概要'!$C$15=2),INDEX($BH$15:$BH$16,MATCH($G315,$BG$15:$BG$16,-1)),IF('2.全体概要'!$C$15=3,INDEX($BH$14:$BH$15,MATCH($G315,$BG$14:$BG$15,-1)),INDEX($BH$13:$BH$14,MATCH($G315,$BG$13:$BG$14,-1)))))</f>
        <v/>
      </c>
      <c r="M315" s="531" t="str">
        <f t="shared" si="13"/>
        <v/>
      </c>
      <c r="N315" s="532">
        <f t="shared" si="14"/>
        <v>0</v>
      </c>
      <c r="O315" s="70"/>
      <c r="P315" s="124"/>
      <c r="Q315" s="54"/>
      <c r="R315" s="194"/>
      <c r="S315" s="125"/>
      <c r="T315" s="54"/>
      <c r="U315" s="194"/>
      <c r="V315" s="124"/>
      <c r="W315" s="54"/>
      <c r="X315" s="194"/>
      <c r="Y315" s="125"/>
      <c r="Z315" s="54"/>
      <c r="AA315" s="194"/>
      <c r="AB315" s="57"/>
      <c r="AC315" s="70"/>
      <c r="AD315" s="124"/>
      <c r="AE315" s="70"/>
      <c r="AF315" s="124"/>
      <c r="AG315" s="70"/>
      <c r="AH315" s="57"/>
      <c r="AI315" s="70"/>
      <c r="AJ315" s="124"/>
      <c r="AK315" s="891"/>
      <c r="AL315" s="908"/>
      <c r="AM315" s="891"/>
      <c r="AN315" s="908"/>
      <c r="AO315" s="891"/>
      <c r="AP315" s="910"/>
      <c r="AQ315" s="70"/>
      <c r="AR315" s="59"/>
      <c r="AS315" s="70"/>
      <c r="AT315" s="57"/>
      <c r="AU315" s="54"/>
      <c r="AV315" s="70"/>
      <c r="AW315" s="57"/>
      <c r="AX315" s="533" t="str">
        <f>IF(AW315="","",IF(AW315="A",'12.パネルラジエーター設備費用算出シート'!$G$13,IF(AW315="B",'12.パネルラジエーター設備費用算出シート'!$N$13,IF(AW315="C",'12.パネルラジエーター設備費用算出シート'!$G$23,IF(AW315="D",'12.パネルラジエーター設備費用算出シート'!$N$23,IF(AW315="E",'12.パネルラジエーター設備費用算出シート'!$G$33,IF(AW315="F",'12.パネルラジエーター設備費用算出シート'!$N$33,IF(AW315="G",'12.パネルラジエーター設備費用算出シート'!$G$43,IF(AW315="H",'12.パネルラジエーター設備費用算出シート'!$N$43,IF(AW315="I",'12.パネルラジエーター設備費用算出シート'!$G$54,'12.パネルラジエーター設備費用算出シート'!$N$54))))))))))</f>
        <v/>
      </c>
      <c r="AY315" s="70"/>
      <c r="AZ315" s="57"/>
      <c r="BA315" s="54"/>
      <c r="BB315" s="70"/>
    </row>
    <row r="316" spans="1:65">
      <c r="B316" s="55">
        <v>304</v>
      </c>
      <c r="C316" s="78"/>
      <c r="D316" s="56"/>
      <c r="E316" s="73"/>
      <c r="F316" s="530"/>
      <c r="G316" s="530"/>
      <c r="H316" s="57"/>
      <c r="I316" s="58"/>
      <c r="J316" s="57"/>
      <c r="K316" s="531" t="str">
        <f t="shared" si="12"/>
        <v/>
      </c>
      <c r="L316" s="531" t="str">
        <f>IF($G316="","",IF(OR('2.全体概要'!$C$15=1,'2.全体概要'!$C$15=2),INDEX($BH$15:$BH$16,MATCH($G316,$BG$15:$BG$16,-1)),IF('2.全体概要'!$C$15=3,INDEX($BH$14:$BH$15,MATCH($G316,$BG$14:$BG$15,-1)),INDEX($BH$13:$BH$14,MATCH($G316,$BG$13:$BG$14,-1)))))</f>
        <v/>
      </c>
      <c r="M316" s="531" t="str">
        <f t="shared" si="13"/>
        <v/>
      </c>
      <c r="N316" s="532">
        <f t="shared" si="14"/>
        <v>0</v>
      </c>
      <c r="O316" s="70"/>
      <c r="P316" s="124"/>
      <c r="Q316" s="54"/>
      <c r="R316" s="194"/>
      <c r="S316" s="125"/>
      <c r="T316" s="54"/>
      <c r="U316" s="194"/>
      <c r="V316" s="124"/>
      <c r="W316" s="54"/>
      <c r="X316" s="194"/>
      <c r="Y316" s="125"/>
      <c r="Z316" s="54"/>
      <c r="AA316" s="194"/>
      <c r="AB316" s="57"/>
      <c r="AC316" s="70"/>
      <c r="AD316" s="124"/>
      <c r="AE316" s="70"/>
      <c r="AF316" s="124"/>
      <c r="AG316" s="70"/>
      <c r="AH316" s="57"/>
      <c r="AI316" s="70"/>
      <c r="AJ316" s="124"/>
      <c r="AK316" s="891"/>
      <c r="AL316" s="908"/>
      <c r="AM316" s="891"/>
      <c r="AN316" s="908"/>
      <c r="AO316" s="891"/>
      <c r="AP316" s="910"/>
      <c r="AQ316" s="70"/>
      <c r="AR316" s="59"/>
      <c r="AS316" s="70"/>
      <c r="AT316" s="57"/>
      <c r="AU316" s="54"/>
      <c r="AV316" s="70"/>
      <c r="AW316" s="57"/>
      <c r="AX316" s="533" t="str">
        <f>IF(AW316="","",IF(AW316="A",'12.パネルラジエーター設備費用算出シート'!$G$13,IF(AW316="B",'12.パネルラジエーター設備費用算出シート'!$N$13,IF(AW316="C",'12.パネルラジエーター設備費用算出シート'!$G$23,IF(AW316="D",'12.パネルラジエーター設備費用算出シート'!$N$23,IF(AW316="E",'12.パネルラジエーター設備費用算出シート'!$G$33,IF(AW316="F",'12.パネルラジエーター設備費用算出シート'!$N$33,IF(AW316="G",'12.パネルラジエーター設備費用算出シート'!$G$43,IF(AW316="H",'12.パネルラジエーター設備費用算出シート'!$N$43,IF(AW316="I",'12.パネルラジエーター設備費用算出シート'!$G$54,'12.パネルラジエーター設備費用算出シート'!$N$54))))))))))</f>
        <v/>
      </c>
      <c r="AY316" s="70"/>
      <c r="AZ316" s="57"/>
      <c r="BA316" s="54"/>
      <c r="BB316" s="70"/>
    </row>
    <row r="317" spans="1:65">
      <c r="B317" s="55">
        <v>305</v>
      </c>
      <c r="C317" s="78"/>
      <c r="D317" s="56"/>
      <c r="E317" s="73"/>
      <c r="F317" s="530"/>
      <c r="G317" s="530"/>
      <c r="H317" s="57"/>
      <c r="I317" s="58"/>
      <c r="J317" s="57"/>
      <c r="K317" s="531" t="str">
        <f t="shared" si="12"/>
        <v/>
      </c>
      <c r="L317" s="531" t="str">
        <f>IF($G317="","",IF(OR('2.全体概要'!$C$15=1,'2.全体概要'!$C$15=2),INDEX($BH$15:$BH$16,MATCH($G317,$BG$15:$BG$16,-1)),IF('2.全体概要'!$C$15=3,INDEX($BH$14:$BH$15,MATCH($G317,$BG$14:$BG$15,-1)),INDEX($BH$13:$BH$14,MATCH($G317,$BG$13:$BG$14,-1)))))</f>
        <v/>
      </c>
      <c r="M317" s="531" t="str">
        <f t="shared" si="13"/>
        <v/>
      </c>
      <c r="N317" s="532">
        <f t="shared" si="14"/>
        <v>0</v>
      </c>
      <c r="O317" s="70"/>
      <c r="P317" s="124"/>
      <c r="Q317" s="54"/>
      <c r="R317" s="194"/>
      <c r="S317" s="125"/>
      <c r="T317" s="54"/>
      <c r="U317" s="194"/>
      <c r="V317" s="124"/>
      <c r="W317" s="54"/>
      <c r="X317" s="194"/>
      <c r="Y317" s="125"/>
      <c r="Z317" s="54"/>
      <c r="AA317" s="194"/>
      <c r="AB317" s="57"/>
      <c r="AC317" s="70"/>
      <c r="AD317" s="124"/>
      <c r="AE317" s="70"/>
      <c r="AF317" s="124"/>
      <c r="AG317" s="70"/>
      <c r="AH317" s="57"/>
      <c r="AI317" s="70"/>
      <c r="AJ317" s="124"/>
      <c r="AK317" s="891"/>
      <c r="AL317" s="908"/>
      <c r="AM317" s="891"/>
      <c r="AN317" s="908"/>
      <c r="AO317" s="891"/>
      <c r="AP317" s="910"/>
      <c r="AQ317" s="70"/>
      <c r="AR317" s="59"/>
      <c r="AS317" s="70"/>
      <c r="AT317" s="57"/>
      <c r="AU317" s="54"/>
      <c r="AV317" s="70"/>
      <c r="AW317" s="57"/>
      <c r="AX317" s="533" t="str">
        <f>IF(AW317="","",IF(AW317="A",'12.パネルラジエーター設備費用算出シート'!$G$13,IF(AW317="B",'12.パネルラジエーター設備費用算出シート'!$N$13,IF(AW317="C",'12.パネルラジエーター設備費用算出シート'!$G$23,IF(AW317="D",'12.パネルラジエーター設備費用算出シート'!$N$23,IF(AW317="E",'12.パネルラジエーター設備費用算出シート'!$G$33,IF(AW317="F",'12.パネルラジエーター設備費用算出シート'!$N$33,IF(AW317="G",'12.パネルラジエーター設備費用算出シート'!$G$43,IF(AW317="H",'12.パネルラジエーター設備費用算出シート'!$N$43,IF(AW317="I",'12.パネルラジエーター設備費用算出シート'!$G$54,'12.パネルラジエーター設備費用算出シート'!$N$54))))))))))</f>
        <v/>
      </c>
      <c r="AY317" s="70"/>
      <c r="AZ317" s="57"/>
      <c r="BA317" s="54"/>
      <c r="BB317" s="70"/>
    </row>
    <row r="318" spans="1:65">
      <c r="B318" s="55">
        <v>306</v>
      </c>
      <c r="C318" s="78"/>
      <c r="D318" s="56"/>
      <c r="E318" s="73"/>
      <c r="F318" s="530"/>
      <c r="G318" s="530"/>
      <c r="H318" s="57"/>
      <c r="I318" s="58"/>
      <c r="J318" s="57"/>
      <c r="K318" s="531" t="str">
        <f t="shared" si="12"/>
        <v/>
      </c>
      <c r="L318" s="531" t="str">
        <f>IF($G318="","",IF(OR('2.全体概要'!$C$15=1,'2.全体概要'!$C$15=2),INDEX($BH$15:$BH$16,MATCH($G318,$BG$15:$BG$16,-1)),IF('2.全体概要'!$C$15=3,INDEX($BH$14:$BH$15,MATCH($G318,$BG$14:$BG$15,-1)),INDEX($BH$13:$BH$14,MATCH($G318,$BG$13:$BG$14,-1)))))</f>
        <v/>
      </c>
      <c r="M318" s="531" t="str">
        <f t="shared" si="13"/>
        <v/>
      </c>
      <c r="N318" s="532">
        <f t="shared" si="14"/>
        <v>0</v>
      </c>
      <c r="O318" s="70"/>
      <c r="P318" s="124"/>
      <c r="Q318" s="54"/>
      <c r="R318" s="194"/>
      <c r="S318" s="125"/>
      <c r="T318" s="54"/>
      <c r="U318" s="194"/>
      <c r="V318" s="124"/>
      <c r="W318" s="54"/>
      <c r="X318" s="194"/>
      <c r="Y318" s="125"/>
      <c r="Z318" s="54"/>
      <c r="AA318" s="194"/>
      <c r="AB318" s="57"/>
      <c r="AC318" s="70"/>
      <c r="AD318" s="124"/>
      <c r="AE318" s="70"/>
      <c r="AF318" s="124"/>
      <c r="AG318" s="70"/>
      <c r="AH318" s="57"/>
      <c r="AI318" s="70"/>
      <c r="AJ318" s="124"/>
      <c r="AK318" s="891"/>
      <c r="AL318" s="908"/>
      <c r="AM318" s="891"/>
      <c r="AN318" s="908"/>
      <c r="AO318" s="891"/>
      <c r="AP318" s="910"/>
      <c r="AQ318" s="70"/>
      <c r="AR318" s="59"/>
      <c r="AS318" s="70"/>
      <c r="AT318" s="57"/>
      <c r="AU318" s="54"/>
      <c r="AV318" s="70"/>
      <c r="AW318" s="57"/>
      <c r="AX318" s="533" t="str">
        <f>IF(AW318="","",IF(AW318="A",'12.パネルラジエーター設備費用算出シート'!$G$13,IF(AW318="B",'12.パネルラジエーター設備費用算出シート'!$N$13,IF(AW318="C",'12.パネルラジエーター設備費用算出シート'!$G$23,IF(AW318="D",'12.パネルラジエーター設備費用算出シート'!$N$23,IF(AW318="E",'12.パネルラジエーター設備費用算出シート'!$G$33,IF(AW318="F",'12.パネルラジエーター設備費用算出シート'!$N$33,IF(AW318="G",'12.パネルラジエーター設備費用算出シート'!$G$43,IF(AW318="H",'12.パネルラジエーター設備費用算出シート'!$N$43,IF(AW318="I",'12.パネルラジエーター設備費用算出シート'!$G$54,'12.パネルラジエーター設備費用算出シート'!$N$54))))))))))</f>
        <v/>
      </c>
      <c r="AY318" s="70"/>
      <c r="AZ318" s="57"/>
      <c r="BA318" s="54"/>
      <c r="BB318" s="70"/>
    </row>
    <row r="319" spans="1:65">
      <c r="B319" s="55">
        <v>307</v>
      </c>
      <c r="C319" s="78"/>
      <c r="D319" s="56"/>
      <c r="E319" s="73"/>
      <c r="F319" s="530"/>
      <c r="G319" s="530"/>
      <c r="H319" s="57"/>
      <c r="I319" s="58"/>
      <c r="J319" s="57"/>
      <c r="K319" s="531" t="str">
        <f t="shared" si="12"/>
        <v/>
      </c>
      <c r="L319" s="531" t="str">
        <f>IF($G319="","",IF(OR('2.全体概要'!$C$15=1,'2.全体概要'!$C$15=2),INDEX($BH$15:$BH$16,MATCH($G319,$BG$15:$BG$16,-1)),IF('2.全体概要'!$C$15=3,INDEX($BH$14:$BH$15,MATCH($G319,$BG$14:$BG$15,-1)),INDEX($BH$13:$BH$14,MATCH($G319,$BG$13:$BG$14,-1)))))</f>
        <v/>
      </c>
      <c r="M319" s="531" t="str">
        <f t="shared" si="13"/>
        <v/>
      </c>
      <c r="N319" s="532">
        <f t="shared" si="14"/>
        <v>0</v>
      </c>
      <c r="O319" s="70"/>
      <c r="P319" s="124"/>
      <c r="Q319" s="54"/>
      <c r="R319" s="194"/>
      <c r="S319" s="125"/>
      <c r="T319" s="54"/>
      <c r="U319" s="194"/>
      <c r="V319" s="124"/>
      <c r="W319" s="54"/>
      <c r="X319" s="194"/>
      <c r="Y319" s="125"/>
      <c r="Z319" s="54"/>
      <c r="AA319" s="194"/>
      <c r="AB319" s="57"/>
      <c r="AC319" s="70"/>
      <c r="AD319" s="124"/>
      <c r="AE319" s="70"/>
      <c r="AF319" s="124"/>
      <c r="AG319" s="70"/>
      <c r="AH319" s="57"/>
      <c r="AI319" s="70"/>
      <c r="AJ319" s="124"/>
      <c r="AK319" s="891"/>
      <c r="AL319" s="908"/>
      <c r="AM319" s="891"/>
      <c r="AN319" s="908"/>
      <c r="AO319" s="891"/>
      <c r="AP319" s="910"/>
      <c r="AQ319" s="70"/>
      <c r="AR319" s="59"/>
      <c r="AS319" s="70"/>
      <c r="AT319" s="57"/>
      <c r="AU319" s="54"/>
      <c r="AV319" s="70"/>
      <c r="AW319" s="57"/>
      <c r="AX319" s="533" t="str">
        <f>IF(AW319="","",IF(AW319="A",'12.パネルラジエーター設備費用算出シート'!$G$13,IF(AW319="B",'12.パネルラジエーター設備費用算出シート'!$N$13,IF(AW319="C",'12.パネルラジエーター設備費用算出シート'!$G$23,IF(AW319="D",'12.パネルラジエーター設備費用算出シート'!$N$23,IF(AW319="E",'12.パネルラジエーター設備費用算出シート'!$G$33,IF(AW319="F",'12.パネルラジエーター設備費用算出シート'!$N$33,IF(AW319="G",'12.パネルラジエーター設備費用算出シート'!$G$43,IF(AW319="H",'12.パネルラジエーター設備費用算出シート'!$N$43,IF(AW319="I",'12.パネルラジエーター設備費用算出シート'!$G$54,'12.パネルラジエーター設備費用算出シート'!$N$54))))))))))</f>
        <v/>
      </c>
      <c r="AY319" s="70"/>
      <c r="AZ319" s="57"/>
      <c r="BA319" s="54"/>
      <c r="BB319" s="70"/>
    </row>
    <row r="320" spans="1:65">
      <c r="B320" s="55">
        <v>308</v>
      </c>
      <c r="C320" s="78"/>
      <c r="D320" s="56"/>
      <c r="E320" s="73"/>
      <c r="F320" s="530"/>
      <c r="G320" s="530"/>
      <c r="H320" s="57"/>
      <c r="I320" s="58"/>
      <c r="J320" s="57"/>
      <c r="K320" s="531" t="str">
        <f t="shared" si="12"/>
        <v/>
      </c>
      <c r="L320" s="531" t="str">
        <f>IF($G320="","",IF(OR('2.全体概要'!$C$15=1,'2.全体概要'!$C$15=2),INDEX($BH$15:$BH$16,MATCH($G320,$BG$15:$BG$16,-1)),IF('2.全体概要'!$C$15=3,INDEX($BH$14:$BH$15,MATCH($G320,$BG$14:$BG$15,-1)),INDEX($BH$13:$BH$14,MATCH($G320,$BG$13:$BG$14,-1)))))</f>
        <v/>
      </c>
      <c r="M320" s="531" t="str">
        <f t="shared" si="13"/>
        <v/>
      </c>
      <c r="N320" s="532">
        <f t="shared" si="14"/>
        <v>0</v>
      </c>
      <c r="O320" s="70"/>
      <c r="P320" s="124"/>
      <c r="Q320" s="54"/>
      <c r="R320" s="194"/>
      <c r="S320" s="125"/>
      <c r="T320" s="54"/>
      <c r="U320" s="194"/>
      <c r="V320" s="124"/>
      <c r="W320" s="54"/>
      <c r="X320" s="194"/>
      <c r="Y320" s="125"/>
      <c r="Z320" s="54"/>
      <c r="AA320" s="194"/>
      <c r="AB320" s="57"/>
      <c r="AC320" s="70"/>
      <c r="AD320" s="124"/>
      <c r="AE320" s="70"/>
      <c r="AF320" s="124"/>
      <c r="AG320" s="70"/>
      <c r="AH320" s="57"/>
      <c r="AI320" s="70"/>
      <c r="AJ320" s="124"/>
      <c r="AK320" s="891"/>
      <c r="AL320" s="908"/>
      <c r="AM320" s="891"/>
      <c r="AN320" s="908"/>
      <c r="AO320" s="891"/>
      <c r="AP320" s="910"/>
      <c r="AQ320" s="70"/>
      <c r="AR320" s="59"/>
      <c r="AS320" s="70"/>
      <c r="AT320" s="57"/>
      <c r="AU320" s="54"/>
      <c r="AV320" s="70"/>
      <c r="AW320" s="57"/>
      <c r="AX320" s="533" t="str">
        <f>IF(AW320="","",IF(AW320="A",'12.パネルラジエーター設備費用算出シート'!$G$13,IF(AW320="B",'12.パネルラジエーター設備費用算出シート'!$N$13,IF(AW320="C",'12.パネルラジエーター設備費用算出シート'!$G$23,IF(AW320="D",'12.パネルラジエーター設備費用算出シート'!$N$23,IF(AW320="E",'12.パネルラジエーター設備費用算出シート'!$G$33,IF(AW320="F",'12.パネルラジエーター設備費用算出シート'!$N$33,IF(AW320="G",'12.パネルラジエーター設備費用算出シート'!$G$43,IF(AW320="H",'12.パネルラジエーター設備費用算出シート'!$N$43,IF(AW320="I",'12.パネルラジエーター設備費用算出シート'!$G$54,'12.パネルラジエーター設備費用算出シート'!$N$54))))))))))</f>
        <v/>
      </c>
      <c r="AY320" s="70"/>
      <c r="AZ320" s="57"/>
      <c r="BA320" s="54"/>
      <c r="BB320" s="70"/>
    </row>
    <row r="321" spans="2:54">
      <c r="B321" s="55">
        <v>309</v>
      </c>
      <c r="C321" s="78"/>
      <c r="D321" s="56"/>
      <c r="E321" s="73"/>
      <c r="F321" s="530"/>
      <c r="G321" s="530"/>
      <c r="H321" s="57"/>
      <c r="I321" s="58"/>
      <c r="J321" s="57"/>
      <c r="K321" s="531" t="str">
        <f t="shared" si="12"/>
        <v/>
      </c>
      <c r="L321" s="531" t="str">
        <f>IF($G321="","",IF(OR('2.全体概要'!$C$15=1,'2.全体概要'!$C$15=2),INDEX($BH$15:$BH$16,MATCH($G321,$BG$15:$BG$16,-1)),IF('2.全体概要'!$C$15=3,INDEX($BH$14:$BH$15,MATCH($G321,$BG$14:$BG$15,-1)),INDEX($BH$13:$BH$14,MATCH($G321,$BG$13:$BG$14,-1)))))</f>
        <v/>
      </c>
      <c r="M321" s="531" t="str">
        <f t="shared" si="13"/>
        <v/>
      </c>
      <c r="N321" s="532">
        <f t="shared" si="14"/>
        <v>0</v>
      </c>
      <c r="O321" s="70"/>
      <c r="P321" s="124"/>
      <c r="Q321" s="54"/>
      <c r="R321" s="194"/>
      <c r="S321" s="125"/>
      <c r="T321" s="54"/>
      <c r="U321" s="194"/>
      <c r="V321" s="124"/>
      <c r="W321" s="54"/>
      <c r="X321" s="194"/>
      <c r="Y321" s="125"/>
      <c r="Z321" s="54"/>
      <c r="AA321" s="194"/>
      <c r="AB321" s="57"/>
      <c r="AC321" s="70"/>
      <c r="AD321" s="124"/>
      <c r="AE321" s="70"/>
      <c r="AF321" s="124"/>
      <c r="AG321" s="70"/>
      <c r="AH321" s="57"/>
      <c r="AI321" s="70"/>
      <c r="AJ321" s="124"/>
      <c r="AK321" s="891"/>
      <c r="AL321" s="908"/>
      <c r="AM321" s="891"/>
      <c r="AN321" s="908"/>
      <c r="AO321" s="891"/>
      <c r="AP321" s="910"/>
      <c r="AQ321" s="70"/>
      <c r="AR321" s="59"/>
      <c r="AS321" s="70"/>
      <c r="AT321" s="57"/>
      <c r="AU321" s="54"/>
      <c r="AV321" s="70"/>
      <c r="AW321" s="57"/>
      <c r="AX321" s="533" t="str">
        <f>IF(AW321="","",IF(AW321="A",'12.パネルラジエーター設備費用算出シート'!$G$13,IF(AW321="B",'12.パネルラジエーター設備費用算出シート'!$N$13,IF(AW321="C",'12.パネルラジエーター設備費用算出シート'!$G$23,IF(AW321="D",'12.パネルラジエーター設備費用算出シート'!$N$23,IF(AW321="E",'12.パネルラジエーター設備費用算出シート'!$G$33,IF(AW321="F",'12.パネルラジエーター設備費用算出シート'!$N$33,IF(AW321="G",'12.パネルラジエーター設備費用算出シート'!$G$43,IF(AW321="H",'12.パネルラジエーター設備費用算出シート'!$N$43,IF(AW321="I",'12.パネルラジエーター設備費用算出シート'!$G$54,'12.パネルラジエーター設備費用算出シート'!$N$54))))))))))</f>
        <v/>
      </c>
      <c r="AY321" s="70"/>
      <c r="AZ321" s="57"/>
      <c r="BA321" s="54"/>
      <c r="BB321" s="70"/>
    </row>
    <row r="322" spans="2:54">
      <c r="B322" s="55">
        <v>310</v>
      </c>
      <c r="C322" s="78"/>
      <c r="D322" s="56"/>
      <c r="E322" s="73"/>
      <c r="F322" s="530"/>
      <c r="G322" s="530"/>
      <c r="H322" s="57"/>
      <c r="I322" s="58"/>
      <c r="J322" s="57"/>
      <c r="K322" s="531" t="str">
        <f t="shared" si="12"/>
        <v/>
      </c>
      <c r="L322" s="531" t="str">
        <f>IF($G322="","",IF(OR('2.全体概要'!$C$15=1,'2.全体概要'!$C$15=2),INDEX($BH$15:$BH$16,MATCH($G322,$BG$15:$BG$16,-1)),IF('2.全体概要'!$C$15=3,INDEX($BH$14:$BH$15,MATCH($G322,$BG$14:$BG$15,-1)),INDEX($BH$13:$BH$14,MATCH($G322,$BG$13:$BG$14,-1)))))</f>
        <v/>
      </c>
      <c r="M322" s="531" t="str">
        <f t="shared" si="13"/>
        <v/>
      </c>
      <c r="N322" s="532">
        <f t="shared" si="14"/>
        <v>0</v>
      </c>
      <c r="O322" s="70"/>
      <c r="P322" s="124"/>
      <c r="Q322" s="54"/>
      <c r="R322" s="194"/>
      <c r="S322" s="125"/>
      <c r="T322" s="54"/>
      <c r="U322" s="194"/>
      <c r="V322" s="124"/>
      <c r="W322" s="54"/>
      <c r="X322" s="194"/>
      <c r="Y322" s="125"/>
      <c r="Z322" s="54"/>
      <c r="AA322" s="194"/>
      <c r="AB322" s="57"/>
      <c r="AC322" s="70"/>
      <c r="AD322" s="124"/>
      <c r="AE322" s="70"/>
      <c r="AF322" s="124"/>
      <c r="AG322" s="70"/>
      <c r="AH322" s="57"/>
      <c r="AI322" s="70"/>
      <c r="AJ322" s="124"/>
      <c r="AK322" s="891"/>
      <c r="AL322" s="908"/>
      <c r="AM322" s="891"/>
      <c r="AN322" s="908"/>
      <c r="AO322" s="891"/>
      <c r="AP322" s="910"/>
      <c r="AQ322" s="70"/>
      <c r="AR322" s="59"/>
      <c r="AS322" s="70"/>
      <c r="AT322" s="57"/>
      <c r="AU322" s="54"/>
      <c r="AV322" s="70"/>
      <c r="AW322" s="57"/>
      <c r="AX322" s="533" t="str">
        <f>IF(AW322="","",IF(AW322="A",'12.パネルラジエーター設備費用算出シート'!$G$13,IF(AW322="B",'12.パネルラジエーター設備費用算出シート'!$N$13,IF(AW322="C",'12.パネルラジエーター設備費用算出シート'!$G$23,IF(AW322="D",'12.パネルラジエーター設備費用算出シート'!$N$23,IF(AW322="E",'12.パネルラジエーター設備費用算出シート'!$G$33,IF(AW322="F",'12.パネルラジエーター設備費用算出シート'!$N$33,IF(AW322="G",'12.パネルラジエーター設備費用算出シート'!$G$43,IF(AW322="H",'12.パネルラジエーター設備費用算出シート'!$N$43,IF(AW322="I",'12.パネルラジエーター設備費用算出シート'!$G$54,'12.パネルラジエーター設備費用算出シート'!$N$54))))))))))</f>
        <v/>
      </c>
      <c r="AY322" s="70"/>
      <c r="AZ322" s="57"/>
      <c r="BA322" s="54"/>
      <c r="BB322" s="70"/>
    </row>
    <row r="323" spans="2:54">
      <c r="B323" s="55">
        <v>311</v>
      </c>
      <c r="C323" s="78"/>
      <c r="D323" s="56"/>
      <c r="E323" s="73"/>
      <c r="F323" s="530"/>
      <c r="G323" s="530"/>
      <c r="H323" s="57"/>
      <c r="I323" s="58"/>
      <c r="J323" s="57"/>
      <c r="K323" s="531" t="str">
        <f t="shared" si="12"/>
        <v/>
      </c>
      <c r="L323" s="531" t="str">
        <f>IF($G323="","",IF(OR('2.全体概要'!$C$15=1,'2.全体概要'!$C$15=2),INDEX($BH$15:$BH$16,MATCH($G323,$BG$15:$BG$16,-1)),IF('2.全体概要'!$C$15=3,INDEX($BH$14:$BH$15,MATCH($G323,$BG$14:$BG$15,-1)),INDEX($BH$13:$BH$14,MATCH($G323,$BG$13:$BG$14,-1)))))</f>
        <v/>
      </c>
      <c r="M323" s="531" t="str">
        <f t="shared" si="13"/>
        <v/>
      </c>
      <c r="N323" s="532">
        <f t="shared" si="14"/>
        <v>0</v>
      </c>
      <c r="O323" s="70"/>
      <c r="P323" s="124"/>
      <c r="Q323" s="54"/>
      <c r="R323" s="194"/>
      <c r="S323" s="125"/>
      <c r="T323" s="54"/>
      <c r="U323" s="194"/>
      <c r="V323" s="124"/>
      <c r="W323" s="54"/>
      <c r="X323" s="194"/>
      <c r="Y323" s="125"/>
      <c r="Z323" s="54"/>
      <c r="AA323" s="194"/>
      <c r="AB323" s="57"/>
      <c r="AC323" s="70"/>
      <c r="AD323" s="124"/>
      <c r="AE323" s="70"/>
      <c r="AF323" s="124"/>
      <c r="AG323" s="70"/>
      <c r="AH323" s="57"/>
      <c r="AI323" s="70"/>
      <c r="AJ323" s="124"/>
      <c r="AK323" s="891"/>
      <c r="AL323" s="908"/>
      <c r="AM323" s="891"/>
      <c r="AN323" s="908"/>
      <c r="AO323" s="891"/>
      <c r="AP323" s="910"/>
      <c r="AQ323" s="70"/>
      <c r="AR323" s="59"/>
      <c r="AS323" s="70"/>
      <c r="AT323" s="57"/>
      <c r="AU323" s="54"/>
      <c r="AV323" s="70"/>
      <c r="AW323" s="57"/>
      <c r="AX323" s="533" t="str">
        <f>IF(AW323="","",IF(AW323="A",'12.パネルラジエーター設備費用算出シート'!$G$13,IF(AW323="B",'12.パネルラジエーター設備費用算出シート'!$N$13,IF(AW323="C",'12.パネルラジエーター設備費用算出シート'!$G$23,IF(AW323="D",'12.パネルラジエーター設備費用算出シート'!$N$23,IF(AW323="E",'12.パネルラジエーター設備費用算出シート'!$G$33,IF(AW323="F",'12.パネルラジエーター設備費用算出シート'!$N$33,IF(AW323="G",'12.パネルラジエーター設備費用算出シート'!$G$43,IF(AW323="H",'12.パネルラジエーター設備費用算出シート'!$N$43,IF(AW323="I",'12.パネルラジエーター設備費用算出シート'!$G$54,'12.パネルラジエーター設備費用算出シート'!$N$54))))))))))</f>
        <v/>
      </c>
      <c r="AY323" s="70"/>
      <c r="AZ323" s="57"/>
      <c r="BA323" s="54"/>
      <c r="BB323" s="70"/>
    </row>
    <row r="324" spans="2:54">
      <c r="B324" s="55">
        <v>312</v>
      </c>
      <c r="C324" s="78"/>
      <c r="D324" s="56"/>
      <c r="E324" s="73"/>
      <c r="F324" s="530"/>
      <c r="G324" s="530"/>
      <c r="H324" s="57"/>
      <c r="I324" s="58"/>
      <c r="J324" s="57"/>
      <c r="K324" s="531" t="str">
        <f t="shared" si="12"/>
        <v/>
      </c>
      <c r="L324" s="531" t="str">
        <f>IF($G324="","",IF(OR('2.全体概要'!$C$15=1,'2.全体概要'!$C$15=2),INDEX($BH$15:$BH$16,MATCH($G324,$BG$15:$BG$16,-1)),IF('2.全体概要'!$C$15=3,INDEX($BH$14:$BH$15,MATCH($G324,$BG$14:$BG$15,-1)),INDEX($BH$13:$BH$14,MATCH($G324,$BG$13:$BG$14,-1)))))</f>
        <v/>
      </c>
      <c r="M324" s="531" t="str">
        <f t="shared" si="13"/>
        <v/>
      </c>
      <c r="N324" s="532">
        <f t="shared" si="14"/>
        <v>0</v>
      </c>
      <c r="O324" s="70"/>
      <c r="P324" s="124"/>
      <c r="Q324" s="54"/>
      <c r="R324" s="194"/>
      <c r="S324" s="125"/>
      <c r="T324" s="54"/>
      <c r="U324" s="194"/>
      <c r="V324" s="124"/>
      <c r="W324" s="54"/>
      <c r="X324" s="194"/>
      <c r="Y324" s="125"/>
      <c r="Z324" s="54"/>
      <c r="AA324" s="194"/>
      <c r="AB324" s="57"/>
      <c r="AC324" s="70"/>
      <c r="AD324" s="124"/>
      <c r="AE324" s="70"/>
      <c r="AF324" s="124"/>
      <c r="AG324" s="70"/>
      <c r="AH324" s="57"/>
      <c r="AI324" s="70"/>
      <c r="AJ324" s="124"/>
      <c r="AK324" s="891"/>
      <c r="AL324" s="908"/>
      <c r="AM324" s="891"/>
      <c r="AN324" s="908"/>
      <c r="AO324" s="891"/>
      <c r="AP324" s="910"/>
      <c r="AQ324" s="70"/>
      <c r="AR324" s="59"/>
      <c r="AS324" s="70"/>
      <c r="AT324" s="57"/>
      <c r="AU324" s="54"/>
      <c r="AV324" s="70"/>
      <c r="AW324" s="57"/>
      <c r="AX324" s="533" t="str">
        <f>IF(AW324="","",IF(AW324="A",'12.パネルラジエーター設備費用算出シート'!$G$13,IF(AW324="B",'12.パネルラジエーター設備費用算出シート'!$N$13,IF(AW324="C",'12.パネルラジエーター設備費用算出シート'!$G$23,IF(AW324="D",'12.パネルラジエーター設備費用算出シート'!$N$23,IF(AW324="E",'12.パネルラジエーター設備費用算出シート'!$G$33,IF(AW324="F",'12.パネルラジエーター設備費用算出シート'!$N$33,IF(AW324="G",'12.パネルラジエーター設備費用算出シート'!$G$43,IF(AW324="H",'12.パネルラジエーター設備費用算出シート'!$N$43,IF(AW324="I",'12.パネルラジエーター設備費用算出シート'!$G$54,'12.パネルラジエーター設備費用算出シート'!$N$54))))))))))</f>
        <v/>
      </c>
      <c r="AY324" s="70"/>
      <c r="AZ324" s="57"/>
      <c r="BA324" s="54"/>
      <c r="BB324" s="70"/>
    </row>
    <row r="325" spans="2:54">
      <c r="B325" s="55">
        <v>313</v>
      </c>
      <c r="C325" s="78"/>
      <c r="D325" s="56"/>
      <c r="E325" s="73"/>
      <c r="F325" s="530"/>
      <c r="G325" s="530"/>
      <c r="H325" s="57"/>
      <c r="I325" s="58"/>
      <c r="J325" s="57"/>
      <c r="K325" s="531" t="str">
        <f t="shared" si="12"/>
        <v/>
      </c>
      <c r="L325" s="531" t="str">
        <f>IF($G325="","",IF(OR('2.全体概要'!$C$15=1,'2.全体概要'!$C$15=2),INDEX($BH$15:$BH$16,MATCH($G325,$BG$15:$BG$16,-1)),IF('2.全体概要'!$C$15=3,INDEX($BH$14:$BH$15,MATCH($G325,$BG$14:$BG$15,-1)),INDEX($BH$13:$BH$14,MATCH($G325,$BG$13:$BG$14,-1)))))</f>
        <v/>
      </c>
      <c r="M325" s="531" t="str">
        <f t="shared" si="13"/>
        <v/>
      </c>
      <c r="N325" s="532">
        <f t="shared" si="14"/>
        <v>0</v>
      </c>
      <c r="O325" s="70"/>
      <c r="P325" s="124"/>
      <c r="Q325" s="54"/>
      <c r="R325" s="194"/>
      <c r="S325" s="125"/>
      <c r="T325" s="54"/>
      <c r="U325" s="194"/>
      <c r="V325" s="124"/>
      <c r="W325" s="54"/>
      <c r="X325" s="194"/>
      <c r="Y325" s="125"/>
      <c r="Z325" s="54"/>
      <c r="AA325" s="194"/>
      <c r="AB325" s="57"/>
      <c r="AC325" s="70"/>
      <c r="AD325" s="124"/>
      <c r="AE325" s="70"/>
      <c r="AF325" s="124"/>
      <c r="AG325" s="70"/>
      <c r="AH325" s="57"/>
      <c r="AI325" s="70"/>
      <c r="AJ325" s="124"/>
      <c r="AK325" s="891"/>
      <c r="AL325" s="908"/>
      <c r="AM325" s="891"/>
      <c r="AN325" s="908"/>
      <c r="AO325" s="891"/>
      <c r="AP325" s="910"/>
      <c r="AQ325" s="70"/>
      <c r="AR325" s="59"/>
      <c r="AS325" s="70"/>
      <c r="AT325" s="57"/>
      <c r="AU325" s="54"/>
      <c r="AV325" s="70"/>
      <c r="AW325" s="57"/>
      <c r="AX325" s="533" t="str">
        <f>IF(AW325="","",IF(AW325="A",'12.パネルラジエーター設備費用算出シート'!$G$13,IF(AW325="B",'12.パネルラジエーター設備費用算出シート'!$N$13,IF(AW325="C",'12.パネルラジエーター設備費用算出シート'!$G$23,IF(AW325="D",'12.パネルラジエーター設備費用算出シート'!$N$23,IF(AW325="E",'12.パネルラジエーター設備費用算出シート'!$G$33,IF(AW325="F",'12.パネルラジエーター設備費用算出シート'!$N$33,IF(AW325="G",'12.パネルラジエーター設備費用算出シート'!$G$43,IF(AW325="H",'12.パネルラジエーター設備費用算出シート'!$N$43,IF(AW325="I",'12.パネルラジエーター設備費用算出シート'!$G$54,'12.パネルラジエーター設備費用算出シート'!$N$54))))))))))</f>
        <v/>
      </c>
      <c r="AY325" s="70"/>
      <c r="AZ325" s="57"/>
      <c r="BA325" s="54"/>
      <c r="BB325" s="70"/>
    </row>
    <row r="326" spans="2:54">
      <c r="B326" s="55">
        <v>314</v>
      </c>
      <c r="C326" s="78"/>
      <c r="D326" s="56"/>
      <c r="E326" s="73"/>
      <c r="F326" s="530"/>
      <c r="G326" s="530"/>
      <c r="H326" s="57"/>
      <c r="I326" s="58"/>
      <c r="J326" s="57"/>
      <c r="K326" s="531" t="str">
        <f t="shared" si="12"/>
        <v/>
      </c>
      <c r="L326" s="531" t="str">
        <f>IF($G326="","",IF(OR('2.全体概要'!$C$15=1,'2.全体概要'!$C$15=2),INDEX($BH$15:$BH$16,MATCH($G326,$BG$15:$BG$16,-1)),IF('2.全体概要'!$C$15=3,INDEX($BH$14:$BH$15,MATCH($G326,$BG$14:$BG$15,-1)),INDEX($BH$13:$BH$14,MATCH($G326,$BG$13:$BG$14,-1)))))</f>
        <v/>
      </c>
      <c r="M326" s="531" t="str">
        <f t="shared" si="13"/>
        <v/>
      </c>
      <c r="N326" s="532">
        <f t="shared" si="14"/>
        <v>0</v>
      </c>
      <c r="O326" s="70"/>
      <c r="P326" s="124"/>
      <c r="Q326" s="54"/>
      <c r="R326" s="194"/>
      <c r="S326" s="125"/>
      <c r="T326" s="54"/>
      <c r="U326" s="194"/>
      <c r="V326" s="124"/>
      <c r="W326" s="54"/>
      <c r="X326" s="194"/>
      <c r="Y326" s="125"/>
      <c r="Z326" s="54"/>
      <c r="AA326" s="194"/>
      <c r="AB326" s="57"/>
      <c r="AC326" s="70"/>
      <c r="AD326" s="124"/>
      <c r="AE326" s="70"/>
      <c r="AF326" s="124"/>
      <c r="AG326" s="70"/>
      <c r="AH326" s="57"/>
      <c r="AI326" s="70"/>
      <c r="AJ326" s="124"/>
      <c r="AK326" s="891"/>
      <c r="AL326" s="908"/>
      <c r="AM326" s="891"/>
      <c r="AN326" s="908"/>
      <c r="AO326" s="891"/>
      <c r="AP326" s="910"/>
      <c r="AQ326" s="70"/>
      <c r="AR326" s="59"/>
      <c r="AS326" s="70"/>
      <c r="AT326" s="57"/>
      <c r="AU326" s="54"/>
      <c r="AV326" s="70"/>
      <c r="AW326" s="57"/>
      <c r="AX326" s="533" t="str">
        <f>IF(AW326="","",IF(AW326="A",'12.パネルラジエーター設備費用算出シート'!$G$13,IF(AW326="B",'12.パネルラジエーター設備費用算出シート'!$N$13,IF(AW326="C",'12.パネルラジエーター設備費用算出シート'!$G$23,IF(AW326="D",'12.パネルラジエーター設備費用算出シート'!$N$23,IF(AW326="E",'12.パネルラジエーター設備費用算出シート'!$G$33,IF(AW326="F",'12.パネルラジエーター設備費用算出シート'!$N$33,IF(AW326="G",'12.パネルラジエーター設備費用算出シート'!$G$43,IF(AW326="H",'12.パネルラジエーター設備費用算出シート'!$N$43,IF(AW326="I",'12.パネルラジエーター設備費用算出シート'!$G$54,'12.パネルラジエーター設備費用算出シート'!$N$54))))))))))</f>
        <v/>
      </c>
      <c r="AY326" s="70"/>
      <c r="AZ326" s="57"/>
      <c r="BA326" s="54"/>
      <c r="BB326" s="70"/>
    </row>
    <row r="327" spans="2:54">
      <c r="B327" s="55">
        <v>315</v>
      </c>
      <c r="C327" s="78"/>
      <c r="D327" s="56"/>
      <c r="E327" s="73"/>
      <c r="F327" s="530"/>
      <c r="G327" s="530"/>
      <c r="H327" s="57"/>
      <c r="I327" s="58"/>
      <c r="J327" s="57"/>
      <c r="K327" s="531" t="str">
        <f t="shared" si="12"/>
        <v/>
      </c>
      <c r="L327" s="531" t="str">
        <f>IF($G327="","",IF(OR('2.全体概要'!$C$15=1,'2.全体概要'!$C$15=2),INDEX($BH$15:$BH$16,MATCH($G327,$BG$15:$BG$16,-1)),IF('2.全体概要'!$C$15=3,INDEX($BH$14:$BH$15,MATCH($G327,$BG$14:$BG$15,-1)),INDEX($BH$13:$BH$14,MATCH($G327,$BG$13:$BG$14,-1)))))</f>
        <v/>
      </c>
      <c r="M327" s="531" t="str">
        <f t="shared" si="13"/>
        <v/>
      </c>
      <c r="N327" s="532">
        <f t="shared" si="14"/>
        <v>0</v>
      </c>
      <c r="O327" s="70"/>
      <c r="P327" s="124"/>
      <c r="Q327" s="54"/>
      <c r="R327" s="194"/>
      <c r="S327" s="125"/>
      <c r="T327" s="54"/>
      <c r="U327" s="194"/>
      <c r="V327" s="124"/>
      <c r="W327" s="54"/>
      <c r="X327" s="194"/>
      <c r="Y327" s="125"/>
      <c r="Z327" s="54"/>
      <c r="AA327" s="194"/>
      <c r="AB327" s="57"/>
      <c r="AC327" s="70"/>
      <c r="AD327" s="124"/>
      <c r="AE327" s="70"/>
      <c r="AF327" s="124"/>
      <c r="AG327" s="70"/>
      <c r="AH327" s="57"/>
      <c r="AI327" s="70"/>
      <c r="AJ327" s="124"/>
      <c r="AK327" s="891"/>
      <c r="AL327" s="908"/>
      <c r="AM327" s="891"/>
      <c r="AN327" s="908"/>
      <c r="AO327" s="891"/>
      <c r="AP327" s="910"/>
      <c r="AQ327" s="70"/>
      <c r="AR327" s="59"/>
      <c r="AS327" s="70"/>
      <c r="AT327" s="57"/>
      <c r="AU327" s="54"/>
      <c r="AV327" s="70"/>
      <c r="AW327" s="57"/>
      <c r="AX327" s="533" t="str">
        <f>IF(AW327="","",IF(AW327="A",'12.パネルラジエーター設備費用算出シート'!$G$13,IF(AW327="B",'12.パネルラジエーター設備費用算出シート'!$N$13,IF(AW327="C",'12.パネルラジエーター設備費用算出シート'!$G$23,IF(AW327="D",'12.パネルラジエーター設備費用算出シート'!$N$23,IF(AW327="E",'12.パネルラジエーター設備費用算出シート'!$G$33,IF(AW327="F",'12.パネルラジエーター設備費用算出シート'!$N$33,IF(AW327="G",'12.パネルラジエーター設備費用算出シート'!$G$43,IF(AW327="H",'12.パネルラジエーター設備費用算出シート'!$N$43,IF(AW327="I",'12.パネルラジエーター設備費用算出シート'!$G$54,'12.パネルラジエーター設備費用算出シート'!$N$54))))))))))</f>
        <v/>
      </c>
      <c r="AY327" s="70"/>
      <c r="AZ327" s="57"/>
      <c r="BA327" s="54"/>
      <c r="BB327" s="70"/>
    </row>
    <row r="328" spans="2:54">
      <c r="B328" s="55">
        <v>316</v>
      </c>
      <c r="C328" s="78"/>
      <c r="D328" s="56"/>
      <c r="E328" s="73"/>
      <c r="F328" s="530"/>
      <c r="G328" s="530"/>
      <c r="H328" s="57"/>
      <c r="I328" s="58"/>
      <c r="J328" s="57"/>
      <c r="K328" s="531" t="str">
        <f t="shared" si="12"/>
        <v/>
      </c>
      <c r="L328" s="531" t="str">
        <f>IF($G328="","",IF(OR('2.全体概要'!$C$15=1,'2.全体概要'!$C$15=2),INDEX($BH$15:$BH$16,MATCH($G328,$BG$15:$BG$16,-1)),IF('2.全体概要'!$C$15=3,INDEX($BH$14:$BH$15,MATCH($G328,$BG$14:$BG$15,-1)),INDEX($BH$13:$BH$14,MATCH($G328,$BG$13:$BG$14,-1)))))</f>
        <v/>
      </c>
      <c r="M328" s="531" t="str">
        <f t="shared" si="13"/>
        <v/>
      </c>
      <c r="N328" s="532">
        <f t="shared" si="14"/>
        <v>0</v>
      </c>
      <c r="O328" s="70"/>
      <c r="P328" s="124"/>
      <c r="Q328" s="54"/>
      <c r="R328" s="194"/>
      <c r="S328" s="125"/>
      <c r="T328" s="54"/>
      <c r="U328" s="194"/>
      <c r="V328" s="124"/>
      <c r="W328" s="54"/>
      <c r="X328" s="194"/>
      <c r="Y328" s="125"/>
      <c r="Z328" s="54"/>
      <c r="AA328" s="194"/>
      <c r="AB328" s="57"/>
      <c r="AC328" s="70"/>
      <c r="AD328" s="124"/>
      <c r="AE328" s="70"/>
      <c r="AF328" s="124"/>
      <c r="AG328" s="70"/>
      <c r="AH328" s="57"/>
      <c r="AI328" s="70"/>
      <c r="AJ328" s="124"/>
      <c r="AK328" s="891"/>
      <c r="AL328" s="908"/>
      <c r="AM328" s="891"/>
      <c r="AN328" s="908"/>
      <c r="AO328" s="891"/>
      <c r="AP328" s="910"/>
      <c r="AQ328" s="70"/>
      <c r="AR328" s="59"/>
      <c r="AS328" s="70"/>
      <c r="AT328" s="57"/>
      <c r="AU328" s="54"/>
      <c r="AV328" s="70"/>
      <c r="AW328" s="57"/>
      <c r="AX328" s="533" t="str">
        <f>IF(AW328="","",IF(AW328="A",'12.パネルラジエーター設備費用算出シート'!$G$13,IF(AW328="B",'12.パネルラジエーター設備費用算出シート'!$N$13,IF(AW328="C",'12.パネルラジエーター設備費用算出シート'!$G$23,IF(AW328="D",'12.パネルラジエーター設備費用算出シート'!$N$23,IF(AW328="E",'12.パネルラジエーター設備費用算出シート'!$G$33,IF(AW328="F",'12.パネルラジエーター設備費用算出シート'!$N$33,IF(AW328="G",'12.パネルラジエーター設備費用算出シート'!$G$43,IF(AW328="H",'12.パネルラジエーター設備費用算出シート'!$N$43,IF(AW328="I",'12.パネルラジエーター設備費用算出シート'!$G$54,'12.パネルラジエーター設備費用算出シート'!$N$54))))))))))</f>
        <v/>
      </c>
      <c r="AY328" s="70"/>
      <c r="AZ328" s="57"/>
      <c r="BA328" s="54"/>
      <c r="BB328" s="70"/>
    </row>
    <row r="329" spans="2:54">
      <c r="B329" s="55">
        <v>317</v>
      </c>
      <c r="C329" s="78"/>
      <c r="D329" s="56"/>
      <c r="E329" s="73"/>
      <c r="F329" s="530"/>
      <c r="G329" s="530"/>
      <c r="H329" s="57"/>
      <c r="I329" s="58"/>
      <c r="J329" s="57"/>
      <c r="K329" s="531" t="str">
        <f t="shared" si="12"/>
        <v/>
      </c>
      <c r="L329" s="531" t="str">
        <f>IF($G329="","",IF(OR('2.全体概要'!$C$15=1,'2.全体概要'!$C$15=2),INDEX($BH$15:$BH$16,MATCH($G329,$BG$15:$BG$16,-1)),IF('2.全体概要'!$C$15=3,INDEX($BH$14:$BH$15,MATCH($G329,$BG$14:$BG$15,-1)),INDEX($BH$13:$BH$14,MATCH($G329,$BG$13:$BG$14,-1)))))</f>
        <v/>
      </c>
      <c r="M329" s="531" t="str">
        <f t="shared" si="13"/>
        <v/>
      </c>
      <c r="N329" s="532">
        <f t="shared" si="14"/>
        <v>0</v>
      </c>
      <c r="O329" s="70"/>
      <c r="P329" s="124"/>
      <c r="Q329" s="54"/>
      <c r="R329" s="194"/>
      <c r="S329" s="125"/>
      <c r="T329" s="54"/>
      <c r="U329" s="194"/>
      <c r="V329" s="124"/>
      <c r="W329" s="54"/>
      <c r="X329" s="194"/>
      <c r="Y329" s="125"/>
      <c r="Z329" s="54"/>
      <c r="AA329" s="194"/>
      <c r="AB329" s="57"/>
      <c r="AC329" s="70"/>
      <c r="AD329" s="124"/>
      <c r="AE329" s="70"/>
      <c r="AF329" s="124"/>
      <c r="AG329" s="70"/>
      <c r="AH329" s="57"/>
      <c r="AI329" s="70"/>
      <c r="AJ329" s="124"/>
      <c r="AK329" s="891"/>
      <c r="AL329" s="908"/>
      <c r="AM329" s="891"/>
      <c r="AN329" s="908"/>
      <c r="AO329" s="891"/>
      <c r="AP329" s="910"/>
      <c r="AQ329" s="70"/>
      <c r="AR329" s="59"/>
      <c r="AS329" s="70"/>
      <c r="AT329" s="57"/>
      <c r="AU329" s="54"/>
      <c r="AV329" s="70"/>
      <c r="AW329" s="57"/>
      <c r="AX329" s="533" t="str">
        <f>IF(AW329="","",IF(AW329="A",'12.パネルラジエーター設備費用算出シート'!$G$13,IF(AW329="B",'12.パネルラジエーター設備費用算出シート'!$N$13,IF(AW329="C",'12.パネルラジエーター設備費用算出シート'!$G$23,IF(AW329="D",'12.パネルラジエーター設備費用算出シート'!$N$23,IF(AW329="E",'12.パネルラジエーター設備費用算出シート'!$G$33,IF(AW329="F",'12.パネルラジエーター設備費用算出シート'!$N$33,IF(AW329="G",'12.パネルラジエーター設備費用算出シート'!$G$43,IF(AW329="H",'12.パネルラジエーター設備費用算出シート'!$N$43,IF(AW329="I",'12.パネルラジエーター設備費用算出シート'!$G$54,'12.パネルラジエーター設備費用算出シート'!$N$54))))))))))</f>
        <v/>
      </c>
      <c r="AY329" s="70"/>
      <c r="AZ329" s="57"/>
      <c r="BA329" s="54"/>
      <c r="BB329" s="70"/>
    </row>
    <row r="330" spans="2:54">
      <c r="B330" s="55">
        <v>318</v>
      </c>
      <c r="C330" s="78"/>
      <c r="D330" s="56"/>
      <c r="E330" s="73"/>
      <c r="F330" s="530"/>
      <c r="G330" s="530"/>
      <c r="H330" s="57"/>
      <c r="I330" s="58"/>
      <c r="J330" s="57"/>
      <c r="K330" s="531" t="str">
        <f t="shared" si="12"/>
        <v/>
      </c>
      <c r="L330" s="531" t="str">
        <f>IF($G330="","",IF(OR('2.全体概要'!$C$15=1,'2.全体概要'!$C$15=2),INDEX($BH$15:$BH$16,MATCH($G330,$BG$15:$BG$16,-1)),IF('2.全体概要'!$C$15=3,INDEX($BH$14:$BH$15,MATCH($G330,$BG$14:$BG$15,-1)),INDEX($BH$13:$BH$14,MATCH($G330,$BG$13:$BG$14,-1)))))</f>
        <v/>
      </c>
      <c r="M330" s="531" t="str">
        <f t="shared" si="13"/>
        <v/>
      </c>
      <c r="N330" s="532">
        <f t="shared" si="14"/>
        <v>0</v>
      </c>
      <c r="O330" s="70"/>
      <c r="P330" s="124"/>
      <c r="Q330" s="54"/>
      <c r="R330" s="194"/>
      <c r="S330" s="125"/>
      <c r="T330" s="54"/>
      <c r="U330" s="194"/>
      <c r="V330" s="124"/>
      <c r="W330" s="54"/>
      <c r="X330" s="194"/>
      <c r="Y330" s="125"/>
      <c r="Z330" s="54"/>
      <c r="AA330" s="194"/>
      <c r="AB330" s="57"/>
      <c r="AC330" s="70"/>
      <c r="AD330" s="124"/>
      <c r="AE330" s="70"/>
      <c r="AF330" s="124"/>
      <c r="AG330" s="70"/>
      <c r="AH330" s="57"/>
      <c r="AI330" s="70"/>
      <c r="AJ330" s="124"/>
      <c r="AK330" s="891"/>
      <c r="AL330" s="908"/>
      <c r="AM330" s="891"/>
      <c r="AN330" s="908"/>
      <c r="AO330" s="891"/>
      <c r="AP330" s="910"/>
      <c r="AQ330" s="70"/>
      <c r="AR330" s="59"/>
      <c r="AS330" s="70"/>
      <c r="AT330" s="57"/>
      <c r="AU330" s="54"/>
      <c r="AV330" s="70"/>
      <c r="AW330" s="57"/>
      <c r="AX330" s="533" t="str">
        <f>IF(AW330="","",IF(AW330="A",'12.パネルラジエーター設備費用算出シート'!$G$13,IF(AW330="B",'12.パネルラジエーター設備費用算出シート'!$N$13,IF(AW330="C",'12.パネルラジエーター設備費用算出シート'!$G$23,IF(AW330="D",'12.パネルラジエーター設備費用算出シート'!$N$23,IF(AW330="E",'12.パネルラジエーター設備費用算出シート'!$G$33,IF(AW330="F",'12.パネルラジエーター設備費用算出シート'!$N$33,IF(AW330="G",'12.パネルラジエーター設備費用算出シート'!$G$43,IF(AW330="H",'12.パネルラジエーター設備費用算出シート'!$N$43,IF(AW330="I",'12.パネルラジエーター設備費用算出シート'!$G$54,'12.パネルラジエーター設備費用算出シート'!$N$54))))))))))</f>
        <v/>
      </c>
      <c r="AY330" s="70"/>
      <c r="AZ330" s="57"/>
      <c r="BA330" s="54"/>
      <c r="BB330" s="70"/>
    </row>
    <row r="331" spans="2:54">
      <c r="B331" s="55">
        <v>319</v>
      </c>
      <c r="C331" s="78"/>
      <c r="D331" s="56"/>
      <c r="E331" s="73"/>
      <c r="F331" s="530"/>
      <c r="G331" s="530"/>
      <c r="H331" s="57"/>
      <c r="I331" s="58"/>
      <c r="J331" s="57"/>
      <c r="K331" s="531" t="str">
        <f t="shared" si="12"/>
        <v/>
      </c>
      <c r="L331" s="531" t="str">
        <f>IF($G331="","",IF(OR('2.全体概要'!$C$15=1,'2.全体概要'!$C$15=2),INDEX($BH$15:$BH$16,MATCH($G331,$BG$15:$BG$16,-1)),IF('2.全体概要'!$C$15=3,INDEX($BH$14:$BH$15,MATCH($G331,$BG$14:$BG$15,-1)),INDEX($BH$13:$BH$14,MATCH($G331,$BG$13:$BG$14,-1)))))</f>
        <v/>
      </c>
      <c r="M331" s="531" t="str">
        <f t="shared" si="13"/>
        <v/>
      </c>
      <c r="N331" s="532">
        <f t="shared" si="14"/>
        <v>0</v>
      </c>
      <c r="O331" s="70"/>
      <c r="P331" s="124"/>
      <c r="Q331" s="54"/>
      <c r="R331" s="194"/>
      <c r="S331" s="125"/>
      <c r="T331" s="54"/>
      <c r="U331" s="194"/>
      <c r="V331" s="124"/>
      <c r="W331" s="54"/>
      <c r="X331" s="194"/>
      <c r="Y331" s="125"/>
      <c r="Z331" s="54"/>
      <c r="AA331" s="194"/>
      <c r="AB331" s="57"/>
      <c r="AC331" s="70"/>
      <c r="AD331" s="124"/>
      <c r="AE331" s="70"/>
      <c r="AF331" s="124"/>
      <c r="AG331" s="70"/>
      <c r="AH331" s="57"/>
      <c r="AI331" s="70"/>
      <c r="AJ331" s="124"/>
      <c r="AK331" s="891"/>
      <c r="AL331" s="908"/>
      <c r="AM331" s="891"/>
      <c r="AN331" s="908"/>
      <c r="AO331" s="891"/>
      <c r="AP331" s="910"/>
      <c r="AQ331" s="70"/>
      <c r="AR331" s="59"/>
      <c r="AS331" s="70"/>
      <c r="AT331" s="57"/>
      <c r="AU331" s="54"/>
      <c r="AV331" s="70"/>
      <c r="AW331" s="57"/>
      <c r="AX331" s="533" t="str">
        <f>IF(AW331="","",IF(AW331="A",'12.パネルラジエーター設備費用算出シート'!$G$13,IF(AW331="B",'12.パネルラジエーター設備費用算出シート'!$N$13,IF(AW331="C",'12.パネルラジエーター設備費用算出シート'!$G$23,IF(AW331="D",'12.パネルラジエーター設備費用算出シート'!$N$23,IF(AW331="E",'12.パネルラジエーター設備費用算出シート'!$G$33,IF(AW331="F",'12.パネルラジエーター設備費用算出シート'!$N$33,IF(AW331="G",'12.パネルラジエーター設備費用算出シート'!$G$43,IF(AW331="H",'12.パネルラジエーター設備費用算出シート'!$N$43,IF(AW331="I",'12.パネルラジエーター設備費用算出シート'!$G$54,'12.パネルラジエーター設備費用算出シート'!$N$54))))))))))</f>
        <v/>
      </c>
      <c r="AY331" s="70"/>
      <c r="AZ331" s="57"/>
      <c r="BA331" s="54"/>
      <c r="BB331" s="70"/>
    </row>
    <row r="332" spans="2:54">
      <c r="B332" s="55">
        <v>320</v>
      </c>
      <c r="C332" s="78"/>
      <c r="D332" s="56"/>
      <c r="E332" s="73"/>
      <c r="F332" s="530"/>
      <c r="G332" s="530"/>
      <c r="H332" s="57"/>
      <c r="I332" s="58"/>
      <c r="J332" s="57"/>
      <c r="K332" s="531" t="str">
        <f t="shared" si="12"/>
        <v/>
      </c>
      <c r="L332" s="531" t="str">
        <f>IF($G332="","",IF(OR('2.全体概要'!$C$15=1,'2.全体概要'!$C$15=2),INDEX($BH$15:$BH$16,MATCH($G332,$BG$15:$BG$16,-1)),IF('2.全体概要'!$C$15=3,INDEX($BH$14:$BH$15,MATCH($G332,$BG$14:$BG$15,-1)),INDEX($BH$13:$BH$14,MATCH($G332,$BG$13:$BG$14,-1)))))</f>
        <v/>
      </c>
      <c r="M332" s="531" t="str">
        <f t="shared" si="13"/>
        <v/>
      </c>
      <c r="N332" s="532">
        <f t="shared" si="14"/>
        <v>0</v>
      </c>
      <c r="O332" s="70"/>
      <c r="P332" s="124"/>
      <c r="Q332" s="54"/>
      <c r="R332" s="194"/>
      <c r="S332" s="125"/>
      <c r="T332" s="54"/>
      <c r="U332" s="194"/>
      <c r="V332" s="124"/>
      <c r="W332" s="54"/>
      <c r="X332" s="194"/>
      <c r="Y332" s="125"/>
      <c r="Z332" s="54"/>
      <c r="AA332" s="194"/>
      <c r="AB332" s="57"/>
      <c r="AC332" s="70"/>
      <c r="AD332" s="124"/>
      <c r="AE332" s="70"/>
      <c r="AF332" s="124"/>
      <c r="AG332" s="70"/>
      <c r="AH332" s="57"/>
      <c r="AI332" s="70"/>
      <c r="AJ332" s="124"/>
      <c r="AK332" s="891"/>
      <c r="AL332" s="908"/>
      <c r="AM332" s="891"/>
      <c r="AN332" s="908"/>
      <c r="AO332" s="891"/>
      <c r="AP332" s="910"/>
      <c r="AQ332" s="70"/>
      <c r="AR332" s="59"/>
      <c r="AS332" s="70"/>
      <c r="AT332" s="57"/>
      <c r="AU332" s="54"/>
      <c r="AV332" s="70"/>
      <c r="AW332" s="57"/>
      <c r="AX332" s="533" t="str">
        <f>IF(AW332="","",IF(AW332="A",'12.パネルラジエーター設備費用算出シート'!$G$13,IF(AW332="B",'12.パネルラジエーター設備費用算出シート'!$N$13,IF(AW332="C",'12.パネルラジエーター設備費用算出シート'!$G$23,IF(AW332="D",'12.パネルラジエーター設備費用算出シート'!$N$23,IF(AW332="E",'12.パネルラジエーター設備費用算出シート'!$G$33,IF(AW332="F",'12.パネルラジエーター設備費用算出シート'!$N$33,IF(AW332="G",'12.パネルラジエーター設備費用算出シート'!$G$43,IF(AW332="H",'12.パネルラジエーター設備費用算出シート'!$N$43,IF(AW332="I",'12.パネルラジエーター設備費用算出シート'!$G$54,'12.パネルラジエーター設備費用算出シート'!$N$54))))))))))</f>
        <v/>
      </c>
      <c r="AY332" s="70"/>
      <c r="AZ332" s="57"/>
      <c r="BA332" s="54"/>
      <c r="BB332" s="70"/>
    </row>
    <row r="333" spans="2:54">
      <c r="B333" s="55">
        <v>321</v>
      </c>
      <c r="C333" s="78"/>
      <c r="D333" s="56"/>
      <c r="E333" s="73"/>
      <c r="F333" s="530"/>
      <c r="G333" s="530"/>
      <c r="H333" s="57"/>
      <c r="I333" s="58"/>
      <c r="J333" s="57"/>
      <c r="K333" s="531" t="str">
        <f t="shared" ref="K333:K396" si="15">IF($F333="","",VLOOKUP($F333,$BD$13:$BE$17,2,TRUE))</f>
        <v/>
      </c>
      <c r="L333" s="531" t="str">
        <f>IF($G333="","",IF(OR('2.全体概要'!$C$15=1,'2.全体概要'!$C$15=2),INDEX($BH$15:$BH$16,MATCH($G333,$BG$15:$BG$16,-1)),IF('2.全体概要'!$C$15=3,INDEX($BH$14:$BH$15,MATCH($G333,$BG$14:$BG$15,-1)),INDEX($BH$13:$BH$14,MATCH($G333,$BG$13:$BG$14,-1)))))</f>
        <v/>
      </c>
      <c r="M333" s="531" t="str">
        <f t="shared" ref="M333:M396" si="16">IF(OR($F333="",$H333="",$I333=""),"",VLOOKUP($H333&amp;$I333,$BJ$13:$BM$18,IF($F333&lt;50,2,IF(AND($J333="該当",$H333="角住戸"),4,3)),FALSE))</f>
        <v/>
      </c>
      <c r="N333" s="532">
        <f t="shared" si="14"/>
        <v>0</v>
      </c>
      <c r="O333" s="70"/>
      <c r="P333" s="124"/>
      <c r="Q333" s="54"/>
      <c r="R333" s="194"/>
      <c r="S333" s="125"/>
      <c r="T333" s="54"/>
      <c r="U333" s="194"/>
      <c r="V333" s="124"/>
      <c r="W333" s="54"/>
      <c r="X333" s="194"/>
      <c r="Y333" s="125"/>
      <c r="Z333" s="54"/>
      <c r="AA333" s="194"/>
      <c r="AB333" s="57"/>
      <c r="AC333" s="70"/>
      <c r="AD333" s="124"/>
      <c r="AE333" s="70"/>
      <c r="AF333" s="124"/>
      <c r="AG333" s="70"/>
      <c r="AH333" s="57"/>
      <c r="AI333" s="70"/>
      <c r="AJ333" s="124"/>
      <c r="AK333" s="891"/>
      <c r="AL333" s="908"/>
      <c r="AM333" s="891"/>
      <c r="AN333" s="908"/>
      <c r="AO333" s="891"/>
      <c r="AP333" s="910"/>
      <c r="AQ333" s="70"/>
      <c r="AR333" s="59"/>
      <c r="AS333" s="70"/>
      <c r="AT333" s="57"/>
      <c r="AU333" s="54"/>
      <c r="AV333" s="70"/>
      <c r="AW333" s="57"/>
      <c r="AX333" s="533" t="str">
        <f>IF(AW333="","",IF(AW333="A",'12.パネルラジエーター設備費用算出シート'!$G$13,IF(AW333="B",'12.パネルラジエーター設備費用算出シート'!$N$13,IF(AW333="C",'12.パネルラジエーター設備費用算出シート'!$G$23,IF(AW333="D",'12.パネルラジエーター設備費用算出シート'!$N$23,IF(AW333="E",'12.パネルラジエーター設備費用算出シート'!$G$33,IF(AW333="F",'12.パネルラジエーター設備費用算出シート'!$N$33,IF(AW333="G",'12.パネルラジエーター設備費用算出シート'!$G$43,IF(AW333="H",'12.パネルラジエーター設備費用算出シート'!$N$43,IF(AW333="I",'12.パネルラジエーター設備費用算出シート'!$G$54,'12.パネルラジエーター設備費用算出シート'!$N$54))))))))))</f>
        <v/>
      </c>
      <c r="AY333" s="70"/>
      <c r="AZ333" s="57"/>
      <c r="BA333" s="54"/>
      <c r="BB333" s="70"/>
    </row>
    <row r="334" spans="2:54">
      <c r="B334" s="55">
        <v>322</v>
      </c>
      <c r="C334" s="78"/>
      <c r="D334" s="56"/>
      <c r="E334" s="73"/>
      <c r="F334" s="530"/>
      <c r="G334" s="530"/>
      <c r="H334" s="57"/>
      <c r="I334" s="58"/>
      <c r="J334" s="57"/>
      <c r="K334" s="531" t="str">
        <f t="shared" si="15"/>
        <v/>
      </c>
      <c r="L334" s="531" t="str">
        <f>IF($G334="","",IF(OR('2.全体概要'!$C$15=1,'2.全体概要'!$C$15=2),INDEX($BH$15:$BH$16,MATCH($G334,$BG$15:$BG$16,-1)),IF('2.全体概要'!$C$15=3,INDEX($BH$14:$BH$15,MATCH($G334,$BG$14:$BG$15,-1)),INDEX($BH$13:$BH$14,MATCH($G334,$BG$13:$BG$14,-1)))))</f>
        <v/>
      </c>
      <c r="M334" s="531" t="str">
        <f t="shared" si="16"/>
        <v/>
      </c>
      <c r="N334" s="532">
        <f t="shared" ref="N334:N397" si="17">IF(OR(K334="",L334="",M334=""),0,(800000*K334*L334*M334))</f>
        <v>0</v>
      </c>
      <c r="O334" s="70"/>
      <c r="P334" s="124"/>
      <c r="Q334" s="54"/>
      <c r="R334" s="194"/>
      <c r="S334" s="125"/>
      <c r="T334" s="54"/>
      <c r="U334" s="194"/>
      <c r="V334" s="124"/>
      <c r="W334" s="54"/>
      <c r="X334" s="194"/>
      <c r="Y334" s="125"/>
      <c r="Z334" s="54"/>
      <c r="AA334" s="194"/>
      <c r="AB334" s="57"/>
      <c r="AC334" s="70"/>
      <c r="AD334" s="124"/>
      <c r="AE334" s="70"/>
      <c r="AF334" s="124"/>
      <c r="AG334" s="70"/>
      <c r="AH334" s="57"/>
      <c r="AI334" s="70"/>
      <c r="AJ334" s="124"/>
      <c r="AK334" s="891"/>
      <c r="AL334" s="908"/>
      <c r="AM334" s="891"/>
      <c r="AN334" s="908"/>
      <c r="AO334" s="891"/>
      <c r="AP334" s="910"/>
      <c r="AQ334" s="70"/>
      <c r="AR334" s="59"/>
      <c r="AS334" s="70"/>
      <c r="AT334" s="57"/>
      <c r="AU334" s="54"/>
      <c r="AV334" s="70"/>
      <c r="AW334" s="57"/>
      <c r="AX334" s="533" t="str">
        <f>IF(AW334="","",IF(AW334="A",'12.パネルラジエーター設備費用算出シート'!$G$13,IF(AW334="B",'12.パネルラジエーター設備費用算出シート'!$N$13,IF(AW334="C",'12.パネルラジエーター設備費用算出シート'!$G$23,IF(AW334="D",'12.パネルラジエーター設備費用算出シート'!$N$23,IF(AW334="E",'12.パネルラジエーター設備費用算出シート'!$G$33,IF(AW334="F",'12.パネルラジエーター設備費用算出シート'!$N$33,IF(AW334="G",'12.パネルラジエーター設備費用算出シート'!$G$43,IF(AW334="H",'12.パネルラジエーター設備費用算出シート'!$N$43,IF(AW334="I",'12.パネルラジエーター設備費用算出シート'!$G$54,'12.パネルラジエーター設備費用算出シート'!$N$54))))))))))</f>
        <v/>
      </c>
      <c r="AY334" s="70"/>
      <c r="AZ334" s="57"/>
      <c r="BA334" s="54"/>
      <c r="BB334" s="70"/>
    </row>
    <row r="335" spans="2:54">
      <c r="B335" s="55">
        <v>323</v>
      </c>
      <c r="C335" s="78"/>
      <c r="D335" s="56"/>
      <c r="E335" s="73"/>
      <c r="F335" s="530"/>
      <c r="G335" s="530"/>
      <c r="H335" s="57"/>
      <c r="I335" s="58"/>
      <c r="J335" s="57"/>
      <c r="K335" s="531" t="str">
        <f t="shared" si="15"/>
        <v/>
      </c>
      <c r="L335" s="531" t="str">
        <f>IF($G335="","",IF(OR('2.全体概要'!$C$15=1,'2.全体概要'!$C$15=2),INDEX($BH$15:$BH$16,MATCH($G335,$BG$15:$BG$16,-1)),IF('2.全体概要'!$C$15=3,INDEX($BH$14:$BH$15,MATCH($G335,$BG$14:$BG$15,-1)),INDEX($BH$13:$BH$14,MATCH($G335,$BG$13:$BG$14,-1)))))</f>
        <v/>
      </c>
      <c r="M335" s="531" t="str">
        <f t="shared" si="16"/>
        <v/>
      </c>
      <c r="N335" s="532">
        <f t="shared" si="17"/>
        <v>0</v>
      </c>
      <c r="O335" s="70"/>
      <c r="P335" s="124"/>
      <c r="Q335" s="54"/>
      <c r="R335" s="194"/>
      <c r="S335" s="125"/>
      <c r="T335" s="54"/>
      <c r="U335" s="194"/>
      <c r="V335" s="124"/>
      <c r="W335" s="54"/>
      <c r="X335" s="194"/>
      <c r="Y335" s="125"/>
      <c r="Z335" s="54"/>
      <c r="AA335" s="194"/>
      <c r="AB335" s="57"/>
      <c r="AC335" s="70"/>
      <c r="AD335" s="124"/>
      <c r="AE335" s="70"/>
      <c r="AF335" s="124"/>
      <c r="AG335" s="70"/>
      <c r="AH335" s="57"/>
      <c r="AI335" s="70"/>
      <c r="AJ335" s="124"/>
      <c r="AK335" s="891"/>
      <c r="AL335" s="908"/>
      <c r="AM335" s="891"/>
      <c r="AN335" s="908"/>
      <c r="AO335" s="891"/>
      <c r="AP335" s="910"/>
      <c r="AQ335" s="70"/>
      <c r="AR335" s="59"/>
      <c r="AS335" s="70"/>
      <c r="AT335" s="57"/>
      <c r="AU335" s="54"/>
      <c r="AV335" s="70"/>
      <c r="AW335" s="57"/>
      <c r="AX335" s="533" t="str">
        <f>IF(AW335="","",IF(AW335="A",'12.パネルラジエーター設備費用算出シート'!$G$13,IF(AW335="B",'12.パネルラジエーター設備費用算出シート'!$N$13,IF(AW335="C",'12.パネルラジエーター設備費用算出シート'!$G$23,IF(AW335="D",'12.パネルラジエーター設備費用算出シート'!$N$23,IF(AW335="E",'12.パネルラジエーター設備費用算出シート'!$G$33,IF(AW335="F",'12.パネルラジエーター設備費用算出シート'!$N$33,IF(AW335="G",'12.パネルラジエーター設備費用算出シート'!$G$43,IF(AW335="H",'12.パネルラジエーター設備費用算出シート'!$N$43,IF(AW335="I",'12.パネルラジエーター設備費用算出シート'!$G$54,'12.パネルラジエーター設備費用算出シート'!$N$54))))))))))</f>
        <v/>
      </c>
      <c r="AY335" s="70"/>
      <c r="AZ335" s="57"/>
      <c r="BA335" s="54"/>
      <c r="BB335" s="70"/>
    </row>
    <row r="336" spans="2:54">
      <c r="B336" s="55">
        <v>324</v>
      </c>
      <c r="C336" s="78"/>
      <c r="D336" s="56"/>
      <c r="E336" s="73"/>
      <c r="F336" s="530"/>
      <c r="G336" s="530"/>
      <c r="H336" s="57"/>
      <c r="I336" s="58"/>
      <c r="J336" s="57"/>
      <c r="K336" s="531" t="str">
        <f t="shared" si="15"/>
        <v/>
      </c>
      <c r="L336" s="531" t="str">
        <f>IF($G336="","",IF(OR('2.全体概要'!$C$15=1,'2.全体概要'!$C$15=2),INDEX($BH$15:$BH$16,MATCH($G336,$BG$15:$BG$16,-1)),IF('2.全体概要'!$C$15=3,INDEX($BH$14:$BH$15,MATCH($G336,$BG$14:$BG$15,-1)),INDEX($BH$13:$BH$14,MATCH($G336,$BG$13:$BG$14,-1)))))</f>
        <v/>
      </c>
      <c r="M336" s="531" t="str">
        <f t="shared" si="16"/>
        <v/>
      </c>
      <c r="N336" s="532">
        <f t="shared" si="17"/>
        <v>0</v>
      </c>
      <c r="O336" s="70"/>
      <c r="P336" s="124"/>
      <c r="Q336" s="54"/>
      <c r="R336" s="194"/>
      <c r="S336" s="125"/>
      <c r="T336" s="54"/>
      <c r="U336" s="194"/>
      <c r="V336" s="124"/>
      <c r="W336" s="54"/>
      <c r="X336" s="194"/>
      <c r="Y336" s="125"/>
      <c r="Z336" s="54"/>
      <c r="AA336" s="194"/>
      <c r="AB336" s="57"/>
      <c r="AC336" s="70"/>
      <c r="AD336" s="124"/>
      <c r="AE336" s="70"/>
      <c r="AF336" s="124"/>
      <c r="AG336" s="70"/>
      <c r="AH336" s="57"/>
      <c r="AI336" s="70"/>
      <c r="AJ336" s="124"/>
      <c r="AK336" s="891"/>
      <c r="AL336" s="908"/>
      <c r="AM336" s="891"/>
      <c r="AN336" s="908"/>
      <c r="AO336" s="891"/>
      <c r="AP336" s="910"/>
      <c r="AQ336" s="70"/>
      <c r="AR336" s="59"/>
      <c r="AS336" s="70"/>
      <c r="AT336" s="57"/>
      <c r="AU336" s="54"/>
      <c r="AV336" s="70"/>
      <c r="AW336" s="57"/>
      <c r="AX336" s="533" t="str">
        <f>IF(AW336="","",IF(AW336="A",'12.パネルラジエーター設備費用算出シート'!$G$13,IF(AW336="B",'12.パネルラジエーター設備費用算出シート'!$N$13,IF(AW336="C",'12.パネルラジエーター設備費用算出シート'!$G$23,IF(AW336="D",'12.パネルラジエーター設備費用算出シート'!$N$23,IF(AW336="E",'12.パネルラジエーター設備費用算出シート'!$G$33,IF(AW336="F",'12.パネルラジエーター設備費用算出シート'!$N$33,IF(AW336="G",'12.パネルラジエーター設備費用算出シート'!$G$43,IF(AW336="H",'12.パネルラジエーター設備費用算出シート'!$N$43,IF(AW336="I",'12.パネルラジエーター設備費用算出シート'!$G$54,'12.パネルラジエーター設備費用算出シート'!$N$54))))))))))</f>
        <v/>
      </c>
      <c r="AY336" s="70"/>
      <c r="AZ336" s="57"/>
      <c r="BA336" s="54"/>
      <c r="BB336" s="70"/>
    </row>
    <row r="337" spans="2:54">
      <c r="B337" s="55">
        <v>325</v>
      </c>
      <c r="C337" s="78"/>
      <c r="D337" s="56"/>
      <c r="E337" s="73"/>
      <c r="F337" s="530"/>
      <c r="G337" s="530"/>
      <c r="H337" s="57"/>
      <c r="I337" s="58"/>
      <c r="J337" s="57"/>
      <c r="K337" s="531" t="str">
        <f t="shared" si="15"/>
        <v/>
      </c>
      <c r="L337" s="531" t="str">
        <f>IF($G337="","",IF(OR('2.全体概要'!$C$15=1,'2.全体概要'!$C$15=2),INDEX($BH$15:$BH$16,MATCH($G337,$BG$15:$BG$16,-1)),IF('2.全体概要'!$C$15=3,INDEX($BH$14:$BH$15,MATCH($G337,$BG$14:$BG$15,-1)),INDEX($BH$13:$BH$14,MATCH($G337,$BG$13:$BG$14,-1)))))</f>
        <v/>
      </c>
      <c r="M337" s="531" t="str">
        <f t="shared" si="16"/>
        <v/>
      </c>
      <c r="N337" s="532">
        <f t="shared" si="17"/>
        <v>0</v>
      </c>
      <c r="O337" s="70"/>
      <c r="P337" s="124"/>
      <c r="Q337" s="54"/>
      <c r="R337" s="194"/>
      <c r="S337" s="125"/>
      <c r="T337" s="54"/>
      <c r="U337" s="194"/>
      <c r="V337" s="124"/>
      <c r="W337" s="54"/>
      <c r="X337" s="194"/>
      <c r="Y337" s="125"/>
      <c r="Z337" s="54"/>
      <c r="AA337" s="194"/>
      <c r="AB337" s="57"/>
      <c r="AC337" s="70"/>
      <c r="AD337" s="124"/>
      <c r="AE337" s="70"/>
      <c r="AF337" s="124"/>
      <c r="AG337" s="70"/>
      <c r="AH337" s="57"/>
      <c r="AI337" s="70"/>
      <c r="AJ337" s="124"/>
      <c r="AK337" s="891"/>
      <c r="AL337" s="908"/>
      <c r="AM337" s="891"/>
      <c r="AN337" s="908"/>
      <c r="AO337" s="891"/>
      <c r="AP337" s="910"/>
      <c r="AQ337" s="70"/>
      <c r="AR337" s="59"/>
      <c r="AS337" s="70"/>
      <c r="AT337" s="57"/>
      <c r="AU337" s="54"/>
      <c r="AV337" s="70"/>
      <c r="AW337" s="57"/>
      <c r="AX337" s="533" t="str">
        <f>IF(AW337="","",IF(AW337="A",'12.パネルラジエーター設備費用算出シート'!$G$13,IF(AW337="B",'12.パネルラジエーター設備費用算出シート'!$N$13,IF(AW337="C",'12.パネルラジエーター設備費用算出シート'!$G$23,IF(AW337="D",'12.パネルラジエーター設備費用算出シート'!$N$23,IF(AW337="E",'12.パネルラジエーター設備費用算出シート'!$G$33,IF(AW337="F",'12.パネルラジエーター設備費用算出シート'!$N$33,IF(AW337="G",'12.パネルラジエーター設備費用算出シート'!$G$43,IF(AW337="H",'12.パネルラジエーター設備費用算出シート'!$N$43,IF(AW337="I",'12.パネルラジエーター設備費用算出シート'!$G$54,'12.パネルラジエーター設備費用算出シート'!$N$54))))))))))</f>
        <v/>
      </c>
      <c r="AY337" s="70"/>
      <c r="AZ337" s="57"/>
      <c r="BA337" s="54"/>
      <c r="BB337" s="70"/>
    </row>
    <row r="338" spans="2:54">
      <c r="B338" s="55">
        <v>326</v>
      </c>
      <c r="C338" s="78"/>
      <c r="D338" s="56"/>
      <c r="E338" s="73"/>
      <c r="F338" s="530"/>
      <c r="G338" s="530"/>
      <c r="H338" s="57"/>
      <c r="I338" s="58"/>
      <c r="J338" s="57"/>
      <c r="K338" s="531" t="str">
        <f t="shared" si="15"/>
        <v/>
      </c>
      <c r="L338" s="531" t="str">
        <f>IF($G338="","",IF(OR('2.全体概要'!$C$15=1,'2.全体概要'!$C$15=2),INDEX($BH$15:$BH$16,MATCH($G338,$BG$15:$BG$16,-1)),IF('2.全体概要'!$C$15=3,INDEX($BH$14:$BH$15,MATCH($G338,$BG$14:$BG$15,-1)),INDEX($BH$13:$BH$14,MATCH($G338,$BG$13:$BG$14,-1)))))</f>
        <v/>
      </c>
      <c r="M338" s="531" t="str">
        <f t="shared" si="16"/>
        <v/>
      </c>
      <c r="N338" s="532">
        <f t="shared" si="17"/>
        <v>0</v>
      </c>
      <c r="O338" s="70"/>
      <c r="P338" s="124"/>
      <c r="Q338" s="54"/>
      <c r="R338" s="194"/>
      <c r="S338" s="125"/>
      <c r="T338" s="54"/>
      <c r="U338" s="194"/>
      <c r="V338" s="124"/>
      <c r="W338" s="54"/>
      <c r="X338" s="194"/>
      <c r="Y338" s="125"/>
      <c r="Z338" s="54"/>
      <c r="AA338" s="194"/>
      <c r="AB338" s="57"/>
      <c r="AC338" s="70"/>
      <c r="AD338" s="124"/>
      <c r="AE338" s="70"/>
      <c r="AF338" s="124"/>
      <c r="AG338" s="70"/>
      <c r="AH338" s="57"/>
      <c r="AI338" s="70"/>
      <c r="AJ338" s="124"/>
      <c r="AK338" s="891"/>
      <c r="AL338" s="908"/>
      <c r="AM338" s="891"/>
      <c r="AN338" s="908"/>
      <c r="AO338" s="891"/>
      <c r="AP338" s="910"/>
      <c r="AQ338" s="70"/>
      <c r="AR338" s="59"/>
      <c r="AS338" s="70"/>
      <c r="AT338" s="57"/>
      <c r="AU338" s="54"/>
      <c r="AV338" s="70"/>
      <c r="AW338" s="57"/>
      <c r="AX338" s="533" t="str">
        <f>IF(AW338="","",IF(AW338="A",'12.パネルラジエーター設備費用算出シート'!$G$13,IF(AW338="B",'12.パネルラジエーター設備費用算出シート'!$N$13,IF(AW338="C",'12.パネルラジエーター設備費用算出シート'!$G$23,IF(AW338="D",'12.パネルラジエーター設備費用算出シート'!$N$23,IF(AW338="E",'12.パネルラジエーター設備費用算出シート'!$G$33,IF(AW338="F",'12.パネルラジエーター設備費用算出シート'!$N$33,IF(AW338="G",'12.パネルラジエーター設備費用算出シート'!$G$43,IF(AW338="H",'12.パネルラジエーター設備費用算出シート'!$N$43,IF(AW338="I",'12.パネルラジエーター設備費用算出シート'!$G$54,'12.パネルラジエーター設備費用算出シート'!$N$54))))))))))</f>
        <v/>
      </c>
      <c r="AY338" s="70"/>
      <c r="AZ338" s="57"/>
      <c r="BA338" s="54"/>
      <c r="BB338" s="70"/>
    </row>
    <row r="339" spans="2:54">
      <c r="B339" s="55">
        <v>327</v>
      </c>
      <c r="C339" s="78"/>
      <c r="D339" s="56"/>
      <c r="E339" s="73"/>
      <c r="F339" s="530"/>
      <c r="G339" s="530"/>
      <c r="H339" s="57"/>
      <c r="I339" s="58"/>
      <c r="J339" s="57"/>
      <c r="K339" s="531" t="str">
        <f t="shared" si="15"/>
        <v/>
      </c>
      <c r="L339" s="531" t="str">
        <f>IF($G339="","",IF(OR('2.全体概要'!$C$15=1,'2.全体概要'!$C$15=2),INDEX($BH$15:$BH$16,MATCH($G339,$BG$15:$BG$16,-1)),IF('2.全体概要'!$C$15=3,INDEX($BH$14:$BH$15,MATCH($G339,$BG$14:$BG$15,-1)),INDEX($BH$13:$BH$14,MATCH($G339,$BG$13:$BG$14,-1)))))</f>
        <v/>
      </c>
      <c r="M339" s="531" t="str">
        <f t="shared" si="16"/>
        <v/>
      </c>
      <c r="N339" s="532">
        <f t="shared" si="17"/>
        <v>0</v>
      </c>
      <c r="O339" s="70"/>
      <c r="P339" s="124"/>
      <c r="Q339" s="54"/>
      <c r="R339" s="194"/>
      <c r="S339" s="125"/>
      <c r="T339" s="54"/>
      <c r="U339" s="194"/>
      <c r="V339" s="124"/>
      <c r="W339" s="54"/>
      <c r="X339" s="194"/>
      <c r="Y339" s="125"/>
      <c r="Z339" s="54"/>
      <c r="AA339" s="194"/>
      <c r="AB339" s="57"/>
      <c r="AC339" s="70"/>
      <c r="AD339" s="124"/>
      <c r="AE339" s="70"/>
      <c r="AF339" s="124"/>
      <c r="AG339" s="70"/>
      <c r="AH339" s="57"/>
      <c r="AI339" s="70"/>
      <c r="AJ339" s="124"/>
      <c r="AK339" s="891"/>
      <c r="AL339" s="908"/>
      <c r="AM339" s="891"/>
      <c r="AN339" s="908"/>
      <c r="AO339" s="891"/>
      <c r="AP339" s="910"/>
      <c r="AQ339" s="70"/>
      <c r="AR339" s="59"/>
      <c r="AS339" s="70"/>
      <c r="AT339" s="57"/>
      <c r="AU339" s="54"/>
      <c r="AV339" s="70"/>
      <c r="AW339" s="57"/>
      <c r="AX339" s="533" t="str">
        <f>IF(AW339="","",IF(AW339="A",'12.パネルラジエーター設備費用算出シート'!$G$13,IF(AW339="B",'12.パネルラジエーター設備費用算出シート'!$N$13,IF(AW339="C",'12.パネルラジエーター設備費用算出シート'!$G$23,IF(AW339="D",'12.パネルラジエーター設備費用算出シート'!$N$23,IF(AW339="E",'12.パネルラジエーター設備費用算出シート'!$G$33,IF(AW339="F",'12.パネルラジエーター設備費用算出シート'!$N$33,IF(AW339="G",'12.パネルラジエーター設備費用算出シート'!$G$43,IF(AW339="H",'12.パネルラジエーター設備費用算出シート'!$N$43,IF(AW339="I",'12.パネルラジエーター設備費用算出シート'!$G$54,'12.パネルラジエーター設備費用算出シート'!$N$54))))))))))</f>
        <v/>
      </c>
      <c r="AY339" s="70"/>
      <c r="AZ339" s="57"/>
      <c r="BA339" s="54"/>
      <c r="BB339" s="70"/>
    </row>
    <row r="340" spans="2:54">
      <c r="B340" s="55">
        <v>328</v>
      </c>
      <c r="C340" s="78"/>
      <c r="D340" s="56"/>
      <c r="E340" s="73"/>
      <c r="F340" s="530"/>
      <c r="G340" s="530"/>
      <c r="H340" s="57"/>
      <c r="I340" s="58"/>
      <c r="J340" s="57"/>
      <c r="K340" s="531" t="str">
        <f t="shared" si="15"/>
        <v/>
      </c>
      <c r="L340" s="531" t="str">
        <f>IF($G340="","",IF(OR('2.全体概要'!$C$15=1,'2.全体概要'!$C$15=2),INDEX($BH$15:$BH$16,MATCH($G340,$BG$15:$BG$16,-1)),IF('2.全体概要'!$C$15=3,INDEX($BH$14:$BH$15,MATCH($G340,$BG$14:$BG$15,-1)),INDEX($BH$13:$BH$14,MATCH($G340,$BG$13:$BG$14,-1)))))</f>
        <v/>
      </c>
      <c r="M340" s="531" t="str">
        <f t="shared" si="16"/>
        <v/>
      </c>
      <c r="N340" s="532">
        <f t="shared" si="17"/>
        <v>0</v>
      </c>
      <c r="O340" s="70"/>
      <c r="P340" s="124"/>
      <c r="Q340" s="54"/>
      <c r="R340" s="194"/>
      <c r="S340" s="125"/>
      <c r="T340" s="54"/>
      <c r="U340" s="194"/>
      <c r="V340" s="124"/>
      <c r="W340" s="54"/>
      <c r="X340" s="194"/>
      <c r="Y340" s="125"/>
      <c r="Z340" s="54"/>
      <c r="AA340" s="194"/>
      <c r="AB340" s="57"/>
      <c r="AC340" s="70"/>
      <c r="AD340" s="124"/>
      <c r="AE340" s="70"/>
      <c r="AF340" s="124"/>
      <c r="AG340" s="70"/>
      <c r="AH340" s="57"/>
      <c r="AI340" s="70"/>
      <c r="AJ340" s="124"/>
      <c r="AK340" s="891"/>
      <c r="AL340" s="908"/>
      <c r="AM340" s="891"/>
      <c r="AN340" s="908"/>
      <c r="AO340" s="891"/>
      <c r="AP340" s="910"/>
      <c r="AQ340" s="70"/>
      <c r="AR340" s="59"/>
      <c r="AS340" s="70"/>
      <c r="AT340" s="57"/>
      <c r="AU340" s="54"/>
      <c r="AV340" s="70"/>
      <c r="AW340" s="57"/>
      <c r="AX340" s="533" t="str">
        <f>IF(AW340="","",IF(AW340="A",'12.パネルラジエーター設備費用算出シート'!$G$13,IF(AW340="B",'12.パネルラジエーター設備費用算出シート'!$N$13,IF(AW340="C",'12.パネルラジエーター設備費用算出シート'!$G$23,IF(AW340="D",'12.パネルラジエーター設備費用算出シート'!$N$23,IF(AW340="E",'12.パネルラジエーター設備費用算出シート'!$G$33,IF(AW340="F",'12.パネルラジエーター設備費用算出シート'!$N$33,IF(AW340="G",'12.パネルラジエーター設備費用算出シート'!$G$43,IF(AW340="H",'12.パネルラジエーター設備費用算出シート'!$N$43,IF(AW340="I",'12.パネルラジエーター設備費用算出シート'!$G$54,'12.パネルラジエーター設備費用算出シート'!$N$54))))))))))</f>
        <v/>
      </c>
      <c r="AY340" s="70"/>
      <c r="AZ340" s="57"/>
      <c r="BA340" s="54"/>
      <c r="BB340" s="70"/>
    </row>
    <row r="341" spans="2:54">
      <c r="B341" s="55">
        <v>329</v>
      </c>
      <c r="C341" s="78"/>
      <c r="D341" s="56"/>
      <c r="E341" s="73"/>
      <c r="F341" s="530"/>
      <c r="G341" s="530"/>
      <c r="H341" s="57"/>
      <c r="I341" s="58"/>
      <c r="J341" s="57"/>
      <c r="K341" s="531" t="str">
        <f t="shared" si="15"/>
        <v/>
      </c>
      <c r="L341" s="531" t="str">
        <f>IF($G341="","",IF(OR('2.全体概要'!$C$15=1,'2.全体概要'!$C$15=2),INDEX($BH$15:$BH$16,MATCH($G341,$BG$15:$BG$16,-1)),IF('2.全体概要'!$C$15=3,INDEX($BH$14:$BH$15,MATCH($G341,$BG$14:$BG$15,-1)),INDEX($BH$13:$BH$14,MATCH($G341,$BG$13:$BG$14,-1)))))</f>
        <v/>
      </c>
      <c r="M341" s="531" t="str">
        <f t="shared" si="16"/>
        <v/>
      </c>
      <c r="N341" s="532">
        <f t="shared" si="17"/>
        <v>0</v>
      </c>
      <c r="O341" s="70"/>
      <c r="P341" s="124"/>
      <c r="Q341" s="54"/>
      <c r="R341" s="194"/>
      <c r="S341" s="125"/>
      <c r="T341" s="54"/>
      <c r="U341" s="194"/>
      <c r="V341" s="124"/>
      <c r="W341" s="54"/>
      <c r="X341" s="194"/>
      <c r="Y341" s="125"/>
      <c r="Z341" s="54"/>
      <c r="AA341" s="194"/>
      <c r="AB341" s="57"/>
      <c r="AC341" s="70"/>
      <c r="AD341" s="124"/>
      <c r="AE341" s="70"/>
      <c r="AF341" s="124"/>
      <c r="AG341" s="70"/>
      <c r="AH341" s="57"/>
      <c r="AI341" s="70"/>
      <c r="AJ341" s="124"/>
      <c r="AK341" s="891"/>
      <c r="AL341" s="908"/>
      <c r="AM341" s="891"/>
      <c r="AN341" s="908"/>
      <c r="AO341" s="891"/>
      <c r="AP341" s="910"/>
      <c r="AQ341" s="70"/>
      <c r="AR341" s="59"/>
      <c r="AS341" s="70"/>
      <c r="AT341" s="57"/>
      <c r="AU341" s="54"/>
      <c r="AV341" s="70"/>
      <c r="AW341" s="57"/>
      <c r="AX341" s="533" t="str">
        <f>IF(AW341="","",IF(AW341="A",'12.パネルラジエーター設備費用算出シート'!$G$13,IF(AW341="B",'12.パネルラジエーター設備費用算出シート'!$N$13,IF(AW341="C",'12.パネルラジエーター設備費用算出シート'!$G$23,IF(AW341="D",'12.パネルラジエーター設備費用算出シート'!$N$23,IF(AW341="E",'12.パネルラジエーター設備費用算出シート'!$G$33,IF(AW341="F",'12.パネルラジエーター設備費用算出シート'!$N$33,IF(AW341="G",'12.パネルラジエーター設備費用算出シート'!$G$43,IF(AW341="H",'12.パネルラジエーター設備費用算出シート'!$N$43,IF(AW341="I",'12.パネルラジエーター設備費用算出シート'!$G$54,'12.パネルラジエーター設備費用算出シート'!$N$54))))))))))</f>
        <v/>
      </c>
      <c r="AY341" s="70"/>
      <c r="AZ341" s="57"/>
      <c r="BA341" s="54"/>
      <c r="BB341" s="70"/>
    </row>
    <row r="342" spans="2:54">
      <c r="B342" s="55">
        <v>330</v>
      </c>
      <c r="C342" s="78"/>
      <c r="D342" s="56"/>
      <c r="E342" s="73"/>
      <c r="F342" s="530"/>
      <c r="G342" s="530"/>
      <c r="H342" s="57"/>
      <c r="I342" s="58"/>
      <c r="J342" s="57"/>
      <c r="K342" s="531" t="str">
        <f t="shared" si="15"/>
        <v/>
      </c>
      <c r="L342" s="531" t="str">
        <f>IF($G342="","",IF(OR('2.全体概要'!$C$15=1,'2.全体概要'!$C$15=2),INDEX($BH$15:$BH$16,MATCH($G342,$BG$15:$BG$16,-1)),IF('2.全体概要'!$C$15=3,INDEX($BH$14:$BH$15,MATCH($G342,$BG$14:$BG$15,-1)),INDEX($BH$13:$BH$14,MATCH($G342,$BG$13:$BG$14,-1)))))</f>
        <v/>
      </c>
      <c r="M342" s="531" t="str">
        <f t="shared" si="16"/>
        <v/>
      </c>
      <c r="N342" s="532">
        <f t="shared" si="17"/>
        <v>0</v>
      </c>
      <c r="O342" s="70"/>
      <c r="P342" s="124"/>
      <c r="Q342" s="54"/>
      <c r="R342" s="194"/>
      <c r="S342" s="125"/>
      <c r="T342" s="54"/>
      <c r="U342" s="194"/>
      <c r="V342" s="124"/>
      <c r="W342" s="54"/>
      <c r="X342" s="194"/>
      <c r="Y342" s="125"/>
      <c r="Z342" s="54"/>
      <c r="AA342" s="194"/>
      <c r="AB342" s="57"/>
      <c r="AC342" s="70"/>
      <c r="AD342" s="124"/>
      <c r="AE342" s="70"/>
      <c r="AF342" s="124"/>
      <c r="AG342" s="70"/>
      <c r="AH342" s="57"/>
      <c r="AI342" s="70"/>
      <c r="AJ342" s="124"/>
      <c r="AK342" s="891"/>
      <c r="AL342" s="908"/>
      <c r="AM342" s="891"/>
      <c r="AN342" s="908"/>
      <c r="AO342" s="891"/>
      <c r="AP342" s="910"/>
      <c r="AQ342" s="70"/>
      <c r="AR342" s="59"/>
      <c r="AS342" s="70"/>
      <c r="AT342" s="57"/>
      <c r="AU342" s="54"/>
      <c r="AV342" s="70"/>
      <c r="AW342" s="57"/>
      <c r="AX342" s="533" t="str">
        <f>IF(AW342="","",IF(AW342="A",'12.パネルラジエーター設備費用算出シート'!$G$13,IF(AW342="B",'12.パネルラジエーター設備費用算出シート'!$N$13,IF(AW342="C",'12.パネルラジエーター設備費用算出シート'!$G$23,IF(AW342="D",'12.パネルラジエーター設備費用算出シート'!$N$23,IF(AW342="E",'12.パネルラジエーター設備費用算出シート'!$G$33,IF(AW342="F",'12.パネルラジエーター設備費用算出シート'!$N$33,IF(AW342="G",'12.パネルラジエーター設備費用算出シート'!$G$43,IF(AW342="H",'12.パネルラジエーター設備費用算出シート'!$N$43,IF(AW342="I",'12.パネルラジエーター設備費用算出シート'!$G$54,'12.パネルラジエーター設備費用算出シート'!$N$54))))))))))</f>
        <v/>
      </c>
      <c r="AY342" s="70"/>
      <c r="AZ342" s="57"/>
      <c r="BA342" s="54"/>
      <c r="BB342" s="70"/>
    </row>
    <row r="343" spans="2:54">
      <c r="B343" s="55">
        <v>331</v>
      </c>
      <c r="C343" s="78"/>
      <c r="D343" s="56"/>
      <c r="E343" s="73"/>
      <c r="F343" s="530"/>
      <c r="G343" s="530"/>
      <c r="H343" s="57"/>
      <c r="I343" s="58"/>
      <c r="J343" s="57"/>
      <c r="K343" s="531" t="str">
        <f t="shared" si="15"/>
        <v/>
      </c>
      <c r="L343" s="531" t="str">
        <f>IF($G343="","",IF(OR('2.全体概要'!$C$15=1,'2.全体概要'!$C$15=2),INDEX($BH$15:$BH$16,MATCH($G343,$BG$15:$BG$16,-1)),IF('2.全体概要'!$C$15=3,INDEX($BH$14:$BH$15,MATCH($G343,$BG$14:$BG$15,-1)),INDEX($BH$13:$BH$14,MATCH($G343,$BG$13:$BG$14,-1)))))</f>
        <v/>
      </c>
      <c r="M343" s="531" t="str">
        <f t="shared" si="16"/>
        <v/>
      </c>
      <c r="N343" s="532">
        <f t="shared" si="17"/>
        <v>0</v>
      </c>
      <c r="O343" s="70"/>
      <c r="P343" s="124"/>
      <c r="Q343" s="54"/>
      <c r="R343" s="194"/>
      <c r="S343" s="125"/>
      <c r="T343" s="54"/>
      <c r="U343" s="194"/>
      <c r="V343" s="124"/>
      <c r="W343" s="54"/>
      <c r="X343" s="194"/>
      <c r="Y343" s="125"/>
      <c r="Z343" s="54"/>
      <c r="AA343" s="194"/>
      <c r="AB343" s="57"/>
      <c r="AC343" s="70"/>
      <c r="AD343" s="124"/>
      <c r="AE343" s="70"/>
      <c r="AF343" s="124"/>
      <c r="AG343" s="70"/>
      <c r="AH343" s="57"/>
      <c r="AI343" s="70"/>
      <c r="AJ343" s="124"/>
      <c r="AK343" s="891"/>
      <c r="AL343" s="908"/>
      <c r="AM343" s="891"/>
      <c r="AN343" s="908"/>
      <c r="AO343" s="891"/>
      <c r="AP343" s="910"/>
      <c r="AQ343" s="70"/>
      <c r="AR343" s="59"/>
      <c r="AS343" s="70"/>
      <c r="AT343" s="57"/>
      <c r="AU343" s="54"/>
      <c r="AV343" s="70"/>
      <c r="AW343" s="57"/>
      <c r="AX343" s="533" t="str">
        <f>IF(AW343="","",IF(AW343="A",'12.パネルラジエーター設備費用算出シート'!$G$13,IF(AW343="B",'12.パネルラジエーター設備費用算出シート'!$N$13,IF(AW343="C",'12.パネルラジエーター設備費用算出シート'!$G$23,IF(AW343="D",'12.パネルラジエーター設備費用算出シート'!$N$23,IF(AW343="E",'12.パネルラジエーター設備費用算出シート'!$G$33,IF(AW343="F",'12.パネルラジエーター設備費用算出シート'!$N$33,IF(AW343="G",'12.パネルラジエーター設備費用算出シート'!$G$43,IF(AW343="H",'12.パネルラジエーター設備費用算出シート'!$N$43,IF(AW343="I",'12.パネルラジエーター設備費用算出シート'!$G$54,'12.パネルラジエーター設備費用算出シート'!$N$54))))))))))</f>
        <v/>
      </c>
      <c r="AY343" s="70"/>
      <c r="AZ343" s="57"/>
      <c r="BA343" s="54"/>
      <c r="BB343" s="70"/>
    </row>
    <row r="344" spans="2:54">
      <c r="B344" s="55">
        <v>332</v>
      </c>
      <c r="C344" s="78"/>
      <c r="D344" s="56"/>
      <c r="E344" s="73"/>
      <c r="F344" s="530"/>
      <c r="G344" s="530"/>
      <c r="H344" s="57"/>
      <c r="I344" s="58"/>
      <c r="J344" s="57"/>
      <c r="K344" s="531" t="str">
        <f t="shared" si="15"/>
        <v/>
      </c>
      <c r="L344" s="531" t="str">
        <f>IF($G344="","",IF(OR('2.全体概要'!$C$15=1,'2.全体概要'!$C$15=2),INDEX($BH$15:$BH$16,MATCH($G344,$BG$15:$BG$16,-1)),IF('2.全体概要'!$C$15=3,INDEX($BH$14:$BH$15,MATCH($G344,$BG$14:$BG$15,-1)),INDEX($BH$13:$BH$14,MATCH($G344,$BG$13:$BG$14,-1)))))</f>
        <v/>
      </c>
      <c r="M344" s="531" t="str">
        <f t="shared" si="16"/>
        <v/>
      </c>
      <c r="N344" s="532">
        <f t="shared" si="17"/>
        <v>0</v>
      </c>
      <c r="O344" s="70"/>
      <c r="P344" s="124"/>
      <c r="Q344" s="54"/>
      <c r="R344" s="194"/>
      <c r="S344" s="125"/>
      <c r="T344" s="54"/>
      <c r="U344" s="194"/>
      <c r="V344" s="124"/>
      <c r="W344" s="54"/>
      <c r="X344" s="194"/>
      <c r="Y344" s="125"/>
      <c r="Z344" s="54"/>
      <c r="AA344" s="194"/>
      <c r="AB344" s="57"/>
      <c r="AC344" s="70"/>
      <c r="AD344" s="124"/>
      <c r="AE344" s="70"/>
      <c r="AF344" s="124"/>
      <c r="AG344" s="70"/>
      <c r="AH344" s="57"/>
      <c r="AI344" s="70"/>
      <c r="AJ344" s="124"/>
      <c r="AK344" s="891"/>
      <c r="AL344" s="908"/>
      <c r="AM344" s="891"/>
      <c r="AN344" s="908"/>
      <c r="AO344" s="891"/>
      <c r="AP344" s="910"/>
      <c r="AQ344" s="70"/>
      <c r="AR344" s="59"/>
      <c r="AS344" s="70"/>
      <c r="AT344" s="57"/>
      <c r="AU344" s="54"/>
      <c r="AV344" s="70"/>
      <c r="AW344" s="57"/>
      <c r="AX344" s="533" t="str">
        <f>IF(AW344="","",IF(AW344="A",'12.パネルラジエーター設備費用算出シート'!$G$13,IF(AW344="B",'12.パネルラジエーター設備費用算出シート'!$N$13,IF(AW344="C",'12.パネルラジエーター設備費用算出シート'!$G$23,IF(AW344="D",'12.パネルラジエーター設備費用算出シート'!$N$23,IF(AW344="E",'12.パネルラジエーター設備費用算出シート'!$G$33,IF(AW344="F",'12.パネルラジエーター設備費用算出シート'!$N$33,IF(AW344="G",'12.パネルラジエーター設備費用算出シート'!$G$43,IF(AW344="H",'12.パネルラジエーター設備費用算出シート'!$N$43,IF(AW344="I",'12.パネルラジエーター設備費用算出シート'!$G$54,'12.パネルラジエーター設備費用算出シート'!$N$54))))))))))</f>
        <v/>
      </c>
      <c r="AY344" s="70"/>
      <c r="AZ344" s="57"/>
      <c r="BA344" s="54"/>
      <c r="BB344" s="70"/>
    </row>
    <row r="345" spans="2:54">
      <c r="B345" s="55">
        <v>333</v>
      </c>
      <c r="C345" s="78"/>
      <c r="D345" s="56"/>
      <c r="E345" s="73"/>
      <c r="F345" s="530"/>
      <c r="G345" s="530"/>
      <c r="H345" s="57"/>
      <c r="I345" s="58"/>
      <c r="J345" s="57"/>
      <c r="K345" s="531" t="str">
        <f t="shared" si="15"/>
        <v/>
      </c>
      <c r="L345" s="531" t="str">
        <f>IF($G345="","",IF(OR('2.全体概要'!$C$15=1,'2.全体概要'!$C$15=2),INDEX($BH$15:$BH$16,MATCH($G345,$BG$15:$BG$16,-1)),IF('2.全体概要'!$C$15=3,INDEX($BH$14:$BH$15,MATCH($G345,$BG$14:$BG$15,-1)),INDEX($BH$13:$BH$14,MATCH($G345,$BG$13:$BG$14,-1)))))</f>
        <v/>
      </c>
      <c r="M345" s="531" t="str">
        <f t="shared" si="16"/>
        <v/>
      </c>
      <c r="N345" s="532">
        <f t="shared" si="17"/>
        <v>0</v>
      </c>
      <c r="O345" s="70"/>
      <c r="P345" s="124"/>
      <c r="Q345" s="54"/>
      <c r="R345" s="194"/>
      <c r="S345" s="125"/>
      <c r="T345" s="54"/>
      <c r="U345" s="194"/>
      <c r="V345" s="124"/>
      <c r="W345" s="54"/>
      <c r="X345" s="194"/>
      <c r="Y345" s="125"/>
      <c r="Z345" s="54"/>
      <c r="AA345" s="194"/>
      <c r="AB345" s="57"/>
      <c r="AC345" s="70"/>
      <c r="AD345" s="124"/>
      <c r="AE345" s="70"/>
      <c r="AF345" s="124"/>
      <c r="AG345" s="70"/>
      <c r="AH345" s="57"/>
      <c r="AI345" s="70"/>
      <c r="AJ345" s="124"/>
      <c r="AK345" s="891"/>
      <c r="AL345" s="908"/>
      <c r="AM345" s="891"/>
      <c r="AN345" s="908"/>
      <c r="AO345" s="891"/>
      <c r="AP345" s="910"/>
      <c r="AQ345" s="70"/>
      <c r="AR345" s="59"/>
      <c r="AS345" s="70"/>
      <c r="AT345" s="57"/>
      <c r="AU345" s="54"/>
      <c r="AV345" s="70"/>
      <c r="AW345" s="57"/>
      <c r="AX345" s="533" t="str">
        <f>IF(AW345="","",IF(AW345="A",'12.パネルラジエーター設備費用算出シート'!$G$13,IF(AW345="B",'12.パネルラジエーター設備費用算出シート'!$N$13,IF(AW345="C",'12.パネルラジエーター設備費用算出シート'!$G$23,IF(AW345="D",'12.パネルラジエーター設備費用算出シート'!$N$23,IF(AW345="E",'12.パネルラジエーター設備費用算出シート'!$G$33,IF(AW345="F",'12.パネルラジエーター設備費用算出シート'!$N$33,IF(AW345="G",'12.パネルラジエーター設備費用算出シート'!$G$43,IF(AW345="H",'12.パネルラジエーター設備費用算出シート'!$N$43,IF(AW345="I",'12.パネルラジエーター設備費用算出シート'!$G$54,'12.パネルラジエーター設備費用算出シート'!$N$54))))))))))</f>
        <v/>
      </c>
      <c r="AY345" s="70"/>
      <c r="AZ345" s="57"/>
      <c r="BA345" s="54"/>
      <c r="BB345" s="70"/>
    </row>
    <row r="346" spans="2:54">
      <c r="B346" s="55">
        <v>334</v>
      </c>
      <c r="C346" s="78"/>
      <c r="D346" s="56"/>
      <c r="E346" s="73"/>
      <c r="F346" s="530"/>
      <c r="G346" s="530"/>
      <c r="H346" s="57"/>
      <c r="I346" s="58"/>
      <c r="J346" s="57"/>
      <c r="K346" s="531" t="str">
        <f t="shared" si="15"/>
        <v/>
      </c>
      <c r="L346" s="531" t="str">
        <f>IF($G346="","",IF(OR('2.全体概要'!$C$15=1,'2.全体概要'!$C$15=2),INDEX($BH$15:$BH$16,MATCH($G346,$BG$15:$BG$16,-1)),IF('2.全体概要'!$C$15=3,INDEX($BH$14:$BH$15,MATCH($G346,$BG$14:$BG$15,-1)),INDEX($BH$13:$BH$14,MATCH($G346,$BG$13:$BG$14,-1)))))</f>
        <v/>
      </c>
      <c r="M346" s="531" t="str">
        <f t="shared" si="16"/>
        <v/>
      </c>
      <c r="N346" s="532">
        <f t="shared" si="17"/>
        <v>0</v>
      </c>
      <c r="O346" s="70"/>
      <c r="P346" s="124"/>
      <c r="Q346" s="54"/>
      <c r="R346" s="194"/>
      <c r="S346" s="125"/>
      <c r="T346" s="54"/>
      <c r="U346" s="194"/>
      <c r="V346" s="124"/>
      <c r="W346" s="54"/>
      <c r="X346" s="194"/>
      <c r="Y346" s="125"/>
      <c r="Z346" s="54"/>
      <c r="AA346" s="194"/>
      <c r="AB346" s="57"/>
      <c r="AC346" s="70"/>
      <c r="AD346" s="124"/>
      <c r="AE346" s="70"/>
      <c r="AF346" s="124"/>
      <c r="AG346" s="70"/>
      <c r="AH346" s="57"/>
      <c r="AI346" s="70"/>
      <c r="AJ346" s="124"/>
      <c r="AK346" s="891"/>
      <c r="AL346" s="908"/>
      <c r="AM346" s="891"/>
      <c r="AN346" s="908"/>
      <c r="AO346" s="891"/>
      <c r="AP346" s="910"/>
      <c r="AQ346" s="70"/>
      <c r="AR346" s="59"/>
      <c r="AS346" s="70"/>
      <c r="AT346" s="57"/>
      <c r="AU346" s="54"/>
      <c r="AV346" s="70"/>
      <c r="AW346" s="57"/>
      <c r="AX346" s="533" t="str">
        <f>IF(AW346="","",IF(AW346="A",'12.パネルラジエーター設備費用算出シート'!$G$13,IF(AW346="B",'12.パネルラジエーター設備費用算出シート'!$N$13,IF(AW346="C",'12.パネルラジエーター設備費用算出シート'!$G$23,IF(AW346="D",'12.パネルラジエーター設備費用算出シート'!$N$23,IF(AW346="E",'12.パネルラジエーター設備費用算出シート'!$G$33,IF(AW346="F",'12.パネルラジエーター設備費用算出シート'!$N$33,IF(AW346="G",'12.パネルラジエーター設備費用算出シート'!$G$43,IF(AW346="H",'12.パネルラジエーター設備費用算出シート'!$N$43,IF(AW346="I",'12.パネルラジエーター設備費用算出シート'!$G$54,'12.パネルラジエーター設備費用算出シート'!$N$54))))))))))</f>
        <v/>
      </c>
      <c r="AY346" s="70"/>
      <c r="AZ346" s="57"/>
      <c r="BA346" s="54"/>
      <c r="BB346" s="70"/>
    </row>
    <row r="347" spans="2:54">
      <c r="B347" s="55">
        <v>335</v>
      </c>
      <c r="C347" s="78"/>
      <c r="D347" s="56"/>
      <c r="E347" s="73"/>
      <c r="F347" s="530"/>
      <c r="G347" s="530"/>
      <c r="H347" s="57"/>
      <c r="I347" s="58"/>
      <c r="J347" s="57"/>
      <c r="K347" s="531" t="str">
        <f t="shared" si="15"/>
        <v/>
      </c>
      <c r="L347" s="531" t="str">
        <f>IF($G347="","",IF(OR('2.全体概要'!$C$15=1,'2.全体概要'!$C$15=2),INDEX($BH$15:$BH$16,MATCH($G347,$BG$15:$BG$16,-1)),IF('2.全体概要'!$C$15=3,INDEX($BH$14:$BH$15,MATCH($G347,$BG$14:$BG$15,-1)),INDEX($BH$13:$BH$14,MATCH($G347,$BG$13:$BG$14,-1)))))</f>
        <v/>
      </c>
      <c r="M347" s="531" t="str">
        <f t="shared" si="16"/>
        <v/>
      </c>
      <c r="N347" s="532">
        <f t="shared" si="17"/>
        <v>0</v>
      </c>
      <c r="O347" s="70"/>
      <c r="P347" s="124"/>
      <c r="Q347" s="54"/>
      <c r="R347" s="194"/>
      <c r="S347" s="125"/>
      <c r="T347" s="54"/>
      <c r="U347" s="194"/>
      <c r="V347" s="124"/>
      <c r="W347" s="54"/>
      <c r="X347" s="194"/>
      <c r="Y347" s="125"/>
      <c r="Z347" s="54"/>
      <c r="AA347" s="194"/>
      <c r="AB347" s="57"/>
      <c r="AC347" s="70"/>
      <c r="AD347" s="124"/>
      <c r="AE347" s="70"/>
      <c r="AF347" s="124"/>
      <c r="AG347" s="70"/>
      <c r="AH347" s="57"/>
      <c r="AI347" s="70"/>
      <c r="AJ347" s="124"/>
      <c r="AK347" s="891"/>
      <c r="AL347" s="908"/>
      <c r="AM347" s="891"/>
      <c r="AN347" s="908"/>
      <c r="AO347" s="891"/>
      <c r="AP347" s="910"/>
      <c r="AQ347" s="70"/>
      <c r="AR347" s="59"/>
      <c r="AS347" s="70"/>
      <c r="AT347" s="57"/>
      <c r="AU347" s="54"/>
      <c r="AV347" s="70"/>
      <c r="AW347" s="57"/>
      <c r="AX347" s="533" t="str">
        <f>IF(AW347="","",IF(AW347="A",'12.パネルラジエーター設備費用算出シート'!$G$13,IF(AW347="B",'12.パネルラジエーター設備費用算出シート'!$N$13,IF(AW347="C",'12.パネルラジエーター設備費用算出シート'!$G$23,IF(AW347="D",'12.パネルラジエーター設備費用算出シート'!$N$23,IF(AW347="E",'12.パネルラジエーター設備費用算出シート'!$G$33,IF(AW347="F",'12.パネルラジエーター設備費用算出シート'!$N$33,IF(AW347="G",'12.パネルラジエーター設備費用算出シート'!$G$43,IF(AW347="H",'12.パネルラジエーター設備費用算出シート'!$N$43,IF(AW347="I",'12.パネルラジエーター設備費用算出シート'!$G$54,'12.パネルラジエーター設備費用算出シート'!$N$54))))))))))</f>
        <v/>
      </c>
      <c r="AY347" s="70"/>
      <c r="AZ347" s="57"/>
      <c r="BA347" s="54"/>
      <c r="BB347" s="70"/>
    </row>
    <row r="348" spans="2:54">
      <c r="B348" s="55">
        <v>336</v>
      </c>
      <c r="C348" s="78"/>
      <c r="D348" s="56"/>
      <c r="E348" s="73"/>
      <c r="F348" s="530"/>
      <c r="G348" s="530"/>
      <c r="H348" s="57"/>
      <c r="I348" s="58"/>
      <c r="J348" s="57"/>
      <c r="K348" s="531" t="str">
        <f t="shared" si="15"/>
        <v/>
      </c>
      <c r="L348" s="531" t="str">
        <f>IF($G348="","",IF(OR('2.全体概要'!$C$15=1,'2.全体概要'!$C$15=2),INDEX($BH$15:$BH$16,MATCH($G348,$BG$15:$BG$16,-1)),IF('2.全体概要'!$C$15=3,INDEX($BH$14:$BH$15,MATCH($G348,$BG$14:$BG$15,-1)),INDEX($BH$13:$BH$14,MATCH($G348,$BG$13:$BG$14,-1)))))</f>
        <v/>
      </c>
      <c r="M348" s="531" t="str">
        <f t="shared" si="16"/>
        <v/>
      </c>
      <c r="N348" s="532">
        <f t="shared" si="17"/>
        <v>0</v>
      </c>
      <c r="O348" s="70"/>
      <c r="P348" s="124"/>
      <c r="Q348" s="54"/>
      <c r="R348" s="194"/>
      <c r="S348" s="125"/>
      <c r="T348" s="54"/>
      <c r="U348" s="194"/>
      <c r="V348" s="124"/>
      <c r="W348" s="54"/>
      <c r="X348" s="194"/>
      <c r="Y348" s="125"/>
      <c r="Z348" s="54"/>
      <c r="AA348" s="194"/>
      <c r="AB348" s="57"/>
      <c r="AC348" s="70"/>
      <c r="AD348" s="124"/>
      <c r="AE348" s="70"/>
      <c r="AF348" s="124"/>
      <c r="AG348" s="70"/>
      <c r="AH348" s="57"/>
      <c r="AI348" s="70"/>
      <c r="AJ348" s="124"/>
      <c r="AK348" s="891"/>
      <c r="AL348" s="908"/>
      <c r="AM348" s="891"/>
      <c r="AN348" s="908"/>
      <c r="AO348" s="891"/>
      <c r="AP348" s="910"/>
      <c r="AQ348" s="70"/>
      <c r="AR348" s="59"/>
      <c r="AS348" s="70"/>
      <c r="AT348" s="57"/>
      <c r="AU348" s="54"/>
      <c r="AV348" s="70"/>
      <c r="AW348" s="57"/>
      <c r="AX348" s="533" t="str">
        <f>IF(AW348="","",IF(AW348="A",'12.パネルラジエーター設備費用算出シート'!$G$13,IF(AW348="B",'12.パネルラジエーター設備費用算出シート'!$N$13,IF(AW348="C",'12.パネルラジエーター設備費用算出シート'!$G$23,IF(AW348="D",'12.パネルラジエーター設備費用算出シート'!$N$23,IF(AW348="E",'12.パネルラジエーター設備費用算出シート'!$G$33,IF(AW348="F",'12.パネルラジエーター設備費用算出シート'!$N$33,IF(AW348="G",'12.パネルラジエーター設備費用算出シート'!$G$43,IF(AW348="H",'12.パネルラジエーター設備費用算出シート'!$N$43,IF(AW348="I",'12.パネルラジエーター設備費用算出シート'!$G$54,'12.パネルラジエーター設備費用算出シート'!$N$54))))))))))</f>
        <v/>
      </c>
      <c r="AY348" s="70"/>
      <c r="AZ348" s="57"/>
      <c r="BA348" s="54"/>
      <c r="BB348" s="70"/>
    </row>
    <row r="349" spans="2:54">
      <c r="B349" s="55">
        <v>337</v>
      </c>
      <c r="C349" s="78"/>
      <c r="D349" s="56"/>
      <c r="E349" s="73"/>
      <c r="F349" s="530"/>
      <c r="G349" s="530"/>
      <c r="H349" s="57"/>
      <c r="I349" s="58"/>
      <c r="J349" s="57"/>
      <c r="K349" s="531" t="str">
        <f t="shared" si="15"/>
        <v/>
      </c>
      <c r="L349" s="531" t="str">
        <f>IF($G349="","",IF(OR('2.全体概要'!$C$15=1,'2.全体概要'!$C$15=2),INDEX($BH$15:$BH$16,MATCH($G349,$BG$15:$BG$16,-1)),IF('2.全体概要'!$C$15=3,INDEX($BH$14:$BH$15,MATCH($G349,$BG$14:$BG$15,-1)),INDEX($BH$13:$BH$14,MATCH($G349,$BG$13:$BG$14,-1)))))</f>
        <v/>
      </c>
      <c r="M349" s="531" t="str">
        <f t="shared" si="16"/>
        <v/>
      </c>
      <c r="N349" s="532">
        <f t="shared" si="17"/>
        <v>0</v>
      </c>
      <c r="O349" s="70"/>
      <c r="P349" s="124"/>
      <c r="Q349" s="54"/>
      <c r="R349" s="194"/>
      <c r="S349" s="125"/>
      <c r="T349" s="54"/>
      <c r="U349" s="194"/>
      <c r="V349" s="124"/>
      <c r="W349" s="54"/>
      <c r="X349" s="194"/>
      <c r="Y349" s="125"/>
      <c r="Z349" s="54"/>
      <c r="AA349" s="194"/>
      <c r="AB349" s="57"/>
      <c r="AC349" s="70"/>
      <c r="AD349" s="124"/>
      <c r="AE349" s="70"/>
      <c r="AF349" s="124"/>
      <c r="AG349" s="70"/>
      <c r="AH349" s="57"/>
      <c r="AI349" s="70"/>
      <c r="AJ349" s="124"/>
      <c r="AK349" s="891"/>
      <c r="AL349" s="908"/>
      <c r="AM349" s="891"/>
      <c r="AN349" s="908"/>
      <c r="AO349" s="891"/>
      <c r="AP349" s="910"/>
      <c r="AQ349" s="70"/>
      <c r="AR349" s="59"/>
      <c r="AS349" s="70"/>
      <c r="AT349" s="57"/>
      <c r="AU349" s="54"/>
      <c r="AV349" s="70"/>
      <c r="AW349" s="57"/>
      <c r="AX349" s="533" t="str">
        <f>IF(AW349="","",IF(AW349="A",'12.パネルラジエーター設備費用算出シート'!$G$13,IF(AW349="B",'12.パネルラジエーター設備費用算出シート'!$N$13,IF(AW349="C",'12.パネルラジエーター設備費用算出シート'!$G$23,IF(AW349="D",'12.パネルラジエーター設備費用算出シート'!$N$23,IF(AW349="E",'12.パネルラジエーター設備費用算出シート'!$G$33,IF(AW349="F",'12.パネルラジエーター設備費用算出シート'!$N$33,IF(AW349="G",'12.パネルラジエーター設備費用算出シート'!$G$43,IF(AW349="H",'12.パネルラジエーター設備費用算出シート'!$N$43,IF(AW349="I",'12.パネルラジエーター設備費用算出シート'!$G$54,'12.パネルラジエーター設備費用算出シート'!$N$54))))))))))</f>
        <v/>
      </c>
      <c r="AY349" s="70"/>
      <c r="AZ349" s="57"/>
      <c r="BA349" s="54"/>
      <c r="BB349" s="70"/>
    </row>
    <row r="350" spans="2:54">
      <c r="B350" s="55">
        <v>338</v>
      </c>
      <c r="C350" s="78"/>
      <c r="D350" s="56"/>
      <c r="E350" s="73"/>
      <c r="F350" s="530"/>
      <c r="G350" s="530"/>
      <c r="H350" s="57"/>
      <c r="I350" s="58"/>
      <c r="J350" s="57"/>
      <c r="K350" s="531" t="str">
        <f t="shared" si="15"/>
        <v/>
      </c>
      <c r="L350" s="531" t="str">
        <f>IF($G350="","",IF(OR('2.全体概要'!$C$15=1,'2.全体概要'!$C$15=2),INDEX($BH$15:$BH$16,MATCH($G350,$BG$15:$BG$16,-1)),IF('2.全体概要'!$C$15=3,INDEX($BH$14:$BH$15,MATCH($G350,$BG$14:$BG$15,-1)),INDEX($BH$13:$BH$14,MATCH($G350,$BG$13:$BG$14,-1)))))</f>
        <v/>
      </c>
      <c r="M350" s="531" t="str">
        <f t="shared" si="16"/>
        <v/>
      </c>
      <c r="N350" s="532">
        <f t="shared" si="17"/>
        <v>0</v>
      </c>
      <c r="O350" s="70"/>
      <c r="P350" s="124"/>
      <c r="Q350" s="54"/>
      <c r="R350" s="194"/>
      <c r="S350" s="125"/>
      <c r="T350" s="54"/>
      <c r="U350" s="194"/>
      <c r="V350" s="124"/>
      <c r="W350" s="54"/>
      <c r="X350" s="194"/>
      <c r="Y350" s="125"/>
      <c r="Z350" s="54"/>
      <c r="AA350" s="194"/>
      <c r="AB350" s="57"/>
      <c r="AC350" s="70"/>
      <c r="AD350" s="124"/>
      <c r="AE350" s="70"/>
      <c r="AF350" s="124"/>
      <c r="AG350" s="70"/>
      <c r="AH350" s="57"/>
      <c r="AI350" s="70"/>
      <c r="AJ350" s="124"/>
      <c r="AK350" s="891"/>
      <c r="AL350" s="908"/>
      <c r="AM350" s="891"/>
      <c r="AN350" s="908"/>
      <c r="AO350" s="891"/>
      <c r="AP350" s="910"/>
      <c r="AQ350" s="70"/>
      <c r="AR350" s="59"/>
      <c r="AS350" s="70"/>
      <c r="AT350" s="57"/>
      <c r="AU350" s="54"/>
      <c r="AV350" s="70"/>
      <c r="AW350" s="57"/>
      <c r="AX350" s="533" t="str">
        <f>IF(AW350="","",IF(AW350="A",'12.パネルラジエーター設備費用算出シート'!$G$13,IF(AW350="B",'12.パネルラジエーター設備費用算出シート'!$N$13,IF(AW350="C",'12.パネルラジエーター設備費用算出シート'!$G$23,IF(AW350="D",'12.パネルラジエーター設備費用算出シート'!$N$23,IF(AW350="E",'12.パネルラジエーター設備費用算出シート'!$G$33,IF(AW350="F",'12.パネルラジエーター設備費用算出シート'!$N$33,IF(AW350="G",'12.パネルラジエーター設備費用算出シート'!$G$43,IF(AW350="H",'12.パネルラジエーター設備費用算出シート'!$N$43,IF(AW350="I",'12.パネルラジエーター設備費用算出シート'!$G$54,'12.パネルラジエーター設備費用算出シート'!$N$54))))))))))</f>
        <v/>
      </c>
      <c r="AY350" s="70"/>
      <c r="AZ350" s="57"/>
      <c r="BA350" s="54"/>
      <c r="BB350" s="70"/>
    </row>
    <row r="351" spans="2:54">
      <c r="B351" s="55">
        <v>339</v>
      </c>
      <c r="C351" s="78"/>
      <c r="D351" s="56"/>
      <c r="E351" s="73"/>
      <c r="F351" s="530"/>
      <c r="G351" s="530"/>
      <c r="H351" s="57"/>
      <c r="I351" s="58"/>
      <c r="J351" s="57"/>
      <c r="K351" s="531" t="str">
        <f t="shared" si="15"/>
        <v/>
      </c>
      <c r="L351" s="531" t="str">
        <f>IF($G351="","",IF(OR('2.全体概要'!$C$15=1,'2.全体概要'!$C$15=2),INDEX($BH$15:$BH$16,MATCH($G351,$BG$15:$BG$16,-1)),IF('2.全体概要'!$C$15=3,INDEX($BH$14:$BH$15,MATCH($G351,$BG$14:$BG$15,-1)),INDEX($BH$13:$BH$14,MATCH($G351,$BG$13:$BG$14,-1)))))</f>
        <v/>
      </c>
      <c r="M351" s="531" t="str">
        <f t="shared" si="16"/>
        <v/>
      </c>
      <c r="N351" s="532">
        <f t="shared" si="17"/>
        <v>0</v>
      </c>
      <c r="O351" s="70"/>
      <c r="P351" s="124"/>
      <c r="Q351" s="54"/>
      <c r="R351" s="194"/>
      <c r="S351" s="125"/>
      <c r="T351" s="54"/>
      <c r="U351" s="194"/>
      <c r="V351" s="124"/>
      <c r="W351" s="54"/>
      <c r="X351" s="194"/>
      <c r="Y351" s="125"/>
      <c r="Z351" s="54"/>
      <c r="AA351" s="194"/>
      <c r="AB351" s="57"/>
      <c r="AC351" s="70"/>
      <c r="AD351" s="124"/>
      <c r="AE351" s="70"/>
      <c r="AF351" s="124"/>
      <c r="AG351" s="70"/>
      <c r="AH351" s="57"/>
      <c r="AI351" s="70"/>
      <c r="AJ351" s="124"/>
      <c r="AK351" s="891"/>
      <c r="AL351" s="908"/>
      <c r="AM351" s="891"/>
      <c r="AN351" s="908"/>
      <c r="AO351" s="891"/>
      <c r="AP351" s="910"/>
      <c r="AQ351" s="70"/>
      <c r="AR351" s="59"/>
      <c r="AS351" s="70"/>
      <c r="AT351" s="57"/>
      <c r="AU351" s="54"/>
      <c r="AV351" s="70"/>
      <c r="AW351" s="57"/>
      <c r="AX351" s="533" t="str">
        <f>IF(AW351="","",IF(AW351="A",'12.パネルラジエーター設備費用算出シート'!$G$13,IF(AW351="B",'12.パネルラジエーター設備費用算出シート'!$N$13,IF(AW351="C",'12.パネルラジエーター設備費用算出シート'!$G$23,IF(AW351="D",'12.パネルラジエーター設備費用算出シート'!$N$23,IF(AW351="E",'12.パネルラジエーター設備費用算出シート'!$G$33,IF(AW351="F",'12.パネルラジエーター設備費用算出シート'!$N$33,IF(AW351="G",'12.パネルラジエーター設備費用算出シート'!$G$43,IF(AW351="H",'12.パネルラジエーター設備費用算出シート'!$N$43,IF(AW351="I",'12.パネルラジエーター設備費用算出シート'!$G$54,'12.パネルラジエーター設備費用算出シート'!$N$54))))))))))</f>
        <v/>
      </c>
      <c r="AY351" s="70"/>
      <c r="AZ351" s="57"/>
      <c r="BA351" s="54"/>
      <c r="BB351" s="70"/>
    </row>
    <row r="352" spans="2:54">
      <c r="B352" s="55">
        <v>340</v>
      </c>
      <c r="C352" s="78"/>
      <c r="D352" s="56"/>
      <c r="E352" s="73"/>
      <c r="F352" s="530"/>
      <c r="G352" s="530"/>
      <c r="H352" s="57"/>
      <c r="I352" s="58"/>
      <c r="J352" s="57"/>
      <c r="K352" s="531" t="str">
        <f t="shared" si="15"/>
        <v/>
      </c>
      <c r="L352" s="531" t="str">
        <f>IF($G352="","",IF(OR('2.全体概要'!$C$15=1,'2.全体概要'!$C$15=2),INDEX($BH$15:$BH$16,MATCH($G352,$BG$15:$BG$16,-1)),IF('2.全体概要'!$C$15=3,INDEX($BH$14:$BH$15,MATCH($G352,$BG$14:$BG$15,-1)),INDEX($BH$13:$BH$14,MATCH($G352,$BG$13:$BG$14,-1)))))</f>
        <v/>
      </c>
      <c r="M352" s="531" t="str">
        <f t="shared" si="16"/>
        <v/>
      </c>
      <c r="N352" s="532">
        <f t="shared" si="17"/>
        <v>0</v>
      </c>
      <c r="O352" s="70"/>
      <c r="P352" s="124"/>
      <c r="Q352" s="54"/>
      <c r="R352" s="194"/>
      <c r="S352" s="125"/>
      <c r="T352" s="54"/>
      <c r="U352" s="194"/>
      <c r="V352" s="124"/>
      <c r="W352" s="54"/>
      <c r="X352" s="194"/>
      <c r="Y352" s="125"/>
      <c r="Z352" s="54"/>
      <c r="AA352" s="194"/>
      <c r="AB352" s="57"/>
      <c r="AC352" s="70"/>
      <c r="AD352" s="124"/>
      <c r="AE352" s="70"/>
      <c r="AF352" s="124"/>
      <c r="AG352" s="70"/>
      <c r="AH352" s="57"/>
      <c r="AI352" s="70"/>
      <c r="AJ352" s="124"/>
      <c r="AK352" s="891"/>
      <c r="AL352" s="908"/>
      <c r="AM352" s="891"/>
      <c r="AN352" s="908"/>
      <c r="AO352" s="891"/>
      <c r="AP352" s="910"/>
      <c r="AQ352" s="70"/>
      <c r="AR352" s="59"/>
      <c r="AS352" s="70"/>
      <c r="AT352" s="57"/>
      <c r="AU352" s="54"/>
      <c r="AV352" s="70"/>
      <c r="AW352" s="57"/>
      <c r="AX352" s="533" t="str">
        <f>IF(AW352="","",IF(AW352="A",'12.パネルラジエーター設備費用算出シート'!$G$13,IF(AW352="B",'12.パネルラジエーター設備費用算出シート'!$N$13,IF(AW352="C",'12.パネルラジエーター設備費用算出シート'!$G$23,IF(AW352="D",'12.パネルラジエーター設備費用算出シート'!$N$23,IF(AW352="E",'12.パネルラジエーター設備費用算出シート'!$G$33,IF(AW352="F",'12.パネルラジエーター設備費用算出シート'!$N$33,IF(AW352="G",'12.パネルラジエーター設備費用算出シート'!$G$43,IF(AW352="H",'12.パネルラジエーター設備費用算出シート'!$N$43,IF(AW352="I",'12.パネルラジエーター設備費用算出シート'!$G$54,'12.パネルラジエーター設備費用算出シート'!$N$54))))))))))</f>
        <v/>
      </c>
      <c r="AY352" s="70"/>
      <c r="AZ352" s="57"/>
      <c r="BA352" s="54"/>
      <c r="BB352" s="70"/>
    </row>
    <row r="353" spans="2:54">
      <c r="B353" s="55">
        <v>341</v>
      </c>
      <c r="C353" s="78"/>
      <c r="D353" s="56"/>
      <c r="E353" s="73"/>
      <c r="F353" s="530"/>
      <c r="G353" s="530"/>
      <c r="H353" s="57"/>
      <c r="I353" s="58"/>
      <c r="J353" s="57"/>
      <c r="K353" s="531" t="str">
        <f t="shared" si="15"/>
        <v/>
      </c>
      <c r="L353" s="531" t="str">
        <f>IF($G353="","",IF(OR('2.全体概要'!$C$15=1,'2.全体概要'!$C$15=2),INDEX($BH$15:$BH$16,MATCH($G353,$BG$15:$BG$16,-1)),IF('2.全体概要'!$C$15=3,INDEX($BH$14:$BH$15,MATCH($G353,$BG$14:$BG$15,-1)),INDEX($BH$13:$BH$14,MATCH($G353,$BG$13:$BG$14,-1)))))</f>
        <v/>
      </c>
      <c r="M353" s="531" t="str">
        <f t="shared" si="16"/>
        <v/>
      </c>
      <c r="N353" s="532">
        <f t="shared" si="17"/>
        <v>0</v>
      </c>
      <c r="O353" s="70"/>
      <c r="P353" s="124"/>
      <c r="Q353" s="54"/>
      <c r="R353" s="194"/>
      <c r="S353" s="125"/>
      <c r="T353" s="54"/>
      <c r="U353" s="194"/>
      <c r="V353" s="124"/>
      <c r="W353" s="54"/>
      <c r="X353" s="194"/>
      <c r="Y353" s="125"/>
      <c r="Z353" s="54"/>
      <c r="AA353" s="194"/>
      <c r="AB353" s="57"/>
      <c r="AC353" s="70"/>
      <c r="AD353" s="124"/>
      <c r="AE353" s="70"/>
      <c r="AF353" s="124"/>
      <c r="AG353" s="70"/>
      <c r="AH353" s="57"/>
      <c r="AI353" s="70"/>
      <c r="AJ353" s="124"/>
      <c r="AK353" s="891"/>
      <c r="AL353" s="908"/>
      <c r="AM353" s="891"/>
      <c r="AN353" s="908"/>
      <c r="AO353" s="891"/>
      <c r="AP353" s="910"/>
      <c r="AQ353" s="70"/>
      <c r="AR353" s="59"/>
      <c r="AS353" s="70"/>
      <c r="AT353" s="57"/>
      <c r="AU353" s="54"/>
      <c r="AV353" s="70"/>
      <c r="AW353" s="57"/>
      <c r="AX353" s="533" t="str">
        <f>IF(AW353="","",IF(AW353="A",'12.パネルラジエーター設備費用算出シート'!$G$13,IF(AW353="B",'12.パネルラジエーター設備費用算出シート'!$N$13,IF(AW353="C",'12.パネルラジエーター設備費用算出シート'!$G$23,IF(AW353="D",'12.パネルラジエーター設備費用算出シート'!$N$23,IF(AW353="E",'12.パネルラジエーター設備費用算出シート'!$G$33,IF(AW353="F",'12.パネルラジエーター設備費用算出シート'!$N$33,IF(AW353="G",'12.パネルラジエーター設備費用算出シート'!$G$43,IF(AW353="H",'12.パネルラジエーター設備費用算出シート'!$N$43,IF(AW353="I",'12.パネルラジエーター設備費用算出シート'!$G$54,'12.パネルラジエーター設備費用算出シート'!$N$54))))))))))</f>
        <v/>
      </c>
      <c r="AY353" s="70"/>
      <c r="AZ353" s="57"/>
      <c r="BA353" s="54"/>
      <c r="BB353" s="70"/>
    </row>
    <row r="354" spans="2:54">
      <c r="B354" s="55">
        <v>342</v>
      </c>
      <c r="C354" s="78"/>
      <c r="D354" s="56"/>
      <c r="E354" s="73"/>
      <c r="F354" s="530"/>
      <c r="G354" s="530"/>
      <c r="H354" s="57"/>
      <c r="I354" s="58"/>
      <c r="J354" s="57"/>
      <c r="K354" s="531" t="str">
        <f t="shared" si="15"/>
        <v/>
      </c>
      <c r="L354" s="531" t="str">
        <f>IF($G354="","",IF(OR('2.全体概要'!$C$15=1,'2.全体概要'!$C$15=2),INDEX($BH$15:$BH$16,MATCH($G354,$BG$15:$BG$16,-1)),IF('2.全体概要'!$C$15=3,INDEX($BH$14:$BH$15,MATCH($G354,$BG$14:$BG$15,-1)),INDEX($BH$13:$BH$14,MATCH($G354,$BG$13:$BG$14,-1)))))</f>
        <v/>
      </c>
      <c r="M354" s="531" t="str">
        <f t="shared" si="16"/>
        <v/>
      </c>
      <c r="N354" s="532">
        <f t="shared" si="17"/>
        <v>0</v>
      </c>
      <c r="O354" s="70"/>
      <c r="P354" s="124"/>
      <c r="Q354" s="54"/>
      <c r="R354" s="194"/>
      <c r="S354" s="125"/>
      <c r="T354" s="54"/>
      <c r="U354" s="194"/>
      <c r="V354" s="124"/>
      <c r="W354" s="54"/>
      <c r="X354" s="194"/>
      <c r="Y354" s="125"/>
      <c r="Z354" s="54"/>
      <c r="AA354" s="194"/>
      <c r="AB354" s="57"/>
      <c r="AC354" s="70"/>
      <c r="AD354" s="124"/>
      <c r="AE354" s="70"/>
      <c r="AF354" s="124"/>
      <c r="AG354" s="70"/>
      <c r="AH354" s="57"/>
      <c r="AI354" s="70"/>
      <c r="AJ354" s="124"/>
      <c r="AK354" s="891"/>
      <c r="AL354" s="908"/>
      <c r="AM354" s="891"/>
      <c r="AN354" s="908"/>
      <c r="AO354" s="891"/>
      <c r="AP354" s="910"/>
      <c r="AQ354" s="70"/>
      <c r="AR354" s="59"/>
      <c r="AS354" s="70"/>
      <c r="AT354" s="57"/>
      <c r="AU354" s="54"/>
      <c r="AV354" s="70"/>
      <c r="AW354" s="57"/>
      <c r="AX354" s="533" t="str">
        <f>IF(AW354="","",IF(AW354="A",'12.パネルラジエーター設備費用算出シート'!$G$13,IF(AW354="B",'12.パネルラジエーター設備費用算出シート'!$N$13,IF(AW354="C",'12.パネルラジエーター設備費用算出シート'!$G$23,IF(AW354="D",'12.パネルラジエーター設備費用算出シート'!$N$23,IF(AW354="E",'12.パネルラジエーター設備費用算出シート'!$G$33,IF(AW354="F",'12.パネルラジエーター設備費用算出シート'!$N$33,IF(AW354="G",'12.パネルラジエーター設備費用算出シート'!$G$43,IF(AW354="H",'12.パネルラジエーター設備費用算出シート'!$N$43,IF(AW354="I",'12.パネルラジエーター設備費用算出シート'!$G$54,'12.パネルラジエーター設備費用算出シート'!$N$54))))))))))</f>
        <v/>
      </c>
      <c r="AY354" s="70"/>
      <c r="AZ354" s="57"/>
      <c r="BA354" s="54"/>
      <c r="BB354" s="70"/>
    </row>
    <row r="355" spans="2:54">
      <c r="B355" s="55">
        <v>343</v>
      </c>
      <c r="C355" s="78"/>
      <c r="D355" s="56"/>
      <c r="E355" s="73"/>
      <c r="F355" s="530"/>
      <c r="G355" s="530"/>
      <c r="H355" s="57"/>
      <c r="I355" s="58"/>
      <c r="J355" s="57"/>
      <c r="K355" s="531" t="str">
        <f t="shared" si="15"/>
        <v/>
      </c>
      <c r="L355" s="531" t="str">
        <f>IF($G355="","",IF(OR('2.全体概要'!$C$15=1,'2.全体概要'!$C$15=2),INDEX($BH$15:$BH$16,MATCH($G355,$BG$15:$BG$16,-1)),IF('2.全体概要'!$C$15=3,INDEX($BH$14:$BH$15,MATCH($G355,$BG$14:$BG$15,-1)),INDEX($BH$13:$BH$14,MATCH($G355,$BG$13:$BG$14,-1)))))</f>
        <v/>
      </c>
      <c r="M355" s="531" t="str">
        <f t="shared" si="16"/>
        <v/>
      </c>
      <c r="N355" s="532">
        <f t="shared" si="17"/>
        <v>0</v>
      </c>
      <c r="O355" s="70"/>
      <c r="P355" s="124"/>
      <c r="Q355" s="54"/>
      <c r="R355" s="194"/>
      <c r="S355" s="125"/>
      <c r="T355" s="54"/>
      <c r="U355" s="194"/>
      <c r="V355" s="124"/>
      <c r="W355" s="54"/>
      <c r="X355" s="194"/>
      <c r="Y355" s="125"/>
      <c r="Z355" s="54"/>
      <c r="AA355" s="194"/>
      <c r="AB355" s="57"/>
      <c r="AC355" s="70"/>
      <c r="AD355" s="124"/>
      <c r="AE355" s="70"/>
      <c r="AF355" s="124"/>
      <c r="AG355" s="70"/>
      <c r="AH355" s="57"/>
      <c r="AI355" s="70"/>
      <c r="AJ355" s="124"/>
      <c r="AK355" s="891"/>
      <c r="AL355" s="908"/>
      <c r="AM355" s="891"/>
      <c r="AN355" s="908"/>
      <c r="AO355" s="891"/>
      <c r="AP355" s="910"/>
      <c r="AQ355" s="70"/>
      <c r="AR355" s="59"/>
      <c r="AS355" s="70"/>
      <c r="AT355" s="57"/>
      <c r="AU355" s="54"/>
      <c r="AV355" s="70"/>
      <c r="AW355" s="57"/>
      <c r="AX355" s="533" t="str">
        <f>IF(AW355="","",IF(AW355="A",'12.パネルラジエーター設備費用算出シート'!$G$13,IF(AW355="B",'12.パネルラジエーター設備費用算出シート'!$N$13,IF(AW355="C",'12.パネルラジエーター設備費用算出シート'!$G$23,IF(AW355="D",'12.パネルラジエーター設備費用算出シート'!$N$23,IF(AW355="E",'12.パネルラジエーター設備費用算出シート'!$G$33,IF(AW355="F",'12.パネルラジエーター設備費用算出シート'!$N$33,IF(AW355="G",'12.パネルラジエーター設備費用算出シート'!$G$43,IF(AW355="H",'12.パネルラジエーター設備費用算出シート'!$N$43,IF(AW355="I",'12.パネルラジエーター設備費用算出シート'!$G$54,'12.パネルラジエーター設備費用算出シート'!$N$54))))))))))</f>
        <v/>
      </c>
      <c r="AY355" s="70"/>
      <c r="AZ355" s="57"/>
      <c r="BA355" s="54"/>
      <c r="BB355" s="70"/>
    </row>
    <row r="356" spans="2:54">
      <c r="B356" s="55">
        <v>344</v>
      </c>
      <c r="C356" s="78"/>
      <c r="D356" s="56"/>
      <c r="E356" s="73"/>
      <c r="F356" s="530"/>
      <c r="G356" s="530"/>
      <c r="H356" s="57"/>
      <c r="I356" s="58"/>
      <c r="J356" s="57"/>
      <c r="K356" s="531" t="str">
        <f t="shared" si="15"/>
        <v/>
      </c>
      <c r="L356" s="531" t="str">
        <f>IF($G356="","",IF(OR('2.全体概要'!$C$15=1,'2.全体概要'!$C$15=2),INDEX($BH$15:$BH$16,MATCH($G356,$BG$15:$BG$16,-1)),IF('2.全体概要'!$C$15=3,INDEX($BH$14:$BH$15,MATCH($G356,$BG$14:$BG$15,-1)),INDEX($BH$13:$BH$14,MATCH($G356,$BG$13:$BG$14,-1)))))</f>
        <v/>
      </c>
      <c r="M356" s="531" t="str">
        <f t="shared" si="16"/>
        <v/>
      </c>
      <c r="N356" s="532">
        <f t="shared" si="17"/>
        <v>0</v>
      </c>
      <c r="O356" s="70"/>
      <c r="P356" s="124"/>
      <c r="Q356" s="54"/>
      <c r="R356" s="194"/>
      <c r="S356" s="125"/>
      <c r="T356" s="54"/>
      <c r="U356" s="194"/>
      <c r="V356" s="124"/>
      <c r="W356" s="54"/>
      <c r="X356" s="194"/>
      <c r="Y356" s="125"/>
      <c r="Z356" s="54"/>
      <c r="AA356" s="194"/>
      <c r="AB356" s="57"/>
      <c r="AC356" s="70"/>
      <c r="AD356" s="124"/>
      <c r="AE356" s="70"/>
      <c r="AF356" s="124"/>
      <c r="AG356" s="70"/>
      <c r="AH356" s="57"/>
      <c r="AI356" s="70"/>
      <c r="AJ356" s="124"/>
      <c r="AK356" s="891"/>
      <c r="AL356" s="908"/>
      <c r="AM356" s="891"/>
      <c r="AN356" s="908"/>
      <c r="AO356" s="891"/>
      <c r="AP356" s="910"/>
      <c r="AQ356" s="70"/>
      <c r="AR356" s="59"/>
      <c r="AS356" s="70"/>
      <c r="AT356" s="57"/>
      <c r="AU356" s="54"/>
      <c r="AV356" s="70"/>
      <c r="AW356" s="57"/>
      <c r="AX356" s="533" t="str">
        <f>IF(AW356="","",IF(AW356="A",'12.パネルラジエーター設備費用算出シート'!$G$13,IF(AW356="B",'12.パネルラジエーター設備費用算出シート'!$N$13,IF(AW356="C",'12.パネルラジエーター設備費用算出シート'!$G$23,IF(AW356="D",'12.パネルラジエーター設備費用算出シート'!$N$23,IF(AW356="E",'12.パネルラジエーター設備費用算出シート'!$G$33,IF(AW356="F",'12.パネルラジエーター設備費用算出シート'!$N$33,IF(AW356="G",'12.パネルラジエーター設備費用算出シート'!$G$43,IF(AW356="H",'12.パネルラジエーター設備費用算出シート'!$N$43,IF(AW356="I",'12.パネルラジエーター設備費用算出シート'!$G$54,'12.パネルラジエーター設備費用算出シート'!$N$54))))))))))</f>
        <v/>
      </c>
      <c r="AY356" s="70"/>
      <c r="AZ356" s="57"/>
      <c r="BA356" s="54"/>
      <c r="BB356" s="70"/>
    </row>
    <row r="357" spans="2:54">
      <c r="B357" s="55">
        <v>345</v>
      </c>
      <c r="C357" s="78"/>
      <c r="D357" s="56"/>
      <c r="E357" s="73"/>
      <c r="F357" s="530"/>
      <c r="G357" s="530"/>
      <c r="H357" s="57"/>
      <c r="I357" s="58"/>
      <c r="J357" s="57"/>
      <c r="K357" s="531" t="str">
        <f t="shared" si="15"/>
        <v/>
      </c>
      <c r="L357" s="531" t="str">
        <f>IF($G357="","",IF(OR('2.全体概要'!$C$15=1,'2.全体概要'!$C$15=2),INDEX($BH$15:$BH$16,MATCH($G357,$BG$15:$BG$16,-1)),IF('2.全体概要'!$C$15=3,INDEX($BH$14:$BH$15,MATCH($G357,$BG$14:$BG$15,-1)),INDEX($BH$13:$BH$14,MATCH($G357,$BG$13:$BG$14,-1)))))</f>
        <v/>
      </c>
      <c r="M357" s="531" t="str">
        <f t="shared" si="16"/>
        <v/>
      </c>
      <c r="N357" s="532">
        <f t="shared" si="17"/>
        <v>0</v>
      </c>
      <c r="O357" s="70"/>
      <c r="P357" s="124"/>
      <c r="Q357" s="54"/>
      <c r="R357" s="194"/>
      <c r="S357" s="125"/>
      <c r="T357" s="54"/>
      <c r="U357" s="194"/>
      <c r="V357" s="124"/>
      <c r="W357" s="54"/>
      <c r="X357" s="194"/>
      <c r="Y357" s="125"/>
      <c r="Z357" s="54"/>
      <c r="AA357" s="194"/>
      <c r="AB357" s="57"/>
      <c r="AC357" s="70"/>
      <c r="AD357" s="124"/>
      <c r="AE357" s="70"/>
      <c r="AF357" s="124"/>
      <c r="AG357" s="70"/>
      <c r="AH357" s="57"/>
      <c r="AI357" s="70"/>
      <c r="AJ357" s="124"/>
      <c r="AK357" s="891"/>
      <c r="AL357" s="908"/>
      <c r="AM357" s="891"/>
      <c r="AN357" s="908"/>
      <c r="AO357" s="891"/>
      <c r="AP357" s="910"/>
      <c r="AQ357" s="70"/>
      <c r="AR357" s="59"/>
      <c r="AS357" s="70"/>
      <c r="AT357" s="57"/>
      <c r="AU357" s="54"/>
      <c r="AV357" s="70"/>
      <c r="AW357" s="57"/>
      <c r="AX357" s="533" t="str">
        <f>IF(AW357="","",IF(AW357="A",'12.パネルラジエーター設備費用算出シート'!$G$13,IF(AW357="B",'12.パネルラジエーター設備費用算出シート'!$N$13,IF(AW357="C",'12.パネルラジエーター設備費用算出シート'!$G$23,IF(AW357="D",'12.パネルラジエーター設備費用算出シート'!$N$23,IF(AW357="E",'12.パネルラジエーター設備費用算出シート'!$G$33,IF(AW357="F",'12.パネルラジエーター設備費用算出シート'!$N$33,IF(AW357="G",'12.パネルラジエーター設備費用算出シート'!$G$43,IF(AW357="H",'12.パネルラジエーター設備費用算出シート'!$N$43,IF(AW357="I",'12.パネルラジエーター設備費用算出シート'!$G$54,'12.パネルラジエーター設備費用算出シート'!$N$54))))))))))</f>
        <v/>
      </c>
      <c r="AY357" s="70"/>
      <c r="AZ357" s="57"/>
      <c r="BA357" s="54"/>
      <c r="BB357" s="70"/>
    </row>
    <row r="358" spans="2:54">
      <c r="B358" s="55">
        <v>346</v>
      </c>
      <c r="C358" s="78"/>
      <c r="D358" s="56"/>
      <c r="E358" s="73"/>
      <c r="F358" s="530"/>
      <c r="G358" s="530"/>
      <c r="H358" s="57"/>
      <c r="I358" s="58"/>
      <c r="J358" s="57"/>
      <c r="K358" s="531" t="str">
        <f t="shared" si="15"/>
        <v/>
      </c>
      <c r="L358" s="531" t="str">
        <f>IF($G358="","",IF(OR('2.全体概要'!$C$15=1,'2.全体概要'!$C$15=2),INDEX($BH$15:$BH$16,MATCH($G358,$BG$15:$BG$16,-1)),IF('2.全体概要'!$C$15=3,INDEX($BH$14:$BH$15,MATCH($G358,$BG$14:$BG$15,-1)),INDEX($BH$13:$BH$14,MATCH($G358,$BG$13:$BG$14,-1)))))</f>
        <v/>
      </c>
      <c r="M358" s="531" t="str">
        <f t="shared" si="16"/>
        <v/>
      </c>
      <c r="N358" s="532">
        <f t="shared" si="17"/>
        <v>0</v>
      </c>
      <c r="O358" s="70"/>
      <c r="P358" s="124"/>
      <c r="Q358" s="54"/>
      <c r="R358" s="194"/>
      <c r="S358" s="125"/>
      <c r="T358" s="54"/>
      <c r="U358" s="194"/>
      <c r="V358" s="124"/>
      <c r="W358" s="54"/>
      <c r="X358" s="194"/>
      <c r="Y358" s="125"/>
      <c r="Z358" s="54"/>
      <c r="AA358" s="194"/>
      <c r="AB358" s="57"/>
      <c r="AC358" s="70"/>
      <c r="AD358" s="124"/>
      <c r="AE358" s="70"/>
      <c r="AF358" s="124"/>
      <c r="AG358" s="70"/>
      <c r="AH358" s="57"/>
      <c r="AI358" s="70"/>
      <c r="AJ358" s="124"/>
      <c r="AK358" s="891"/>
      <c r="AL358" s="908"/>
      <c r="AM358" s="891"/>
      <c r="AN358" s="908"/>
      <c r="AO358" s="891"/>
      <c r="AP358" s="910"/>
      <c r="AQ358" s="70"/>
      <c r="AR358" s="59"/>
      <c r="AS358" s="70"/>
      <c r="AT358" s="57"/>
      <c r="AU358" s="54"/>
      <c r="AV358" s="70"/>
      <c r="AW358" s="57"/>
      <c r="AX358" s="533" t="str">
        <f>IF(AW358="","",IF(AW358="A",'12.パネルラジエーター設備費用算出シート'!$G$13,IF(AW358="B",'12.パネルラジエーター設備費用算出シート'!$N$13,IF(AW358="C",'12.パネルラジエーター設備費用算出シート'!$G$23,IF(AW358="D",'12.パネルラジエーター設備費用算出シート'!$N$23,IF(AW358="E",'12.パネルラジエーター設備費用算出シート'!$G$33,IF(AW358="F",'12.パネルラジエーター設備費用算出シート'!$N$33,IF(AW358="G",'12.パネルラジエーター設備費用算出シート'!$G$43,IF(AW358="H",'12.パネルラジエーター設備費用算出シート'!$N$43,IF(AW358="I",'12.パネルラジエーター設備費用算出シート'!$G$54,'12.パネルラジエーター設備費用算出シート'!$N$54))))))))))</f>
        <v/>
      </c>
      <c r="AY358" s="70"/>
      <c r="AZ358" s="57"/>
      <c r="BA358" s="54"/>
      <c r="BB358" s="70"/>
    </row>
    <row r="359" spans="2:54">
      <c r="B359" s="55">
        <v>347</v>
      </c>
      <c r="C359" s="78"/>
      <c r="D359" s="56"/>
      <c r="E359" s="73"/>
      <c r="F359" s="530"/>
      <c r="G359" s="530"/>
      <c r="H359" s="57"/>
      <c r="I359" s="58"/>
      <c r="J359" s="57"/>
      <c r="K359" s="531" t="str">
        <f t="shared" si="15"/>
        <v/>
      </c>
      <c r="L359" s="531" t="str">
        <f>IF($G359="","",IF(OR('2.全体概要'!$C$15=1,'2.全体概要'!$C$15=2),INDEX($BH$15:$BH$16,MATCH($G359,$BG$15:$BG$16,-1)),IF('2.全体概要'!$C$15=3,INDEX($BH$14:$BH$15,MATCH($G359,$BG$14:$BG$15,-1)),INDEX($BH$13:$BH$14,MATCH($G359,$BG$13:$BG$14,-1)))))</f>
        <v/>
      </c>
      <c r="M359" s="531" t="str">
        <f t="shared" si="16"/>
        <v/>
      </c>
      <c r="N359" s="532">
        <f t="shared" si="17"/>
        <v>0</v>
      </c>
      <c r="O359" s="70"/>
      <c r="P359" s="124"/>
      <c r="Q359" s="54"/>
      <c r="R359" s="194"/>
      <c r="S359" s="125"/>
      <c r="T359" s="54"/>
      <c r="U359" s="194"/>
      <c r="V359" s="124"/>
      <c r="W359" s="54"/>
      <c r="X359" s="194"/>
      <c r="Y359" s="125"/>
      <c r="Z359" s="54"/>
      <c r="AA359" s="194"/>
      <c r="AB359" s="57"/>
      <c r="AC359" s="70"/>
      <c r="AD359" s="124"/>
      <c r="AE359" s="70"/>
      <c r="AF359" s="124"/>
      <c r="AG359" s="70"/>
      <c r="AH359" s="57"/>
      <c r="AI359" s="70"/>
      <c r="AJ359" s="124"/>
      <c r="AK359" s="891"/>
      <c r="AL359" s="908"/>
      <c r="AM359" s="891"/>
      <c r="AN359" s="908"/>
      <c r="AO359" s="891"/>
      <c r="AP359" s="910"/>
      <c r="AQ359" s="70"/>
      <c r="AR359" s="59"/>
      <c r="AS359" s="70"/>
      <c r="AT359" s="57"/>
      <c r="AU359" s="54"/>
      <c r="AV359" s="70"/>
      <c r="AW359" s="57"/>
      <c r="AX359" s="533" t="str">
        <f>IF(AW359="","",IF(AW359="A",'12.パネルラジエーター設備費用算出シート'!$G$13,IF(AW359="B",'12.パネルラジエーター設備費用算出シート'!$N$13,IF(AW359="C",'12.パネルラジエーター設備費用算出シート'!$G$23,IF(AW359="D",'12.パネルラジエーター設備費用算出シート'!$N$23,IF(AW359="E",'12.パネルラジエーター設備費用算出シート'!$G$33,IF(AW359="F",'12.パネルラジエーター設備費用算出シート'!$N$33,IF(AW359="G",'12.パネルラジエーター設備費用算出シート'!$G$43,IF(AW359="H",'12.パネルラジエーター設備費用算出シート'!$N$43,IF(AW359="I",'12.パネルラジエーター設備費用算出シート'!$G$54,'12.パネルラジエーター設備費用算出シート'!$N$54))))))))))</f>
        <v/>
      </c>
      <c r="AY359" s="70"/>
      <c r="AZ359" s="57"/>
      <c r="BA359" s="54"/>
      <c r="BB359" s="70"/>
    </row>
    <row r="360" spans="2:54">
      <c r="B360" s="55">
        <v>348</v>
      </c>
      <c r="C360" s="78"/>
      <c r="D360" s="56"/>
      <c r="E360" s="73"/>
      <c r="F360" s="530"/>
      <c r="G360" s="530"/>
      <c r="H360" s="57"/>
      <c r="I360" s="58"/>
      <c r="J360" s="57"/>
      <c r="K360" s="531" t="str">
        <f t="shared" si="15"/>
        <v/>
      </c>
      <c r="L360" s="531" t="str">
        <f>IF($G360="","",IF(OR('2.全体概要'!$C$15=1,'2.全体概要'!$C$15=2),INDEX($BH$15:$BH$16,MATCH($G360,$BG$15:$BG$16,-1)),IF('2.全体概要'!$C$15=3,INDEX($BH$14:$BH$15,MATCH($G360,$BG$14:$BG$15,-1)),INDEX($BH$13:$BH$14,MATCH($G360,$BG$13:$BG$14,-1)))))</f>
        <v/>
      </c>
      <c r="M360" s="531" t="str">
        <f t="shared" si="16"/>
        <v/>
      </c>
      <c r="N360" s="532">
        <f t="shared" si="17"/>
        <v>0</v>
      </c>
      <c r="O360" s="70"/>
      <c r="P360" s="124"/>
      <c r="Q360" s="54"/>
      <c r="R360" s="194"/>
      <c r="S360" s="125"/>
      <c r="T360" s="54"/>
      <c r="U360" s="194"/>
      <c r="V360" s="124"/>
      <c r="W360" s="54"/>
      <c r="X360" s="194"/>
      <c r="Y360" s="125"/>
      <c r="Z360" s="54"/>
      <c r="AA360" s="194"/>
      <c r="AB360" s="57"/>
      <c r="AC360" s="70"/>
      <c r="AD360" s="124"/>
      <c r="AE360" s="70"/>
      <c r="AF360" s="124"/>
      <c r="AG360" s="70"/>
      <c r="AH360" s="57"/>
      <c r="AI360" s="70"/>
      <c r="AJ360" s="124"/>
      <c r="AK360" s="891"/>
      <c r="AL360" s="908"/>
      <c r="AM360" s="891"/>
      <c r="AN360" s="908"/>
      <c r="AO360" s="891"/>
      <c r="AP360" s="910"/>
      <c r="AQ360" s="70"/>
      <c r="AR360" s="59"/>
      <c r="AS360" s="70"/>
      <c r="AT360" s="57"/>
      <c r="AU360" s="54"/>
      <c r="AV360" s="70"/>
      <c r="AW360" s="57"/>
      <c r="AX360" s="533" t="str">
        <f>IF(AW360="","",IF(AW360="A",'12.パネルラジエーター設備費用算出シート'!$G$13,IF(AW360="B",'12.パネルラジエーター設備費用算出シート'!$N$13,IF(AW360="C",'12.パネルラジエーター設備費用算出シート'!$G$23,IF(AW360="D",'12.パネルラジエーター設備費用算出シート'!$N$23,IF(AW360="E",'12.パネルラジエーター設備費用算出シート'!$G$33,IF(AW360="F",'12.パネルラジエーター設備費用算出シート'!$N$33,IF(AW360="G",'12.パネルラジエーター設備費用算出シート'!$G$43,IF(AW360="H",'12.パネルラジエーター設備費用算出シート'!$N$43,IF(AW360="I",'12.パネルラジエーター設備費用算出シート'!$G$54,'12.パネルラジエーター設備費用算出シート'!$N$54))))))))))</f>
        <v/>
      </c>
      <c r="AY360" s="70"/>
      <c r="AZ360" s="57"/>
      <c r="BA360" s="54"/>
      <c r="BB360" s="70"/>
    </row>
    <row r="361" spans="2:54">
      <c r="B361" s="55">
        <v>349</v>
      </c>
      <c r="C361" s="78"/>
      <c r="D361" s="56"/>
      <c r="E361" s="73"/>
      <c r="F361" s="530"/>
      <c r="G361" s="530"/>
      <c r="H361" s="57"/>
      <c r="I361" s="58"/>
      <c r="J361" s="57"/>
      <c r="K361" s="531" t="str">
        <f t="shared" si="15"/>
        <v/>
      </c>
      <c r="L361" s="531" t="str">
        <f>IF($G361="","",IF(OR('2.全体概要'!$C$15=1,'2.全体概要'!$C$15=2),INDEX($BH$15:$BH$16,MATCH($G361,$BG$15:$BG$16,-1)),IF('2.全体概要'!$C$15=3,INDEX($BH$14:$BH$15,MATCH($G361,$BG$14:$BG$15,-1)),INDEX($BH$13:$BH$14,MATCH($G361,$BG$13:$BG$14,-1)))))</f>
        <v/>
      </c>
      <c r="M361" s="531" t="str">
        <f t="shared" si="16"/>
        <v/>
      </c>
      <c r="N361" s="532">
        <f t="shared" si="17"/>
        <v>0</v>
      </c>
      <c r="O361" s="70"/>
      <c r="P361" s="124"/>
      <c r="Q361" s="54"/>
      <c r="R361" s="194"/>
      <c r="S361" s="125"/>
      <c r="T361" s="54"/>
      <c r="U361" s="194"/>
      <c r="V361" s="124"/>
      <c r="W361" s="54"/>
      <c r="X361" s="194"/>
      <c r="Y361" s="125"/>
      <c r="Z361" s="54"/>
      <c r="AA361" s="194"/>
      <c r="AB361" s="57"/>
      <c r="AC361" s="70"/>
      <c r="AD361" s="124"/>
      <c r="AE361" s="70"/>
      <c r="AF361" s="124"/>
      <c r="AG361" s="70"/>
      <c r="AH361" s="57"/>
      <c r="AI361" s="70"/>
      <c r="AJ361" s="124"/>
      <c r="AK361" s="891"/>
      <c r="AL361" s="908"/>
      <c r="AM361" s="891"/>
      <c r="AN361" s="908"/>
      <c r="AO361" s="891"/>
      <c r="AP361" s="910"/>
      <c r="AQ361" s="70"/>
      <c r="AR361" s="59"/>
      <c r="AS361" s="70"/>
      <c r="AT361" s="57"/>
      <c r="AU361" s="54"/>
      <c r="AV361" s="70"/>
      <c r="AW361" s="57"/>
      <c r="AX361" s="533" t="str">
        <f>IF(AW361="","",IF(AW361="A",'12.パネルラジエーター設備費用算出シート'!$G$13,IF(AW361="B",'12.パネルラジエーター設備費用算出シート'!$N$13,IF(AW361="C",'12.パネルラジエーター設備費用算出シート'!$G$23,IF(AW361="D",'12.パネルラジエーター設備費用算出シート'!$N$23,IF(AW361="E",'12.パネルラジエーター設備費用算出シート'!$G$33,IF(AW361="F",'12.パネルラジエーター設備費用算出シート'!$N$33,IF(AW361="G",'12.パネルラジエーター設備費用算出シート'!$G$43,IF(AW361="H",'12.パネルラジエーター設備費用算出シート'!$N$43,IF(AW361="I",'12.パネルラジエーター設備費用算出シート'!$G$54,'12.パネルラジエーター設備費用算出シート'!$N$54))))))))))</f>
        <v/>
      </c>
      <c r="AY361" s="70"/>
      <c r="AZ361" s="57"/>
      <c r="BA361" s="54"/>
      <c r="BB361" s="70"/>
    </row>
    <row r="362" spans="2:54">
      <c r="B362" s="55">
        <v>350</v>
      </c>
      <c r="C362" s="78"/>
      <c r="D362" s="56"/>
      <c r="E362" s="73"/>
      <c r="F362" s="530"/>
      <c r="G362" s="530"/>
      <c r="H362" s="57"/>
      <c r="I362" s="58"/>
      <c r="J362" s="57"/>
      <c r="K362" s="531" t="str">
        <f t="shared" si="15"/>
        <v/>
      </c>
      <c r="L362" s="531" t="str">
        <f>IF($G362="","",IF(OR('2.全体概要'!$C$15=1,'2.全体概要'!$C$15=2),INDEX($BH$15:$BH$16,MATCH($G362,$BG$15:$BG$16,-1)),IF('2.全体概要'!$C$15=3,INDEX($BH$14:$BH$15,MATCH($G362,$BG$14:$BG$15,-1)),INDEX($BH$13:$BH$14,MATCH($G362,$BG$13:$BG$14,-1)))))</f>
        <v/>
      </c>
      <c r="M362" s="531" t="str">
        <f t="shared" si="16"/>
        <v/>
      </c>
      <c r="N362" s="532">
        <f t="shared" si="17"/>
        <v>0</v>
      </c>
      <c r="O362" s="70"/>
      <c r="P362" s="124"/>
      <c r="Q362" s="54"/>
      <c r="R362" s="194"/>
      <c r="S362" s="125"/>
      <c r="T362" s="54"/>
      <c r="U362" s="194"/>
      <c r="V362" s="124"/>
      <c r="W362" s="54"/>
      <c r="X362" s="194"/>
      <c r="Y362" s="125"/>
      <c r="Z362" s="54"/>
      <c r="AA362" s="194"/>
      <c r="AB362" s="57"/>
      <c r="AC362" s="70"/>
      <c r="AD362" s="124"/>
      <c r="AE362" s="70"/>
      <c r="AF362" s="124"/>
      <c r="AG362" s="70"/>
      <c r="AH362" s="57"/>
      <c r="AI362" s="70"/>
      <c r="AJ362" s="124"/>
      <c r="AK362" s="891"/>
      <c r="AL362" s="908"/>
      <c r="AM362" s="891"/>
      <c r="AN362" s="908"/>
      <c r="AO362" s="891"/>
      <c r="AP362" s="910"/>
      <c r="AQ362" s="70"/>
      <c r="AR362" s="59"/>
      <c r="AS362" s="70"/>
      <c r="AT362" s="57"/>
      <c r="AU362" s="54"/>
      <c r="AV362" s="70"/>
      <c r="AW362" s="57"/>
      <c r="AX362" s="533" t="str">
        <f>IF(AW362="","",IF(AW362="A",'12.パネルラジエーター設備費用算出シート'!$G$13,IF(AW362="B",'12.パネルラジエーター設備費用算出シート'!$N$13,IF(AW362="C",'12.パネルラジエーター設備費用算出シート'!$G$23,IF(AW362="D",'12.パネルラジエーター設備費用算出シート'!$N$23,IF(AW362="E",'12.パネルラジエーター設備費用算出シート'!$G$33,IF(AW362="F",'12.パネルラジエーター設備費用算出シート'!$N$33,IF(AW362="G",'12.パネルラジエーター設備費用算出シート'!$G$43,IF(AW362="H",'12.パネルラジエーター設備費用算出シート'!$N$43,IF(AW362="I",'12.パネルラジエーター設備費用算出シート'!$G$54,'12.パネルラジエーター設備費用算出シート'!$N$54))))))))))</f>
        <v/>
      </c>
      <c r="AY362" s="70"/>
      <c r="AZ362" s="57"/>
      <c r="BA362" s="54"/>
      <c r="BB362" s="70"/>
    </row>
    <row r="363" spans="2:54">
      <c r="B363" s="55">
        <v>351</v>
      </c>
      <c r="C363" s="78"/>
      <c r="D363" s="56"/>
      <c r="E363" s="73"/>
      <c r="F363" s="530"/>
      <c r="G363" s="530"/>
      <c r="H363" s="57"/>
      <c r="I363" s="58"/>
      <c r="J363" s="57"/>
      <c r="K363" s="531" t="str">
        <f t="shared" si="15"/>
        <v/>
      </c>
      <c r="L363" s="531" t="str">
        <f>IF($G363="","",IF(OR('2.全体概要'!$C$15=1,'2.全体概要'!$C$15=2),INDEX($BH$15:$BH$16,MATCH($G363,$BG$15:$BG$16,-1)),IF('2.全体概要'!$C$15=3,INDEX($BH$14:$BH$15,MATCH($G363,$BG$14:$BG$15,-1)),INDEX($BH$13:$BH$14,MATCH($G363,$BG$13:$BG$14,-1)))))</f>
        <v/>
      </c>
      <c r="M363" s="531" t="str">
        <f t="shared" si="16"/>
        <v/>
      </c>
      <c r="N363" s="532">
        <f t="shared" si="17"/>
        <v>0</v>
      </c>
      <c r="O363" s="70"/>
      <c r="P363" s="124"/>
      <c r="Q363" s="54"/>
      <c r="R363" s="194"/>
      <c r="S363" s="125"/>
      <c r="T363" s="54"/>
      <c r="U363" s="194"/>
      <c r="V363" s="124"/>
      <c r="W363" s="54"/>
      <c r="X363" s="194"/>
      <c r="Y363" s="125"/>
      <c r="Z363" s="54"/>
      <c r="AA363" s="194"/>
      <c r="AB363" s="57"/>
      <c r="AC363" s="70"/>
      <c r="AD363" s="124"/>
      <c r="AE363" s="70"/>
      <c r="AF363" s="124"/>
      <c r="AG363" s="70"/>
      <c r="AH363" s="57"/>
      <c r="AI363" s="70"/>
      <c r="AJ363" s="124"/>
      <c r="AK363" s="891"/>
      <c r="AL363" s="908"/>
      <c r="AM363" s="891"/>
      <c r="AN363" s="908"/>
      <c r="AO363" s="891"/>
      <c r="AP363" s="910"/>
      <c r="AQ363" s="70"/>
      <c r="AR363" s="59"/>
      <c r="AS363" s="70"/>
      <c r="AT363" s="57"/>
      <c r="AU363" s="54"/>
      <c r="AV363" s="70"/>
      <c r="AW363" s="57"/>
      <c r="AX363" s="533" t="str">
        <f>IF(AW363="","",IF(AW363="A",'12.パネルラジエーター設備費用算出シート'!$G$13,IF(AW363="B",'12.パネルラジエーター設備費用算出シート'!$N$13,IF(AW363="C",'12.パネルラジエーター設備費用算出シート'!$G$23,IF(AW363="D",'12.パネルラジエーター設備費用算出シート'!$N$23,IF(AW363="E",'12.パネルラジエーター設備費用算出シート'!$G$33,IF(AW363="F",'12.パネルラジエーター設備費用算出シート'!$N$33,IF(AW363="G",'12.パネルラジエーター設備費用算出シート'!$G$43,IF(AW363="H",'12.パネルラジエーター設備費用算出シート'!$N$43,IF(AW363="I",'12.パネルラジエーター設備費用算出シート'!$G$54,'12.パネルラジエーター設備費用算出シート'!$N$54))))))))))</f>
        <v/>
      </c>
      <c r="AY363" s="70"/>
      <c r="AZ363" s="57"/>
      <c r="BA363" s="54"/>
      <c r="BB363" s="70"/>
    </row>
    <row r="364" spans="2:54">
      <c r="B364" s="55">
        <v>352</v>
      </c>
      <c r="C364" s="78"/>
      <c r="D364" s="56"/>
      <c r="E364" s="73"/>
      <c r="F364" s="530"/>
      <c r="G364" s="530"/>
      <c r="H364" s="57"/>
      <c r="I364" s="58"/>
      <c r="J364" s="57"/>
      <c r="K364" s="531" t="str">
        <f t="shared" si="15"/>
        <v/>
      </c>
      <c r="L364" s="531" t="str">
        <f>IF($G364="","",IF(OR('2.全体概要'!$C$15=1,'2.全体概要'!$C$15=2),INDEX($BH$15:$BH$16,MATCH($G364,$BG$15:$BG$16,-1)),IF('2.全体概要'!$C$15=3,INDEX($BH$14:$BH$15,MATCH($G364,$BG$14:$BG$15,-1)),INDEX($BH$13:$BH$14,MATCH($G364,$BG$13:$BG$14,-1)))))</f>
        <v/>
      </c>
      <c r="M364" s="531" t="str">
        <f t="shared" si="16"/>
        <v/>
      </c>
      <c r="N364" s="532">
        <f t="shared" si="17"/>
        <v>0</v>
      </c>
      <c r="O364" s="70"/>
      <c r="P364" s="124"/>
      <c r="Q364" s="54"/>
      <c r="R364" s="194"/>
      <c r="S364" s="125"/>
      <c r="T364" s="54"/>
      <c r="U364" s="194"/>
      <c r="V364" s="124"/>
      <c r="W364" s="54"/>
      <c r="X364" s="194"/>
      <c r="Y364" s="125"/>
      <c r="Z364" s="54"/>
      <c r="AA364" s="194"/>
      <c r="AB364" s="57"/>
      <c r="AC364" s="70"/>
      <c r="AD364" s="124"/>
      <c r="AE364" s="70"/>
      <c r="AF364" s="124"/>
      <c r="AG364" s="70"/>
      <c r="AH364" s="57"/>
      <c r="AI364" s="70"/>
      <c r="AJ364" s="124"/>
      <c r="AK364" s="891"/>
      <c r="AL364" s="908"/>
      <c r="AM364" s="891"/>
      <c r="AN364" s="908"/>
      <c r="AO364" s="891"/>
      <c r="AP364" s="910"/>
      <c r="AQ364" s="70"/>
      <c r="AR364" s="59"/>
      <c r="AS364" s="70"/>
      <c r="AT364" s="57"/>
      <c r="AU364" s="54"/>
      <c r="AV364" s="70"/>
      <c r="AW364" s="57"/>
      <c r="AX364" s="533" t="str">
        <f>IF(AW364="","",IF(AW364="A",'12.パネルラジエーター設備費用算出シート'!$G$13,IF(AW364="B",'12.パネルラジエーター設備費用算出シート'!$N$13,IF(AW364="C",'12.パネルラジエーター設備費用算出シート'!$G$23,IF(AW364="D",'12.パネルラジエーター設備費用算出シート'!$N$23,IF(AW364="E",'12.パネルラジエーター設備費用算出シート'!$G$33,IF(AW364="F",'12.パネルラジエーター設備費用算出シート'!$N$33,IF(AW364="G",'12.パネルラジエーター設備費用算出シート'!$G$43,IF(AW364="H",'12.パネルラジエーター設備費用算出シート'!$N$43,IF(AW364="I",'12.パネルラジエーター設備費用算出シート'!$G$54,'12.パネルラジエーター設備費用算出シート'!$N$54))))))))))</f>
        <v/>
      </c>
      <c r="AY364" s="70"/>
      <c r="AZ364" s="57"/>
      <c r="BA364" s="54"/>
      <c r="BB364" s="70"/>
    </row>
    <row r="365" spans="2:54">
      <c r="B365" s="55">
        <v>353</v>
      </c>
      <c r="C365" s="78"/>
      <c r="D365" s="56"/>
      <c r="E365" s="73"/>
      <c r="F365" s="530"/>
      <c r="G365" s="530"/>
      <c r="H365" s="57"/>
      <c r="I365" s="58"/>
      <c r="J365" s="57"/>
      <c r="K365" s="531" t="str">
        <f t="shared" si="15"/>
        <v/>
      </c>
      <c r="L365" s="531" t="str">
        <f>IF($G365="","",IF(OR('2.全体概要'!$C$15=1,'2.全体概要'!$C$15=2),INDEX($BH$15:$BH$16,MATCH($G365,$BG$15:$BG$16,-1)),IF('2.全体概要'!$C$15=3,INDEX($BH$14:$BH$15,MATCH($G365,$BG$14:$BG$15,-1)),INDEX($BH$13:$BH$14,MATCH($G365,$BG$13:$BG$14,-1)))))</f>
        <v/>
      </c>
      <c r="M365" s="531" t="str">
        <f t="shared" si="16"/>
        <v/>
      </c>
      <c r="N365" s="532">
        <f t="shared" si="17"/>
        <v>0</v>
      </c>
      <c r="O365" s="70"/>
      <c r="P365" s="124"/>
      <c r="Q365" s="54"/>
      <c r="R365" s="194"/>
      <c r="S365" s="125"/>
      <c r="T365" s="54"/>
      <c r="U365" s="194"/>
      <c r="V365" s="124"/>
      <c r="W365" s="54"/>
      <c r="X365" s="194"/>
      <c r="Y365" s="125"/>
      <c r="Z365" s="54"/>
      <c r="AA365" s="194"/>
      <c r="AB365" s="57"/>
      <c r="AC365" s="70"/>
      <c r="AD365" s="124"/>
      <c r="AE365" s="70"/>
      <c r="AF365" s="124"/>
      <c r="AG365" s="70"/>
      <c r="AH365" s="57"/>
      <c r="AI365" s="70"/>
      <c r="AJ365" s="124"/>
      <c r="AK365" s="891"/>
      <c r="AL365" s="908"/>
      <c r="AM365" s="891"/>
      <c r="AN365" s="908"/>
      <c r="AO365" s="891"/>
      <c r="AP365" s="910"/>
      <c r="AQ365" s="70"/>
      <c r="AR365" s="59"/>
      <c r="AS365" s="70"/>
      <c r="AT365" s="57"/>
      <c r="AU365" s="54"/>
      <c r="AV365" s="70"/>
      <c r="AW365" s="57"/>
      <c r="AX365" s="533" t="str">
        <f>IF(AW365="","",IF(AW365="A",'12.パネルラジエーター設備費用算出シート'!$G$13,IF(AW365="B",'12.パネルラジエーター設備費用算出シート'!$N$13,IF(AW365="C",'12.パネルラジエーター設備費用算出シート'!$G$23,IF(AW365="D",'12.パネルラジエーター設備費用算出シート'!$N$23,IF(AW365="E",'12.パネルラジエーター設備費用算出シート'!$G$33,IF(AW365="F",'12.パネルラジエーター設備費用算出シート'!$N$33,IF(AW365="G",'12.パネルラジエーター設備費用算出シート'!$G$43,IF(AW365="H",'12.パネルラジエーター設備費用算出シート'!$N$43,IF(AW365="I",'12.パネルラジエーター設備費用算出シート'!$G$54,'12.パネルラジエーター設備費用算出シート'!$N$54))))))))))</f>
        <v/>
      </c>
      <c r="AY365" s="70"/>
      <c r="AZ365" s="57"/>
      <c r="BA365" s="54"/>
      <c r="BB365" s="70"/>
    </row>
    <row r="366" spans="2:54">
      <c r="B366" s="55">
        <v>354</v>
      </c>
      <c r="C366" s="78"/>
      <c r="D366" s="56"/>
      <c r="E366" s="73"/>
      <c r="F366" s="530"/>
      <c r="G366" s="530"/>
      <c r="H366" s="57"/>
      <c r="I366" s="58"/>
      <c r="J366" s="57"/>
      <c r="K366" s="531" t="str">
        <f t="shared" si="15"/>
        <v/>
      </c>
      <c r="L366" s="531" t="str">
        <f>IF($G366="","",IF(OR('2.全体概要'!$C$15=1,'2.全体概要'!$C$15=2),INDEX($BH$15:$BH$16,MATCH($G366,$BG$15:$BG$16,-1)),IF('2.全体概要'!$C$15=3,INDEX($BH$14:$BH$15,MATCH($G366,$BG$14:$BG$15,-1)),INDEX($BH$13:$BH$14,MATCH($G366,$BG$13:$BG$14,-1)))))</f>
        <v/>
      </c>
      <c r="M366" s="531" t="str">
        <f t="shared" si="16"/>
        <v/>
      </c>
      <c r="N366" s="532">
        <f t="shared" si="17"/>
        <v>0</v>
      </c>
      <c r="O366" s="70"/>
      <c r="P366" s="124"/>
      <c r="Q366" s="54"/>
      <c r="R366" s="194"/>
      <c r="S366" s="125"/>
      <c r="T366" s="54"/>
      <c r="U366" s="194"/>
      <c r="V366" s="124"/>
      <c r="W366" s="54"/>
      <c r="X366" s="194"/>
      <c r="Y366" s="125"/>
      <c r="Z366" s="54"/>
      <c r="AA366" s="194"/>
      <c r="AB366" s="57"/>
      <c r="AC366" s="70"/>
      <c r="AD366" s="124"/>
      <c r="AE366" s="70"/>
      <c r="AF366" s="124"/>
      <c r="AG366" s="70"/>
      <c r="AH366" s="57"/>
      <c r="AI366" s="70"/>
      <c r="AJ366" s="124"/>
      <c r="AK366" s="891"/>
      <c r="AL366" s="908"/>
      <c r="AM366" s="891"/>
      <c r="AN366" s="908"/>
      <c r="AO366" s="891"/>
      <c r="AP366" s="910"/>
      <c r="AQ366" s="70"/>
      <c r="AR366" s="59"/>
      <c r="AS366" s="70"/>
      <c r="AT366" s="57"/>
      <c r="AU366" s="54"/>
      <c r="AV366" s="70"/>
      <c r="AW366" s="57"/>
      <c r="AX366" s="533" t="str">
        <f>IF(AW366="","",IF(AW366="A",'12.パネルラジエーター設備費用算出シート'!$G$13,IF(AW366="B",'12.パネルラジエーター設備費用算出シート'!$N$13,IF(AW366="C",'12.パネルラジエーター設備費用算出シート'!$G$23,IF(AW366="D",'12.パネルラジエーター設備費用算出シート'!$N$23,IF(AW366="E",'12.パネルラジエーター設備費用算出シート'!$G$33,IF(AW366="F",'12.パネルラジエーター設備費用算出シート'!$N$33,IF(AW366="G",'12.パネルラジエーター設備費用算出シート'!$G$43,IF(AW366="H",'12.パネルラジエーター設備費用算出シート'!$N$43,IF(AW366="I",'12.パネルラジエーター設備費用算出シート'!$G$54,'12.パネルラジエーター設備費用算出シート'!$N$54))))))))))</f>
        <v/>
      </c>
      <c r="AY366" s="70"/>
      <c r="AZ366" s="57"/>
      <c r="BA366" s="54"/>
      <c r="BB366" s="70"/>
    </row>
    <row r="367" spans="2:54">
      <c r="B367" s="55">
        <v>355</v>
      </c>
      <c r="C367" s="78"/>
      <c r="D367" s="56"/>
      <c r="E367" s="73"/>
      <c r="F367" s="530"/>
      <c r="G367" s="530"/>
      <c r="H367" s="57"/>
      <c r="I367" s="58"/>
      <c r="J367" s="57"/>
      <c r="K367" s="531" t="str">
        <f t="shared" si="15"/>
        <v/>
      </c>
      <c r="L367" s="531" t="str">
        <f>IF($G367="","",IF(OR('2.全体概要'!$C$15=1,'2.全体概要'!$C$15=2),INDEX($BH$15:$BH$16,MATCH($G367,$BG$15:$BG$16,-1)),IF('2.全体概要'!$C$15=3,INDEX($BH$14:$BH$15,MATCH($G367,$BG$14:$BG$15,-1)),INDEX($BH$13:$BH$14,MATCH($G367,$BG$13:$BG$14,-1)))))</f>
        <v/>
      </c>
      <c r="M367" s="531" t="str">
        <f t="shared" si="16"/>
        <v/>
      </c>
      <c r="N367" s="532">
        <f t="shared" si="17"/>
        <v>0</v>
      </c>
      <c r="O367" s="70"/>
      <c r="P367" s="124"/>
      <c r="Q367" s="54"/>
      <c r="R367" s="194"/>
      <c r="S367" s="125"/>
      <c r="T367" s="54"/>
      <c r="U367" s="194"/>
      <c r="V367" s="124"/>
      <c r="W367" s="54"/>
      <c r="X367" s="194"/>
      <c r="Y367" s="125"/>
      <c r="Z367" s="54"/>
      <c r="AA367" s="194"/>
      <c r="AB367" s="57"/>
      <c r="AC367" s="70"/>
      <c r="AD367" s="124"/>
      <c r="AE367" s="70"/>
      <c r="AF367" s="124"/>
      <c r="AG367" s="70"/>
      <c r="AH367" s="57"/>
      <c r="AI367" s="70"/>
      <c r="AJ367" s="124"/>
      <c r="AK367" s="891"/>
      <c r="AL367" s="908"/>
      <c r="AM367" s="891"/>
      <c r="AN367" s="908"/>
      <c r="AO367" s="891"/>
      <c r="AP367" s="910"/>
      <c r="AQ367" s="70"/>
      <c r="AR367" s="59"/>
      <c r="AS367" s="70"/>
      <c r="AT367" s="57"/>
      <c r="AU367" s="54"/>
      <c r="AV367" s="70"/>
      <c r="AW367" s="57"/>
      <c r="AX367" s="533" t="str">
        <f>IF(AW367="","",IF(AW367="A",'12.パネルラジエーター設備費用算出シート'!$G$13,IF(AW367="B",'12.パネルラジエーター設備費用算出シート'!$N$13,IF(AW367="C",'12.パネルラジエーター設備費用算出シート'!$G$23,IF(AW367="D",'12.パネルラジエーター設備費用算出シート'!$N$23,IF(AW367="E",'12.パネルラジエーター設備費用算出シート'!$G$33,IF(AW367="F",'12.パネルラジエーター設備費用算出シート'!$N$33,IF(AW367="G",'12.パネルラジエーター設備費用算出シート'!$G$43,IF(AW367="H",'12.パネルラジエーター設備費用算出シート'!$N$43,IF(AW367="I",'12.パネルラジエーター設備費用算出シート'!$G$54,'12.パネルラジエーター設備費用算出シート'!$N$54))))))))))</f>
        <v/>
      </c>
      <c r="AY367" s="70"/>
      <c r="AZ367" s="57"/>
      <c r="BA367" s="54"/>
      <c r="BB367" s="70"/>
    </row>
    <row r="368" spans="2:54">
      <c r="B368" s="55">
        <v>356</v>
      </c>
      <c r="C368" s="78"/>
      <c r="D368" s="56"/>
      <c r="E368" s="73"/>
      <c r="F368" s="530"/>
      <c r="G368" s="530"/>
      <c r="H368" s="57"/>
      <c r="I368" s="58"/>
      <c r="J368" s="57"/>
      <c r="K368" s="531" t="str">
        <f t="shared" si="15"/>
        <v/>
      </c>
      <c r="L368" s="531" t="str">
        <f>IF($G368="","",IF(OR('2.全体概要'!$C$15=1,'2.全体概要'!$C$15=2),INDEX($BH$15:$BH$16,MATCH($G368,$BG$15:$BG$16,-1)),IF('2.全体概要'!$C$15=3,INDEX($BH$14:$BH$15,MATCH($G368,$BG$14:$BG$15,-1)),INDEX($BH$13:$BH$14,MATCH($G368,$BG$13:$BG$14,-1)))))</f>
        <v/>
      </c>
      <c r="M368" s="531" t="str">
        <f t="shared" si="16"/>
        <v/>
      </c>
      <c r="N368" s="532">
        <f t="shared" si="17"/>
        <v>0</v>
      </c>
      <c r="O368" s="70"/>
      <c r="P368" s="124"/>
      <c r="Q368" s="54"/>
      <c r="R368" s="194"/>
      <c r="S368" s="125"/>
      <c r="T368" s="54"/>
      <c r="U368" s="194"/>
      <c r="V368" s="124"/>
      <c r="W368" s="54"/>
      <c r="X368" s="194"/>
      <c r="Y368" s="125"/>
      <c r="Z368" s="54"/>
      <c r="AA368" s="194"/>
      <c r="AB368" s="57"/>
      <c r="AC368" s="70"/>
      <c r="AD368" s="124"/>
      <c r="AE368" s="70"/>
      <c r="AF368" s="124"/>
      <c r="AG368" s="70"/>
      <c r="AH368" s="57"/>
      <c r="AI368" s="70"/>
      <c r="AJ368" s="124"/>
      <c r="AK368" s="891"/>
      <c r="AL368" s="908"/>
      <c r="AM368" s="891"/>
      <c r="AN368" s="908"/>
      <c r="AO368" s="891"/>
      <c r="AP368" s="910"/>
      <c r="AQ368" s="70"/>
      <c r="AR368" s="59"/>
      <c r="AS368" s="70"/>
      <c r="AT368" s="57"/>
      <c r="AU368" s="54"/>
      <c r="AV368" s="70"/>
      <c r="AW368" s="57"/>
      <c r="AX368" s="533" t="str">
        <f>IF(AW368="","",IF(AW368="A",'12.パネルラジエーター設備費用算出シート'!$G$13,IF(AW368="B",'12.パネルラジエーター設備費用算出シート'!$N$13,IF(AW368="C",'12.パネルラジエーター設備費用算出シート'!$G$23,IF(AW368="D",'12.パネルラジエーター設備費用算出シート'!$N$23,IF(AW368="E",'12.パネルラジエーター設備費用算出シート'!$G$33,IF(AW368="F",'12.パネルラジエーター設備費用算出シート'!$N$33,IF(AW368="G",'12.パネルラジエーター設備費用算出シート'!$G$43,IF(AW368="H",'12.パネルラジエーター設備費用算出シート'!$N$43,IF(AW368="I",'12.パネルラジエーター設備費用算出シート'!$G$54,'12.パネルラジエーター設備費用算出シート'!$N$54))))))))))</f>
        <v/>
      </c>
      <c r="AY368" s="70"/>
      <c r="AZ368" s="57"/>
      <c r="BA368" s="54"/>
      <c r="BB368" s="70"/>
    </row>
    <row r="369" spans="2:54">
      <c r="B369" s="55">
        <v>357</v>
      </c>
      <c r="C369" s="78"/>
      <c r="D369" s="56"/>
      <c r="E369" s="73"/>
      <c r="F369" s="530"/>
      <c r="G369" s="530"/>
      <c r="H369" s="57"/>
      <c r="I369" s="58"/>
      <c r="J369" s="57"/>
      <c r="K369" s="531" t="str">
        <f t="shared" si="15"/>
        <v/>
      </c>
      <c r="L369" s="531" t="str">
        <f>IF($G369="","",IF(OR('2.全体概要'!$C$15=1,'2.全体概要'!$C$15=2),INDEX($BH$15:$BH$16,MATCH($G369,$BG$15:$BG$16,-1)),IF('2.全体概要'!$C$15=3,INDEX($BH$14:$BH$15,MATCH($G369,$BG$14:$BG$15,-1)),INDEX($BH$13:$BH$14,MATCH($G369,$BG$13:$BG$14,-1)))))</f>
        <v/>
      </c>
      <c r="M369" s="531" t="str">
        <f t="shared" si="16"/>
        <v/>
      </c>
      <c r="N369" s="532">
        <f t="shared" si="17"/>
        <v>0</v>
      </c>
      <c r="O369" s="70"/>
      <c r="P369" s="124"/>
      <c r="Q369" s="54"/>
      <c r="R369" s="194"/>
      <c r="S369" s="125"/>
      <c r="T369" s="54"/>
      <c r="U369" s="194"/>
      <c r="V369" s="124"/>
      <c r="W369" s="54"/>
      <c r="X369" s="194"/>
      <c r="Y369" s="125"/>
      <c r="Z369" s="54"/>
      <c r="AA369" s="194"/>
      <c r="AB369" s="57"/>
      <c r="AC369" s="70"/>
      <c r="AD369" s="124"/>
      <c r="AE369" s="70"/>
      <c r="AF369" s="124"/>
      <c r="AG369" s="70"/>
      <c r="AH369" s="57"/>
      <c r="AI369" s="70"/>
      <c r="AJ369" s="124"/>
      <c r="AK369" s="891"/>
      <c r="AL369" s="908"/>
      <c r="AM369" s="891"/>
      <c r="AN369" s="908"/>
      <c r="AO369" s="891"/>
      <c r="AP369" s="910"/>
      <c r="AQ369" s="70"/>
      <c r="AR369" s="59"/>
      <c r="AS369" s="70"/>
      <c r="AT369" s="57"/>
      <c r="AU369" s="54"/>
      <c r="AV369" s="70"/>
      <c r="AW369" s="57"/>
      <c r="AX369" s="533" t="str">
        <f>IF(AW369="","",IF(AW369="A",'12.パネルラジエーター設備費用算出シート'!$G$13,IF(AW369="B",'12.パネルラジエーター設備費用算出シート'!$N$13,IF(AW369="C",'12.パネルラジエーター設備費用算出シート'!$G$23,IF(AW369="D",'12.パネルラジエーター設備費用算出シート'!$N$23,IF(AW369="E",'12.パネルラジエーター設備費用算出シート'!$G$33,IF(AW369="F",'12.パネルラジエーター設備費用算出シート'!$N$33,IF(AW369="G",'12.パネルラジエーター設備費用算出シート'!$G$43,IF(AW369="H",'12.パネルラジエーター設備費用算出シート'!$N$43,IF(AW369="I",'12.パネルラジエーター設備費用算出シート'!$G$54,'12.パネルラジエーター設備費用算出シート'!$N$54))))))))))</f>
        <v/>
      </c>
      <c r="AY369" s="70"/>
      <c r="AZ369" s="57"/>
      <c r="BA369" s="54"/>
      <c r="BB369" s="70"/>
    </row>
    <row r="370" spans="2:54">
      <c r="B370" s="55">
        <v>358</v>
      </c>
      <c r="C370" s="78"/>
      <c r="D370" s="56"/>
      <c r="E370" s="73"/>
      <c r="F370" s="530"/>
      <c r="G370" s="530"/>
      <c r="H370" s="57"/>
      <c r="I370" s="58"/>
      <c r="J370" s="57"/>
      <c r="K370" s="531" t="str">
        <f t="shared" si="15"/>
        <v/>
      </c>
      <c r="L370" s="531" t="str">
        <f>IF($G370="","",IF(OR('2.全体概要'!$C$15=1,'2.全体概要'!$C$15=2),INDEX($BH$15:$BH$16,MATCH($G370,$BG$15:$BG$16,-1)),IF('2.全体概要'!$C$15=3,INDEX($BH$14:$BH$15,MATCH($G370,$BG$14:$BG$15,-1)),INDEX($BH$13:$BH$14,MATCH($G370,$BG$13:$BG$14,-1)))))</f>
        <v/>
      </c>
      <c r="M370" s="531" t="str">
        <f t="shared" si="16"/>
        <v/>
      </c>
      <c r="N370" s="532">
        <f t="shared" si="17"/>
        <v>0</v>
      </c>
      <c r="O370" s="70"/>
      <c r="P370" s="124"/>
      <c r="Q370" s="54"/>
      <c r="R370" s="194"/>
      <c r="S370" s="125"/>
      <c r="T370" s="54"/>
      <c r="U370" s="194"/>
      <c r="V370" s="124"/>
      <c r="W370" s="54"/>
      <c r="X370" s="194"/>
      <c r="Y370" s="125"/>
      <c r="Z370" s="54"/>
      <c r="AA370" s="194"/>
      <c r="AB370" s="57"/>
      <c r="AC370" s="70"/>
      <c r="AD370" s="124"/>
      <c r="AE370" s="70"/>
      <c r="AF370" s="124"/>
      <c r="AG370" s="70"/>
      <c r="AH370" s="57"/>
      <c r="AI370" s="70"/>
      <c r="AJ370" s="124"/>
      <c r="AK370" s="891"/>
      <c r="AL370" s="908"/>
      <c r="AM370" s="891"/>
      <c r="AN370" s="908"/>
      <c r="AO370" s="891"/>
      <c r="AP370" s="910"/>
      <c r="AQ370" s="70"/>
      <c r="AR370" s="59"/>
      <c r="AS370" s="70"/>
      <c r="AT370" s="57"/>
      <c r="AU370" s="54"/>
      <c r="AV370" s="70"/>
      <c r="AW370" s="57"/>
      <c r="AX370" s="533" t="str">
        <f>IF(AW370="","",IF(AW370="A",'12.パネルラジエーター設備費用算出シート'!$G$13,IF(AW370="B",'12.パネルラジエーター設備費用算出シート'!$N$13,IF(AW370="C",'12.パネルラジエーター設備費用算出シート'!$G$23,IF(AW370="D",'12.パネルラジエーター設備費用算出シート'!$N$23,IF(AW370="E",'12.パネルラジエーター設備費用算出シート'!$G$33,IF(AW370="F",'12.パネルラジエーター設備費用算出シート'!$N$33,IF(AW370="G",'12.パネルラジエーター設備費用算出シート'!$G$43,IF(AW370="H",'12.パネルラジエーター設備費用算出シート'!$N$43,IF(AW370="I",'12.パネルラジエーター設備費用算出シート'!$G$54,'12.パネルラジエーター設備費用算出シート'!$N$54))))))))))</f>
        <v/>
      </c>
      <c r="AY370" s="70"/>
      <c r="AZ370" s="57"/>
      <c r="BA370" s="54"/>
      <c r="BB370" s="70"/>
    </row>
    <row r="371" spans="2:54">
      <c r="B371" s="55">
        <v>359</v>
      </c>
      <c r="C371" s="78"/>
      <c r="D371" s="56"/>
      <c r="E371" s="73"/>
      <c r="F371" s="530"/>
      <c r="G371" s="530"/>
      <c r="H371" s="57"/>
      <c r="I371" s="58"/>
      <c r="J371" s="57"/>
      <c r="K371" s="531" t="str">
        <f t="shared" si="15"/>
        <v/>
      </c>
      <c r="L371" s="531" t="str">
        <f>IF($G371="","",IF(OR('2.全体概要'!$C$15=1,'2.全体概要'!$C$15=2),INDEX($BH$15:$BH$16,MATCH($G371,$BG$15:$BG$16,-1)),IF('2.全体概要'!$C$15=3,INDEX($BH$14:$BH$15,MATCH($G371,$BG$14:$BG$15,-1)),INDEX($BH$13:$BH$14,MATCH($G371,$BG$13:$BG$14,-1)))))</f>
        <v/>
      </c>
      <c r="M371" s="531" t="str">
        <f t="shared" si="16"/>
        <v/>
      </c>
      <c r="N371" s="532">
        <f t="shared" si="17"/>
        <v>0</v>
      </c>
      <c r="O371" s="70"/>
      <c r="P371" s="124"/>
      <c r="Q371" s="54"/>
      <c r="R371" s="194"/>
      <c r="S371" s="125"/>
      <c r="T371" s="54"/>
      <c r="U371" s="194"/>
      <c r="V371" s="124"/>
      <c r="W371" s="54"/>
      <c r="X371" s="194"/>
      <c r="Y371" s="125"/>
      <c r="Z371" s="54"/>
      <c r="AA371" s="194"/>
      <c r="AB371" s="57"/>
      <c r="AC371" s="70"/>
      <c r="AD371" s="124"/>
      <c r="AE371" s="70"/>
      <c r="AF371" s="124"/>
      <c r="AG371" s="70"/>
      <c r="AH371" s="57"/>
      <c r="AI371" s="70"/>
      <c r="AJ371" s="124"/>
      <c r="AK371" s="891"/>
      <c r="AL371" s="908"/>
      <c r="AM371" s="891"/>
      <c r="AN371" s="908"/>
      <c r="AO371" s="891"/>
      <c r="AP371" s="910"/>
      <c r="AQ371" s="70"/>
      <c r="AR371" s="59"/>
      <c r="AS371" s="70"/>
      <c r="AT371" s="57"/>
      <c r="AU371" s="54"/>
      <c r="AV371" s="70"/>
      <c r="AW371" s="57"/>
      <c r="AX371" s="533" t="str">
        <f>IF(AW371="","",IF(AW371="A",'12.パネルラジエーター設備費用算出シート'!$G$13,IF(AW371="B",'12.パネルラジエーター設備費用算出シート'!$N$13,IF(AW371="C",'12.パネルラジエーター設備費用算出シート'!$G$23,IF(AW371="D",'12.パネルラジエーター設備費用算出シート'!$N$23,IF(AW371="E",'12.パネルラジエーター設備費用算出シート'!$G$33,IF(AW371="F",'12.パネルラジエーター設備費用算出シート'!$N$33,IF(AW371="G",'12.パネルラジエーター設備費用算出シート'!$G$43,IF(AW371="H",'12.パネルラジエーター設備費用算出シート'!$N$43,IF(AW371="I",'12.パネルラジエーター設備費用算出シート'!$G$54,'12.パネルラジエーター設備費用算出シート'!$N$54))))))))))</f>
        <v/>
      </c>
      <c r="AY371" s="70"/>
      <c r="AZ371" s="57"/>
      <c r="BA371" s="54"/>
      <c r="BB371" s="70"/>
    </row>
    <row r="372" spans="2:54">
      <c r="B372" s="55">
        <v>360</v>
      </c>
      <c r="C372" s="78"/>
      <c r="D372" s="56"/>
      <c r="E372" s="73"/>
      <c r="F372" s="530"/>
      <c r="G372" s="530"/>
      <c r="H372" s="57"/>
      <c r="I372" s="58"/>
      <c r="J372" s="57"/>
      <c r="K372" s="531" t="str">
        <f t="shared" si="15"/>
        <v/>
      </c>
      <c r="L372" s="531" t="str">
        <f>IF($G372="","",IF(OR('2.全体概要'!$C$15=1,'2.全体概要'!$C$15=2),INDEX($BH$15:$BH$16,MATCH($G372,$BG$15:$BG$16,-1)),IF('2.全体概要'!$C$15=3,INDEX($BH$14:$BH$15,MATCH($G372,$BG$14:$BG$15,-1)),INDEX($BH$13:$BH$14,MATCH($G372,$BG$13:$BG$14,-1)))))</f>
        <v/>
      </c>
      <c r="M372" s="531" t="str">
        <f t="shared" si="16"/>
        <v/>
      </c>
      <c r="N372" s="532">
        <f t="shared" si="17"/>
        <v>0</v>
      </c>
      <c r="O372" s="70"/>
      <c r="P372" s="124"/>
      <c r="Q372" s="54"/>
      <c r="R372" s="194"/>
      <c r="S372" s="125"/>
      <c r="T372" s="54"/>
      <c r="U372" s="194"/>
      <c r="V372" s="124"/>
      <c r="W372" s="54"/>
      <c r="X372" s="194"/>
      <c r="Y372" s="125"/>
      <c r="Z372" s="54"/>
      <c r="AA372" s="194"/>
      <c r="AB372" s="57"/>
      <c r="AC372" s="70"/>
      <c r="AD372" s="124"/>
      <c r="AE372" s="70"/>
      <c r="AF372" s="124"/>
      <c r="AG372" s="70"/>
      <c r="AH372" s="57"/>
      <c r="AI372" s="70"/>
      <c r="AJ372" s="124"/>
      <c r="AK372" s="891"/>
      <c r="AL372" s="908"/>
      <c r="AM372" s="891"/>
      <c r="AN372" s="908"/>
      <c r="AO372" s="891"/>
      <c r="AP372" s="910"/>
      <c r="AQ372" s="70"/>
      <c r="AR372" s="59"/>
      <c r="AS372" s="70"/>
      <c r="AT372" s="57"/>
      <c r="AU372" s="54"/>
      <c r="AV372" s="70"/>
      <c r="AW372" s="57"/>
      <c r="AX372" s="533" t="str">
        <f>IF(AW372="","",IF(AW372="A",'12.パネルラジエーター設備費用算出シート'!$G$13,IF(AW372="B",'12.パネルラジエーター設備費用算出シート'!$N$13,IF(AW372="C",'12.パネルラジエーター設備費用算出シート'!$G$23,IF(AW372="D",'12.パネルラジエーター設備費用算出シート'!$N$23,IF(AW372="E",'12.パネルラジエーター設備費用算出シート'!$G$33,IF(AW372="F",'12.パネルラジエーター設備費用算出シート'!$N$33,IF(AW372="G",'12.パネルラジエーター設備費用算出シート'!$G$43,IF(AW372="H",'12.パネルラジエーター設備費用算出シート'!$N$43,IF(AW372="I",'12.パネルラジエーター設備費用算出シート'!$G$54,'12.パネルラジエーター設備費用算出シート'!$N$54))))))))))</f>
        <v/>
      </c>
      <c r="AY372" s="70"/>
      <c r="AZ372" s="57"/>
      <c r="BA372" s="54"/>
      <c r="BB372" s="70"/>
    </row>
    <row r="373" spans="2:54">
      <c r="B373" s="55">
        <v>361</v>
      </c>
      <c r="C373" s="78"/>
      <c r="D373" s="56"/>
      <c r="E373" s="73"/>
      <c r="F373" s="530"/>
      <c r="G373" s="530"/>
      <c r="H373" s="57"/>
      <c r="I373" s="58"/>
      <c r="J373" s="57"/>
      <c r="K373" s="531" t="str">
        <f t="shared" si="15"/>
        <v/>
      </c>
      <c r="L373" s="531" t="str">
        <f>IF($G373="","",IF(OR('2.全体概要'!$C$15=1,'2.全体概要'!$C$15=2),INDEX($BH$15:$BH$16,MATCH($G373,$BG$15:$BG$16,-1)),IF('2.全体概要'!$C$15=3,INDEX($BH$14:$BH$15,MATCH($G373,$BG$14:$BG$15,-1)),INDEX($BH$13:$BH$14,MATCH($G373,$BG$13:$BG$14,-1)))))</f>
        <v/>
      </c>
      <c r="M373" s="531" t="str">
        <f t="shared" si="16"/>
        <v/>
      </c>
      <c r="N373" s="532">
        <f t="shared" si="17"/>
        <v>0</v>
      </c>
      <c r="O373" s="70"/>
      <c r="P373" s="124"/>
      <c r="Q373" s="54"/>
      <c r="R373" s="194"/>
      <c r="S373" s="125"/>
      <c r="T373" s="54"/>
      <c r="U373" s="194"/>
      <c r="V373" s="124"/>
      <c r="W373" s="54"/>
      <c r="X373" s="194"/>
      <c r="Y373" s="125"/>
      <c r="Z373" s="54"/>
      <c r="AA373" s="194"/>
      <c r="AB373" s="57"/>
      <c r="AC373" s="70"/>
      <c r="AD373" s="124"/>
      <c r="AE373" s="70"/>
      <c r="AF373" s="124"/>
      <c r="AG373" s="70"/>
      <c r="AH373" s="57"/>
      <c r="AI373" s="70"/>
      <c r="AJ373" s="124"/>
      <c r="AK373" s="891"/>
      <c r="AL373" s="908"/>
      <c r="AM373" s="891"/>
      <c r="AN373" s="908"/>
      <c r="AO373" s="891"/>
      <c r="AP373" s="910"/>
      <c r="AQ373" s="70"/>
      <c r="AR373" s="59"/>
      <c r="AS373" s="70"/>
      <c r="AT373" s="57"/>
      <c r="AU373" s="54"/>
      <c r="AV373" s="70"/>
      <c r="AW373" s="57"/>
      <c r="AX373" s="533" t="str">
        <f>IF(AW373="","",IF(AW373="A",'12.パネルラジエーター設備費用算出シート'!$G$13,IF(AW373="B",'12.パネルラジエーター設備費用算出シート'!$N$13,IF(AW373="C",'12.パネルラジエーター設備費用算出シート'!$G$23,IF(AW373="D",'12.パネルラジエーター設備費用算出シート'!$N$23,IF(AW373="E",'12.パネルラジエーター設備費用算出シート'!$G$33,IF(AW373="F",'12.パネルラジエーター設備費用算出シート'!$N$33,IF(AW373="G",'12.パネルラジエーター設備費用算出シート'!$G$43,IF(AW373="H",'12.パネルラジエーター設備費用算出シート'!$N$43,IF(AW373="I",'12.パネルラジエーター設備費用算出シート'!$G$54,'12.パネルラジエーター設備費用算出シート'!$N$54))))))))))</f>
        <v/>
      </c>
      <c r="AY373" s="70"/>
      <c r="AZ373" s="57"/>
      <c r="BA373" s="54"/>
      <c r="BB373" s="70"/>
    </row>
    <row r="374" spans="2:54">
      <c r="B374" s="55">
        <v>362</v>
      </c>
      <c r="C374" s="78"/>
      <c r="D374" s="56"/>
      <c r="E374" s="73"/>
      <c r="F374" s="530"/>
      <c r="G374" s="530"/>
      <c r="H374" s="57"/>
      <c r="I374" s="58"/>
      <c r="J374" s="57"/>
      <c r="K374" s="531" t="str">
        <f t="shared" si="15"/>
        <v/>
      </c>
      <c r="L374" s="531" t="str">
        <f>IF($G374="","",IF(OR('2.全体概要'!$C$15=1,'2.全体概要'!$C$15=2),INDEX($BH$15:$BH$16,MATCH($G374,$BG$15:$BG$16,-1)),IF('2.全体概要'!$C$15=3,INDEX($BH$14:$BH$15,MATCH($G374,$BG$14:$BG$15,-1)),INDEX($BH$13:$BH$14,MATCH($G374,$BG$13:$BG$14,-1)))))</f>
        <v/>
      </c>
      <c r="M374" s="531" t="str">
        <f t="shared" si="16"/>
        <v/>
      </c>
      <c r="N374" s="532">
        <f t="shared" si="17"/>
        <v>0</v>
      </c>
      <c r="O374" s="70"/>
      <c r="P374" s="124"/>
      <c r="Q374" s="54"/>
      <c r="R374" s="194"/>
      <c r="S374" s="125"/>
      <c r="T374" s="54"/>
      <c r="U374" s="194"/>
      <c r="V374" s="124"/>
      <c r="W374" s="54"/>
      <c r="X374" s="194"/>
      <c r="Y374" s="125"/>
      <c r="Z374" s="54"/>
      <c r="AA374" s="194"/>
      <c r="AB374" s="57"/>
      <c r="AC374" s="70"/>
      <c r="AD374" s="124"/>
      <c r="AE374" s="70"/>
      <c r="AF374" s="124"/>
      <c r="AG374" s="70"/>
      <c r="AH374" s="57"/>
      <c r="AI374" s="70"/>
      <c r="AJ374" s="124"/>
      <c r="AK374" s="891"/>
      <c r="AL374" s="908"/>
      <c r="AM374" s="891"/>
      <c r="AN374" s="908"/>
      <c r="AO374" s="891"/>
      <c r="AP374" s="910"/>
      <c r="AQ374" s="70"/>
      <c r="AR374" s="59"/>
      <c r="AS374" s="70"/>
      <c r="AT374" s="57"/>
      <c r="AU374" s="54"/>
      <c r="AV374" s="70"/>
      <c r="AW374" s="57"/>
      <c r="AX374" s="533" t="str">
        <f>IF(AW374="","",IF(AW374="A",'12.パネルラジエーター設備費用算出シート'!$G$13,IF(AW374="B",'12.パネルラジエーター設備費用算出シート'!$N$13,IF(AW374="C",'12.パネルラジエーター設備費用算出シート'!$G$23,IF(AW374="D",'12.パネルラジエーター設備費用算出シート'!$N$23,IF(AW374="E",'12.パネルラジエーター設備費用算出シート'!$G$33,IF(AW374="F",'12.パネルラジエーター設備費用算出シート'!$N$33,IF(AW374="G",'12.パネルラジエーター設備費用算出シート'!$G$43,IF(AW374="H",'12.パネルラジエーター設備費用算出シート'!$N$43,IF(AW374="I",'12.パネルラジエーター設備費用算出シート'!$G$54,'12.パネルラジエーター設備費用算出シート'!$N$54))))))))))</f>
        <v/>
      </c>
      <c r="AY374" s="70"/>
      <c r="AZ374" s="57"/>
      <c r="BA374" s="54"/>
      <c r="BB374" s="70"/>
    </row>
    <row r="375" spans="2:54">
      <c r="B375" s="55">
        <v>363</v>
      </c>
      <c r="C375" s="78"/>
      <c r="D375" s="56"/>
      <c r="E375" s="73"/>
      <c r="F375" s="530"/>
      <c r="G375" s="530"/>
      <c r="H375" s="57"/>
      <c r="I375" s="58"/>
      <c r="J375" s="57"/>
      <c r="K375" s="531" t="str">
        <f t="shared" si="15"/>
        <v/>
      </c>
      <c r="L375" s="531" t="str">
        <f>IF($G375="","",IF(OR('2.全体概要'!$C$15=1,'2.全体概要'!$C$15=2),INDEX($BH$15:$BH$16,MATCH($G375,$BG$15:$BG$16,-1)),IF('2.全体概要'!$C$15=3,INDEX($BH$14:$BH$15,MATCH($G375,$BG$14:$BG$15,-1)),INDEX($BH$13:$BH$14,MATCH($G375,$BG$13:$BG$14,-1)))))</f>
        <v/>
      </c>
      <c r="M375" s="531" t="str">
        <f t="shared" si="16"/>
        <v/>
      </c>
      <c r="N375" s="532">
        <f t="shared" si="17"/>
        <v>0</v>
      </c>
      <c r="O375" s="70"/>
      <c r="P375" s="124"/>
      <c r="Q375" s="54"/>
      <c r="R375" s="194"/>
      <c r="S375" s="125"/>
      <c r="T375" s="54"/>
      <c r="U375" s="194"/>
      <c r="V375" s="124"/>
      <c r="W375" s="54"/>
      <c r="X375" s="194"/>
      <c r="Y375" s="125"/>
      <c r="Z375" s="54"/>
      <c r="AA375" s="194"/>
      <c r="AB375" s="57"/>
      <c r="AC375" s="70"/>
      <c r="AD375" s="124"/>
      <c r="AE375" s="70"/>
      <c r="AF375" s="124"/>
      <c r="AG375" s="70"/>
      <c r="AH375" s="57"/>
      <c r="AI375" s="70"/>
      <c r="AJ375" s="124"/>
      <c r="AK375" s="891"/>
      <c r="AL375" s="908"/>
      <c r="AM375" s="891"/>
      <c r="AN375" s="908"/>
      <c r="AO375" s="891"/>
      <c r="AP375" s="910"/>
      <c r="AQ375" s="70"/>
      <c r="AR375" s="59"/>
      <c r="AS375" s="70"/>
      <c r="AT375" s="57"/>
      <c r="AU375" s="54"/>
      <c r="AV375" s="70"/>
      <c r="AW375" s="57"/>
      <c r="AX375" s="533" t="str">
        <f>IF(AW375="","",IF(AW375="A",'12.パネルラジエーター設備費用算出シート'!$G$13,IF(AW375="B",'12.パネルラジエーター設備費用算出シート'!$N$13,IF(AW375="C",'12.パネルラジエーター設備費用算出シート'!$G$23,IF(AW375="D",'12.パネルラジエーター設備費用算出シート'!$N$23,IF(AW375="E",'12.パネルラジエーター設備費用算出シート'!$G$33,IF(AW375="F",'12.パネルラジエーター設備費用算出シート'!$N$33,IF(AW375="G",'12.パネルラジエーター設備費用算出シート'!$G$43,IF(AW375="H",'12.パネルラジエーター設備費用算出シート'!$N$43,IF(AW375="I",'12.パネルラジエーター設備費用算出シート'!$G$54,'12.パネルラジエーター設備費用算出シート'!$N$54))))))))))</f>
        <v/>
      </c>
      <c r="AY375" s="70"/>
      <c r="AZ375" s="57"/>
      <c r="BA375" s="54"/>
      <c r="BB375" s="70"/>
    </row>
    <row r="376" spans="2:54">
      <c r="B376" s="55">
        <v>364</v>
      </c>
      <c r="C376" s="78"/>
      <c r="D376" s="56"/>
      <c r="E376" s="73"/>
      <c r="F376" s="530"/>
      <c r="G376" s="530"/>
      <c r="H376" s="57"/>
      <c r="I376" s="58"/>
      <c r="J376" s="57"/>
      <c r="K376" s="531" t="str">
        <f t="shared" si="15"/>
        <v/>
      </c>
      <c r="L376" s="531" t="str">
        <f>IF($G376="","",IF(OR('2.全体概要'!$C$15=1,'2.全体概要'!$C$15=2),INDEX($BH$15:$BH$16,MATCH($G376,$BG$15:$BG$16,-1)),IF('2.全体概要'!$C$15=3,INDEX($BH$14:$BH$15,MATCH($G376,$BG$14:$BG$15,-1)),INDEX($BH$13:$BH$14,MATCH($G376,$BG$13:$BG$14,-1)))))</f>
        <v/>
      </c>
      <c r="M376" s="531" t="str">
        <f t="shared" si="16"/>
        <v/>
      </c>
      <c r="N376" s="532">
        <f t="shared" si="17"/>
        <v>0</v>
      </c>
      <c r="O376" s="70"/>
      <c r="P376" s="124"/>
      <c r="Q376" s="54"/>
      <c r="R376" s="194"/>
      <c r="S376" s="125"/>
      <c r="T376" s="54"/>
      <c r="U376" s="194"/>
      <c r="V376" s="124"/>
      <c r="W376" s="54"/>
      <c r="X376" s="194"/>
      <c r="Y376" s="125"/>
      <c r="Z376" s="54"/>
      <c r="AA376" s="194"/>
      <c r="AB376" s="57"/>
      <c r="AC376" s="70"/>
      <c r="AD376" s="124"/>
      <c r="AE376" s="70"/>
      <c r="AF376" s="124"/>
      <c r="AG376" s="70"/>
      <c r="AH376" s="57"/>
      <c r="AI376" s="70"/>
      <c r="AJ376" s="124"/>
      <c r="AK376" s="891"/>
      <c r="AL376" s="908"/>
      <c r="AM376" s="891"/>
      <c r="AN376" s="908"/>
      <c r="AO376" s="891"/>
      <c r="AP376" s="910"/>
      <c r="AQ376" s="70"/>
      <c r="AR376" s="59"/>
      <c r="AS376" s="70"/>
      <c r="AT376" s="57"/>
      <c r="AU376" s="54"/>
      <c r="AV376" s="70"/>
      <c r="AW376" s="57"/>
      <c r="AX376" s="533" t="str">
        <f>IF(AW376="","",IF(AW376="A",'12.パネルラジエーター設備費用算出シート'!$G$13,IF(AW376="B",'12.パネルラジエーター設備費用算出シート'!$N$13,IF(AW376="C",'12.パネルラジエーター設備費用算出シート'!$G$23,IF(AW376="D",'12.パネルラジエーター設備費用算出シート'!$N$23,IF(AW376="E",'12.パネルラジエーター設備費用算出シート'!$G$33,IF(AW376="F",'12.パネルラジエーター設備費用算出シート'!$N$33,IF(AW376="G",'12.パネルラジエーター設備費用算出シート'!$G$43,IF(AW376="H",'12.パネルラジエーター設備費用算出シート'!$N$43,IF(AW376="I",'12.パネルラジエーター設備費用算出シート'!$G$54,'12.パネルラジエーター設備費用算出シート'!$N$54))))))))))</f>
        <v/>
      </c>
      <c r="AY376" s="70"/>
      <c r="AZ376" s="57"/>
      <c r="BA376" s="54"/>
      <c r="BB376" s="70"/>
    </row>
    <row r="377" spans="2:54">
      <c r="B377" s="55">
        <v>365</v>
      </c>
      <c r="C377" s="78"/>
      <c r="D377" s="56"/>
      <c r="E377" s="73"/>
      <c r="F377" s="530"/>
      <c r="G377" s="530"/>
      <c r="H377" s="57"/>
      <c r="I377" s="58"/>
      <c r="J377" s="57"/>
      <c r="K377" s="531" t="str">
        <f t="shared" si="15"/>
        <v/>
      </c>
      <c r="L377" s="531" t="str">
        <f>IF($G377="","",IF(OR('2.全体概要'!$C$15=1,'2.全体概要'!$C$15=2),INDEX($BH$15:$BH$16,MATCH($G377,$BG$15:$BG$16,-1)),IF('2.全体概要'!$C$15=3,INDEX($BH$14:$BH$15,MATCH($G377,$BG$14:$BG$15,-1)),INDEX($BH$13:$BH$14,MATCH($G377,$BG$13:$BG$14,-1)))))</f>
        <v/>
      </c>
      <c r="M377" s="531" t="str">
        <f t="shared" si="16"/>
        <v/>
      </c>
      <c r="N377" s="532">
        <f t="shared" si="17"/>
        <v>0</v>
      </c>
      <c r="O377" s="70"/>
      <c r="P377" s="124"/>
      <c r="Q377" s="54"/>
      <c r="R377" s="194"/>
      <c r="S377" s="125"/>
      <c r="T377" s="54"/>
      <c r="U377" s="194"/>
      <c r="V377" s="124"/>
      <c r="W377" s="54"/>
      <c r="X377" s="194"/>
      <c r="Y377" s="125"/>
      <c r="Z377" s="54"/>
      <c r="AA377" s="194"/>
      <c r="AB377" s="57"/>
      <c r="AC377" s="70"/>
      <c r="AD377" s="124"/>
      <c r="AE377" s="70"/>
      <c r="AF377" s="124"/>
      <c r="AG377" s="70"/>
      <c r="AH377" s="57"/>
      <c r="AI377" s="70"/>
      <c r="AJ377" s="124"/>
      <c r="AK377" s="891"/>
      <c r="AL377" s="908"/>
      <c r="AM377" s="891"/>
      <c r="AN377" s="908"/>
      <c r="AO377" s="891"/>
      <c r="AP377" s="910"/>
      <c r="AQ377" s="70"/>
      <c r="AR377" s="59"/>
      <c r="AS377" s="70"/>
      <c r="AT377" s="57"/>
      <c r="AU377" s="54"/>
      <c r="AV377" s="70"/>
      <c r="AW377" s="57"/>
      <c r="AX377" s="533" t="str">
        <f>IF(AW377="","",IF(AW377="A",'12.パネルラジエーター設備費用算出シート'!$G$13,IF(AW377="B",'12.パネルラジエーター設備費用算出シート'!$N$13,IF(AW377="C",'12.パネルラジエーター設備費用算出シート'!$G$23,IF(AW377="D",'12.パネルラジエーター設備費用算出シート'!$N$23,IF(AW377="E",'12.パネルラジエーター設備費用算出シート'!$G$33,IF(AW377="F",'12.パネルラジエーター設備費用算出シート'!$N$33,IF(AW377="G",'12.パネルラジエーター設備費用算出シート'!$G$43,IF(AW377="H",'12.パネルラジエーター設備費用算出シート'!$N$43,IF(AW377="I",'12.パネルラジエーター設備費用算出シート'!$G$54,'12.パネルラジエーター設備費用算出シート'!$N$54))))))))))</f>
        <v/>
      </c>
      <c r="AY377" s="70"/>
      <c r="AZ377" s="57"/>
      <c r="BA377" s="54"/>
      <c r="BB377" s="70"/>
    </row>
    <row r="378" spans="2:54">
      <c r="B378" s="55">
        <v>366</v>
      </c>
      <c r="C378" s="78"/>
      <c r="D378" s="56"/>
      <c r="E378" s="73"/>
      <c r="F378" s="530"/>
      <c r="G378" s="530"/>
      <c r="H378" s="57"/>
      <c r="I378" s="58"/>
      <c r="J378" s="57"/>
      <c r="K378" s="531" t="str">
        <f t="shared" si="15"/>
        <v/>
      </c>
      <c r="L378" s="531" t="str">
        <f>IF($G378="","",IF(OR('2.全体概要'!$C$15=1,'2.全体概要'!$C$15=2),INDEX($BH$15:$BH$16,MATCH($G378,$BG$15:$BG$16,-1)),IF('2.全体概要'!$C$15=3,INDEX($BH$14:$BH$15,MATCH($G378,$BG$14:$BG$15,-1)),INDEX($BH$13:$BH$14,MATCH($G378,$BG$13:$BG$14,-1)))))</f>
        <v/>
      </c>
      <c r="M378" s="531" t="str">
        <f t="shared" si="16"/>
        <v/>
      </c>
      <c r="N378" s="532">
        <f t="shared" si="17"/>
        <v>0</v>
      </c>
      <c r="O378" s="70"/>
      <c r="P378" s="124"/>
      <c r="Q378" s="54"/>
      <c r="R378" s="194"/>
      <c r="S378" s="125"/>
      <c r="T378" s="54"/>
      <c r="U378" s="194"/>
      <c r="V378" s="124"/>
      <c r="W378" s="54"/>
      <c r="X378" s="194"/>
      <c r="Y378" s="125"/>
      <c r="Z378" s="54"/>
      <c r="AA378" s="194"/>
      <c r="AB378" s="57"/>
      <c r="AC378" s="70"/>
      <c r="AD378" s="124"/>
      <c r="AE378" s="70"/>
      <c r="AF378" s="124"/>
      <c r="AG378" s="70"/>
      <c r="AH378" s="57"/>
      <c r="AI378" s="70"/>
      <c r="AJ378" s="124"/>
      <c r="AK378" s="891"/>
      <c r="AL378" s="908"/>
      <c r="AM378" s="891"/>
      <c r="AN378" s="908"/>
      <c r="AO378" s="891"/>
      <c r="AP378" s="910"/>
      <c r="AQ378" s="70"/>
      <c r="AR378" s="59"/>
      <c r="AS378" s="70"/>
      <c r="AT378" s="57"/>
      <c r="AU378" s="54"/>
      <c r="AV378" s="70"/>
      <c r="AW378" s="57"/>
      <c r="AX378" s="533" t="str">
        <f>IF(AW378="","",IF(AW378="A",'12.パネルラジエーター設備費用算出シート'!$G$13,IF(AW378="B",'12.パネルラジエーター設備費用算出シート'!$N$13,IF(AW378="C",'12.パネルラジエーター設備費用算出シート'!$G$23,IF(AW378="D",'12.パネルラジエーター設備費用算出シート'!$N$23,IF(AW378="E",'12.パネルラジエーター設備費用算出シート'!$G$33,IF(AW378="F",'12.パネルラジエーター設備費用算出シート'!$N$33,IF(AW378="G",'12.パネルラジエーター設備費用算出シート'!$G$43,IF(AW378="H",'12.パネルラジエーター設備費用算出シート'!$N$43,IF(AW378="I",'12.パネルラジエーター設備費用算出シート'!$G$54,'12.パネルラジエーター設備費用算出シート'!$N$54))))))))))</f>
        <v/>
      </c>
      <c r="AY378" s="70"/>
      <c r="AZ378" s="57"/>
      <c r="BA378" s="54"/>
      <c r="BB378" s="70"/>
    </row>
    <row r="379" spans="2:54">
      <c r="B379" s="55">
        <v>367</v>
      </c>
      <c r="C379" s="78"/>
      <c r="D379" s="56"/>
      <c r="E379" s="73"/>
      <c r="F379" s="530"/>
      <c r="G379" s="530"/>
      <c r="H379" s="57"/>
      <c r="I379" s="58"/>
      <c r="J379" s="57"/>
      <c r="K379" s="531" t="str">
        <f t="shared" si="15"/>
        <v/>
      </c>
      <c r="L379" s="531" t="str">
        <f>IF($G379="","",IF(OR('2.全体概要'!$C$15=1,'2.全体概要'!$C$15=2),INDEX($BH$15:$BH$16,MATCH($G379,$BG$15:$BG$16,-1)),IF('2.全体概要'!$C$15=3,INDEX($BH$14:$BH$15,MATCH($G379,$BG$14:$BG$15,-1)),INDEX($BH$13:$BH$14,MATCH($G379,$BG$13:$BG$14,-1)))))</f>
        <v/>
      </c>
      <c r="M379" s="531" t="str">
        <f t="shared" si="16"/>
        <v/>
      </c>
      <c r="N379" s="532">
        <f t="shared" si="17"/>
        <v>0</v>
      </c>
      <c r="O379" s="70"/>
      <c r="P379" s="124"/>
      <c r="Q379" s="54"/>
      <c r="R379" s="194"/>
      <c r="S379" s="125"/>
      <c r="T379" s="54"/>
      <c r="U379" s="194"/>
      <c r="V379" s="124"/>
      <c r="W379" s="54"/>
      <c r="X379" s="194"/>
      <c r="Y379" s="125"/>
      <c r="Z379" s="54"/>
      <c r="AA379" s="194"/>
      <c r="AB379" s="57"/>
      <c r="AC379" s="70"/>
      <c r="AD379" s="124"/>
      <c r="AE379" s="70"/>
      <c r="AF379" s="124"/>
      <c r="AG379" s="70"/>
      <c r="AH379" s="57"/>
      <c r="AI379" s="70"/>
      <c r="AJ379" s="124"/>
      <c r="AK379" s="891"/>
      <c r="AL379" s="908"/>
      <c r="AM379" s="891"/>
      <c r="AN379" s="908"/>
      <c r="AO379" s="891"/>
      <c r="AP379" s="910"/>
      <c r="AQ379" s="70"/>
      <c r="AR379" s="59"/>
      <c r="AS379" s="70"/>
      <c r="AT379" s="57"/>
      <c r="AU379" s="54"/>
      <c r="AV379" s="70"/>
      <c r="AW379" s="57"/>
      <c r="AX379" s="533" t="str">
        <f>IF(AW379="","",IF(AW379="A",'12.パネルラジエーター設備費用算出シート'!$G$13,IF(AW379="B",'12.パネルラジエーター設備費用算出シート'!$N$13,IF(AW379="C",'12.パネルラジエーター設備費用算出シート'!$G$23,IF(AW379="D",'12.パネルラジエーター設備費用算出シート'!$N$23,IF(AW379="E",'12.パネルラジエーター設備費用算出シート'!$G$33,IF(AW379="F",'12.パネルラジエーター設備費用算出シート'!$N$33,IF(AW379="G",'12.パネルラジエーター設備費用算出シート'!$G$43,IF(AW379="H",'12.パネルラジエーター設備費用算出シート'!$N$43,IF(AW379="I",'12.パネルラジエーター設備費用算出シート'!$G$54,'12.パネルラジエーター設備費用算出シート'!$N$54))))))))))</f>
        <v/>
      </c>
      <c r="AY379" s="70"/>
      <c r="AZ379" s="57"/>
      <c r="BA379" s="54"/>
      <c r="BB379" s="70"/>
    </row>
    <row r="380" spans="2:54">
      <c r="B380" s="55">
        <v>368</v>
      </c>
      <c r="C380" s="78"/>
      <c r="D380" s="56"/>
      <c r="E380" s="73"/>
      <c r="F380" s="530"/>
      <c r="G380" s="530"/>
      <c r="H380" s="57"/>
      <c r="I380" s="58"/>
      <c r="J380" s="57"/>
      <c r="K380" s="531" t="str">
        <f t="shared" si="15"/>
        <v/>
      </c>
      <c r="L380" s="531" t="str">
        <f>IF($G380="","",IF(OR('2.全体概要'!$C$15=1,'2.全体概要'!$C$15=2),INDEX($BH$15:$BH$16,MATCH($G380,$BG$15:$BG$16,-1)),IF('2.全体概要'!$C$15=3,INDEX($BH$14:$BH$15,MATCH($G380,$BG$14:$BG$15,-1)),INDEX($BH$13:$BH$14,MATCH($G380,$BG$13:$BG$14,-1)))))</f>
        <v/>
      </c>
      <c r="M380" s="531" t="str">
        <f t="shared" si="16"/>
        <v/>
      </c>
      <c r="N380" s="532">
        <f t="shared" si="17"/>
        <v>0</v>
      </c>
      <c r="O380" s="70"/>
      <c r="P380" s="124"/>
      <c r="Q380" s="54"/>
      <c r="R380" s="194"/>
      <c r="S380" s="125"/>
      <c r="T380" s="54"/>
      <c r="U380" s="194"/>
      <c r="V380" s="124"/>
      <c r="W380" s="54"/>
      <c r="X380" s="194"/>
      <c r="Y380" s="125"/>
      <c r="Z380" s="54"/>
      <c r="AA380" s="194"/>
      <c r="AB380" s="57"/>
      <c r="AC380" s="70"/>
      <c r="AD380" s="124"/>
      <c r="AE380" s="70"/>
      <c r="AF380" s="124"/>
      <c r="AG380" s="70"/>
      <c r="AH380" s="57"/>
      <c r="AI380" s="70"/>
      <c r="AJ380" s="124"/>
      <c r="AK380" s="891"/>
      <c r="AL380" s="908"/>
      <c r="AM380" s="891"/>
      <c r="AN380" s="908"/>
      <c r="AO380" s="891"/>
      <c r="AP380" s="910"/>
      <c r="AQ380" s="70"/>
      <c r="AR380" s="59"/>
      <c r="AS380" s="70"/>
      <c r="AT380" s="57"/>
      <c r="AU380" s="54"/>
      <c r="AV380" s="70"/>
      <c r="AW380" s="57"/>
      <c r="AX380" s="533" t="str">
        <f>IF(AW380="","",IF(AW380="A",'12.パネルラジエーター設備費用算出シート'!$G$13,IF(AW380="B",'12.パネルラジエーター設備費用算出シート'!$N$13,IF(AW380="C",'12.パネルラジエーター設備費用算出シート'!$G$23,IF(AW380="D",'12.パネルラジエーター設備費用算出シート'!$N$23,IF(AW380="E",'12.パネルラジエーター設備費用算出シート'!$G$33,IF(AW380="F",'12.パネルラジエーター設備費用算出シート'!$N$33,IF(AW380="G",'12.パネルラジエーター設備費用算出シート'!$G$43,IF(AW380="H",'12.パネルラジエーター設備費用算出シート'!$N$43,IF(AW380="I",'12.パネルラジエーター設備費用算出シート'!$G$54,'12.パネルラジエーター設備費用算出シート'!$N$54))))))))))</f>
        <v/>
      </c>
      <c r="AY380" s="70"/>
      <c r="AZ380" s="57"/>
      <c r="BA380" s="54"/>
      <c r="BB380" s="70"/>
    </row>
    <row r="381" spans="2:54">
      <c r="B381" s="55">
        <v>369</v>
      </c>
      <c r="C381" s="78"/>
      <c r="D381" s="56"/>
      <c r="E381" s="73"/>
      <c r="F381" s="530"/>
      <c r="G381" s="530"/>
      <c r="H381" s="57"/>
      <c r="I381" s="58"/>
      <c r="J381" s="57"/>
      <c r="K381" s="531" t="str">
        <f t="shared" si="15"/>
        <v/>
      </c>
      <c r="L381" s="531" t="str">
        <f>IF($G381="","",IF(OR('2.全体概要'!$C$15=1,'2.全体概要'!$C$15=2),INDEX($BH$15:$BH$16,MATCH($G381,$BG$15:$BG$16,-1)),IF('2.全体概要'!$C$15=3,INDEX($BH$14:$BH$15,MATCH($G381,$BG$14:$BG$15,-1)),INDEX($BH$13:$BH$14,MATCH($G381,$BG$13:$BG$14,-1)))))</f>
        <v/>
      </c>
      <c r="M381" s="531" t="str">
        <f t="shared" si="16"/>
        <v/>
      </c>
      <c r="N381" s="532">
        <f t="shared" si="17"/>
        <v>0</v>
      </c>
      <c r="O381" s="70"/>
      <c r="P381" s="124"/>
      <c r="Q381" s="54"/>
      <c r="R381" s="194"/>
      <c r="S381" s="125"/>
      <c r="T381" s="54"/>
      <c r="U381" s="194"/>
      <c r="V381" s="124"/>
      <c r="W381" s="54"/>
      <c r="X381" s="194"/>
      <c r="Y381" s="125"/>
      <c r="Z381" s="54"/>
      <c r="AA381" s="194"/>
      <c r="AB381" s="57"/>
      <c r="AC381" s="70"/>
      <c r="AD381" s="124"/>
      <c r="AE381" s="70"/>
      <c r="AF381" s="124"/>
      <c r="AG381" s="70"/>
      <c r="AH381" s="57"/>
      <c r="AI381" s="70"/>
      <c r="AJ381" s="124"/>
      <c r="AK381" s="891"/>
      <c r="AL381" s="908"/>
      <c r="AM381" s="891"/>
      <c r="AN381" s="908"/>
      <c r="AO381" s="891"/>
      <c r="AP381" s="910"/>
      <c r="AQ381" s="70"/>
      <c r="AR381" s="59"/>
      <c r="AS381" s="70"/>
      <c r="AT381" s="57"/>
      <c r="AU381" s="54"/>
      <c r="AV381" s="70"/>
      <c r="AW381" s="57"/>
      <c r="AX381" s="533" t="str">
        <f>IF(AW381="","",IF(AW381="A",'12.パネルラジエーター設備費用算出シート'!$G$13,IF(AW381="B",'12.パネルラジエーター設備費用算出シート'!$N$13,IF(AW381="C",'12.パネルラジエーター設備費用算出シート'!$G$23,IF(AW381="D",'12.パネルラジエーター設備費用算出シート'!$N$23,IF(AW381="E",'12.パネルラジエーター設備費用算出シート'!$G$33,IF(AW381="F",'12.パネルラジエーター設備費用算出シート'!$N$33,IF(AW381="G",'12.パネルラジエーター設備費用算出シート'!$G$43,IF(AW381="H",'12.パネルラジエーター設備費用算出シート'!$N$43,IF(AW381="I",'12.パネルラジエーター設備費用算出シート'!$G$54,'12.パネルラジエーター設備費用算出シート'!$N$54))))))))))</f>
        <v/>
      </c>
      <c r="AY381" s="70"/>
      <c r="AZ381" s="57"/>
      <c r="BA381" s="54"/>
      <c r="BB381" s="70"/>
    </row>
    <row r="382" spans="2:54">
      <c r="B382" s="55">
        <v>370</v>
      </c>
      <c r="C382" s="78"/>
      <c r="D382" s="56"/>
      <c r="E382" s="73"/>
      <c r="F382" s="530"/>
      <c r="G382" s="530"/>
      <c r="H382" s="57"/>
      <c r="I382" s="58"/>
      <c r="J382" s="57"/>
      <c r="K382" s="531" t="str">
        <f t="shared" si="15"/>
        <v/>
      </c>
      <c r="L382" s="531" t="str">
        <f>IF($G382="","",IF(OR('2.全体概要'!$C$15=1,'2.全体概要'!$C$15=2),INDEX($BH$15:$BH$16,MATCH($G382,$BG$15:$BG$16,-1)),IF('2.全体概要'!$C$15=3,INDEX($BH$14:$BH$15,MATCH($G382,$BG$14:$BG$15,-1)),INDEX($BH$13:$BH$14,MATCH($G382,$BG$13:$BG$14,-1)))))</f>
        <v/>
      </c>
      <c r="M382" s="531" t="str">
        <f t="shared" si="16"/>
        <v/>
      </c>
      <c r="N382" s="532">
        <f t="shared" si="17"/>
        <v>0</v>
      </c>
      <c r="O382" s="70"/>
      <c r="P382" s="124"/>
      <c r="Q382" s="54"/>
      <c r="R382" s="194"/>
      <c r="S382" s="125"/>
      <c r="T382" s="54"/>
      <c r="U382" s="194"/>
      <c r="V382" s="124"/>
      <c r="W382" s="54"/>
      <c r="X382" s="194"/>
      <c r="Y382" s="125"/>
      <c r="Z382" s="54"/>
      <c r="AA382" s="194"/>
      <c r="AB382" s="57"/>
      <c r="AC382" s="70"/>
      <c r="AD382" s="124"/>
      <c r="AE382" s="70"/>
      <c r="AF382" s="124"/>
      <c r="AG382" s="70"/>
      <c r="AH382" s="57"/>
      <c r="AI382" s="70"/>
      <c r="AJ382" s="124"/>
      <c r="AK382" s="891"/>
      <c r="AL382" s="908"/>
      <c r="AM382" s="891"/>
      <c r="AN382" s="908"/>
      <c r="AO382" s="891"/>
      <c r="AP382" s="910"/>
      <c r="AQ382" s="70"/>
      <c r="AR382" s="59"/>
      <c r="AS382" s="70"/>
      <c r="AT382" s="57"/>
      <c r="AU382" s="54"/>
      <c r="AV382" s="70"/>
      <c r="AW382" s="57"/>
      <c r="AX382" s="533" t="str">
        <f>IF(AW382="","",IF(AW382="A",'12.パネルラジエーター設備費用算出シート'!$G$13,IF(AW382="B",'12.パネルラジエーター設備費用算出シート'!$N$13,IF(AW382="C",'12.パネルラジエーター設備費用算出シート'!$G$23,IF(AW382="D",'12.パネルラジエーター設備費用算出シート'!$N$23,IF(AW382="E",'12.パネルラジエーター設備費用算出シート'!$G$33,IF(AW382="F",'12.パネルラジエーター設備費用算出シート'!$N$33,IF(AW382="G",'12.パネルラジエーター設備費用算出シート'!$G$43,IF(AW382="H",'12.パネルラジエーター設備費用算出シート'!$N$43,IF(AW382="I",'12.パネルラジエーター設備費用算出シート'!$G$54,'12.パネルラジエーター設備費用算出シート'!$N$54))))))))))</f>
        <v/>
      </c>
      <c r="AY382" s="70"/>
      <c r="AZ382" s="57"/>
      <c r="BA382" s="54"/>
      <c r="BB382" s="70"/>
    </row>
    <row r="383" spans="2:54">
      <c r="B383" s="55">
        <v>371</v>
      </c>
      <c r="C383" s="78"/>
      <c r="D383" s="56"/>
      <c r="E383" s="73"/>
      <c r="F383" s="530"/>
      <c r="G383" s="530"/>
      <c r="H383" s="57"/>
      <c r="I383" s="58"/>
      <c r="J383" s="57"/>
      <c r="K383" s="531" t="str">
        <f t="shared" si="15"/>
        <v/>
      </c>
      <c r="L383" s="531" t="str">
        <f>IF($G383="","",IF(OR('2.全体概要'!$C$15=1,'2.全体概要'!$C$15=2),INDEX($BH$15:$BH$16,MATCH($G383,$BG$15:$BG$16,-1)),IF('2.全体概要'!$C$15=3,INDEX($BH$14:$BH$15,MATCH($G383,$BG$14:$BG$15,-1)),INDEX($BH$13:$BH$14,MATCH($G383,$BG$13:$BG$14,-1)))))</f>
        <v/>
      </c>
      <c r="M383" s="531" t="str">
        <f t="shared" si="16"/>
        <v/>
      </c>
      <c r="N383" s="532">
        <f t="shared" si="17"/>
        <v>0</v>
      </c>
      <c r="O383" s="70"/>
      <c r="P383" s="124"/>
      <c r="Q383" s="54"/>
      <c r="R383" s="194"/>
      <c r="S383" s="125"/>
      <c r="T383" s="54"/>
      <c r="U383" s="194"/>
      <c r="V383" s="124"/>
      <c r="W383" s="54"/>
      <c r="X383" s="194"/>
      <c r="Y383" s="125"/>
      <c r="Z383" s="54"/>
      <c r="AA383" s="194"/>
      <c r="AB383" s="57"/>
      <c r="AC383" s="70"/>
      <c r="AD383" s="124"/>
      <c r="AE383" s="70"/>
      <c r="AF383" s="124"/>
      <c r="AG383" s="70"/>
      <c r="AH383" s="57"/>
      <c r="AI383" s="70"/>
      <c r="AJ383" s="124"/>
      <c r="AK383" s="891"/>
      <c r="AL383" s="908"/>
      <c r="AM383" s="891"/>
      <c r="AN383" s="908"/>
      <c r="AO383" s="891"/>
      <c r="AP383" s="910"/>
      <c r="AQ383" s="70"/>
      <c r="AR383" s="59"/>
      <c r="AS383" s="70"/>
      <c r="AT383" s="57"/>
      <c r="AU383" s="54"/>
      <c r="AV383" s="70"/>
      <c r="AW383" s="57"/>
      <c r="AX383" s="533" t="str">
        <f>IF(AW383="","",IF(AW383="A",'12.パネルラジエーター設備費用算出シート'!$G$13,IF(AW383="B",'12.パネルラジエーター設備費用算出シート'!$N$13,IF(AW383="C",'12.パネルラジエーター設備費用算出シート'!$G$23,IF(AW383="D",'12.パネルラジエーター設備費用算出シート'!$N$23,IF(AW383="E",'12.パネルラジエーター設備費用算出シート'!$G$33,IF(AW383="F",'12.パネルラジエーター設備費用算出シート'!$N$33,IF(AW383="G",'12.パネルラジエーター設備費用算出シート'!$G$43,IF(AW383="H",'12.パネルラジエーター設備費用算出シート'!$N$43,IF(AW383="I",'12.パネルラジエーター設備費用算出シート'!$G$54,'12.パネルラジエーター設備費用算出シート'!$N$54))))))))))</f>
        <v/>
      </c>
      <c r="AY383" s="70"/>
      <c r="AZ383" s="57"/>
      <c r="BA383" s="54"/>
      <c r="BB383" s="70"/>
    </row>
    <row r="384" spans="2:54">
      <c r="B384" s="55">
        <v>372</v>
      </c>
      <c r="C384" s="78"/>
      <c r="D384" s="56"/>
      <c r="E384" s="73"/>
      <c r="F384" s="530"/>
      <c r="G384" s="530"/>
      <c r="H384" s="57"/>
      <c r="I384" s="58"/>
      <c r="J384" s="57"/>
      <c r="K384" s="531" t="str">
        <f t="shared" si="15"/>
        <v/>
      </c>
      <c r="L384" s="531" t="str">
        <f>IF($G384="","",IF(OR('2.全体概要'!$C$15=1,'2.全体概要'!$C$15=2),INDEX($BH$15:$BH$16,MATCH($G384,$BG$15:$BG$16,-1)),IF('2.全体概要'!$C$15=3,INDEX($BH$14:$BH$15,MATCH($G384,$BG$14:$BG$15,-1)),INDEX($BH$13:$BH$14,MATCH($G384,$BG$13:$BG$14,-1)))))</f>
        <v/>
      </c>
      <c r="M384" s="531" t="str">
        <f t="shared" si="16"/>
        <v/>
      </c>
      <c r="N384" s="532">
        <f t="shared" si="17"/>
        <v>0</v>
      </c>
      <c r="O384" s="70"/>
      <c r="P384" s="124"/>
      <c r="Q384" s="54"/>
      <c r="R384" s="194"/>
      <c r="S384" s="125"/>
      <c r="T384" s="54"/>
      <c r="U384" s="194"/>
      <c r="V384" s="124"/>
      <c r="W384" s="54"/>
      <c r="X384" s="194"/>
      <c r="Y384" s="125"/>
      <c r="Z384" s="54"/>
      <c r="AA384" s="194"/>
      <c r="AB384" s="57"/>
      <c r="AC384" s="70"/>
      <c r="AD384" s="124"/>
      <c r="AE384" s="70"/>
      <c r="AF384" s="124"/>
      <c r="AG384" s="70"/>
      <c r="AH384" s="57"/>
      <c r="AI384" s="70"/>
      <c r="AJ384" s="124"/>
      <c r="AK384" s="891"/>
      <c r="AL384" s="908"/>
      <c r="AM384" s="891"/>
      <c r="AN384" s="908"/>
      <c r="AO384" s="891"/>
      <c r="AP384" s="910"/>
      <c r="AQ384" s="70"/>
      <c r="AR384" s="59"/>
      <c r="AS384" s="70"/>
      <c r="AT384" s="57"/>
      <c r="AU384" s="54"/>
      <c r="AV384" s="70"/>
      <c r="AW384" s="57"/>
      <c r="AX384" s="533" t="str">
        <f>IF(AW384="","",IF(AW384="A",'12.パネルラジエーター設備費用算出シート'!$G$13,IF(AW384="B",'12.パネルラジエーター設備費用算出シート'!$N$13,IF(AW384="C",'12.パネルラジエーター設備費用算出シート'!$G$23,IF(AW384="D",'12.パネルラジエーター設備費用算出シート'!$N$23,IF(AW384="E",'12.パネルラジエーター設備費用算出シート'!$G$33,IF(AW384="F",'12.パネルラジエーター設備費用算出シート'!$N$33,IF(AW384="G",'12.パネルラジエーター設備費用算出シート'!$G$43,IF(AW384="H",'12.パネルラジエーター設備費用算出シート'!$N$43,IF(AW384="I",'12.パネルラジエーター設備費用算出シート'!$G$54,'12.パネルラジエーター設備費用算出シート'!$N$54))))))))))</f>
        <v/>
      </c>
      <c r="AY384" s="70"/>
      <c r="AZ384" s="57"/>
      <c r="BA384" s="54"/>
      <c r="BB384" s="70"/>
    </row>
    <row r="385" spans="2:54">
      <c r="B385" s="55">
        <v>373</v>
      </c>
      <c r="C385" s="78"/>
      <c r="D385" s="56"/>
      <c r="E385" s="73"/>
      <c r="F385" s="530"/>
      <c r="G385" s="530"/>
      <c r="H385" s="57"/>
      <c r="I385" s="58"/>
      <c r="J385" s="57"/>
      <c r="K385" s="531" t="str">
        <f t="shared" si="15"/>
        <v/>
      </c>
      <c r="L385" s="531" t="str">
        <f>IF($G385="","",IF(OR('2.全体概要'!$C$15=1,'2.全体概要'!$C$15=2),INDEX($BH$15:$BH$16,MATCH($G385,$BG$15:$BG$16,-1)),IF('2.全体概要'!$C$15=3,INDEX($BH$14:$BH$15,MATCH($G385,$BG$14:$BG$15,-1)),INDEX($BH$13:$BH$14,MATCH($G385,$BG$13:$BG$14,-1)))))</f>
        <v/>
      </c>
      <c r="M385" s="531" t="str">
        <f t="shared" si="16"/>
        <v/>
      </c>
      <c r="N385" s="532">
        <f t="shared" si="17"/>
        <v>0</v>
      </c>
      <c r="O385" s="70"/>
      <c r="P385" s="124"/>
      <c r="Q385" s="54"/>
      <c r="R385" s="194"/>
      <c r="S385" s="125"/>
      <c r="T385" s="54"/>
      <c r="U385" s="194"/>
      <c r="V385" s="124"/>
      <c r="W385" s="54"/>
      <c r="X385" s="194"/>
      <c r="Y385" s="125"/>
      <c r="Z385" s="54"/>
      <c r="AA385" s="194"/>
      <c r="AB385" s="57"/>
      <c r="AC385" s="70"/>
      <c r="AD385" s="124"/>
      <c r="AE385" s="70"/>
      <c r="AF385" s="124"/>
      <c r="AG385" s="70"/>
      <c r="AH385" s="57"/>
      <c r="AI385" s="70"/>
      <c r="AJ385" s="124"/>
      <c r="AK385" s="891"/>
      <c r="AL385" s="908"/>
      <c r="AM385" s="891"/>
      <c r="AN385" s="908"/>
      <c r="AO385" s="891"/>
      <c r="AP385" s="910"/>
      <c r="AQ385" s="70"/>
      <c r="AR385" s="59"/>
      <c r="AS385" s="70"/>
      <c r="AT385" s="57"/>
      <c r="AU385" s="54"/>
      <c r="AV385" s="70"/>
      <c r="AW385" s="57"/>
      <c r="AX385" s="533" t="str">
        <f>IF(AW385="","",IF(AW385="A",'12.パネルラジエーター設備費用算出シート'!$G$13,IF(AW385="B",'12.パネルラジエーター設備費用算出シート'!$N$13,IF(AW385="C",'12.パネルラジエーター設備費用算出シート'!$G$23,IF(AW385="D",'12.パネルラジエーター設備費用算出シート'!$N$23,IF(AW385="E",'12.パネルラジエーター設備費用算出シート'!$G$33,IF(AW385="F",'12.パネルラジエーター設備費用算出シート'!$N$33,IF(AW385="G",'12.パネルラジエーター設備費用算出シート'!$G$43,IF(AW385="H",'12.パネルラジエーター設備費用算出シート'!$N$43,IF(AW385="I",'12.パネルラジエーター設備費用算出シート'!$G$54,'12.パネルラジエーター設備費用算出シート'!$N$54))))))))))</f>
        <v/>
      </c>
      <c r="AY385" s="70"/>
      <c r="AZ385" s="57"/>
      <c r="BA385" s="54"/>
      <c r="BB385" s="70"/>
    </row>
    <row r="386" spans="2:54">
      <c r="B386" s="55">
        <v>374</v>
      </c>
      <c r="C386" s="78"/>
      <c r="D386" s="56"/>
      <c r="E386" s="73"/>
      <c r="F386" s="530"/>
      <c r="G386" s="530"/>
      <c r="H386" s="57"/>
      <c r="I386" s="58"/>
      <c r="J386" s="57"/>
      <c r="K386" s="531" t="str">
        <f t="shared" si="15"/>
        <v/>
      </c>
      <c r="L386" s="531" t="str">
        <f>IF($G386="","",IF(OR('2.全体概要'!$C$15=1,'2.全体概要'!$C$15=2),INDEX($BH$15:$BH$16,MATCH($G386,$BG$15:$BG$16,-1)),IF('2.全体概要'!$C$15=3,INDEX($BH$14:$BH$15,MATCH($G386,$BG$14:$BG$15,-1)),INDEX($BH$13:$BH$14,MATCH($G386,$BG$13:$BG$14,-1)))))</f>
        <v/>
      </c>
      <c r="M386" s="531" t="str">
        <f t="shared" si="16"/>
        <v/>
      </c>
      <c r="N386" s="532">
        <f t="shared" si="17"/>
        <v>0</v>
      </c>
      <c r="O386" s="70"/>
      <c r="P386" s="124"/>
      <c r="Q386" s="54"/>
      <c r="R386" s="194"/>
      <c r="S386" s="125"/>
      <c r="T386" s="54"/>
      <c r="U386" s="194"/>
      <c r="V386" s="124"/>
      <c r="W386" s="54"/>
      <c r="X386" s="194"/>
      <c r="Y386" s="125"/>
      <c r="Z386" s="54"/>
      <c r="AA386" s="194"/>
      <c r="AB386" s="57"/>
      <c r="AC386" s="70"/>
      <c r="AD386" s="124"/>
      <c r="AE386" s="70"/>
      <c r="AF386" s="124"/>
      <c r="AG386" s="70"/>
      <c r="AH386" s="57"/>
      <c r="AI386" s="70"/>
      <c r="AJ386" s="124"/>
      <c r="AK386" s="891"/>
      <c r="AL386" s="908"/>
      <c r="AM386" s="891"/>
      <c r="AN386" s="908"/>
      <c r="AO386" s="891"/>
      <c r="AP386" s="910"/>
      <c r="AQ386" s="70"/>
      <c r="AR386" s="59"/>
      <c r="AS386" s="70"/>
      <c r="AT386" s="57"/>
      <c r="AU386" s="54"/>
      <c r="AV386" s="70"/>
      <c r="AW386" s="57"/>
      <c r="AX386" s="533" t="str">
        <f>IF(AW386="","",IF(AW386="A",'12.パネルラジエーター設備費用算出シート'!$G$13,IF(AW386="B",'12.パネルラジエーター設備費用算出シート'!$N$13,IF(AW386="C",'12.パネルラジエーター設備費用算出シート'!$G$23,IF(AW386="D",'12.パネルラジエーター設備費用算出シート'!$N$23,IF(AW386="E",'12.パネルラジエーター設備費用算出シート'!$G$33,IF(AW386="F",'12.パネルラジエーター設備費用算出シート'!$N$33,IF(AW386="G",'12.パネルラジエーター設備費用算出シート'!$G$43,IF(AW386="H",'12.パネルラジエーター設備費用算出シート'!$N$43,IF(AW386="I",'12.パネルラジエーター設備費用算出シート'!$G$54,'12.パネルラジエーター設備費用算出シート'!$N$54))))))))))</f>
        <v/>
      </c>
      <c r="AY386" s="70"/>
      <c r="AZ386" s="57"/>
      <c r="BA386" s="54"/>
      <c r="BB386" s="70"/>
    </row>
    <row r="387" spans="2:54">
      <c r="B387" s="55">
        <v>375</v>
      </c>
      <c r="C387" s="78"/>
      <c r="D387" s="56"/>
      <c r="E387" s="73"/>
      <c r="F387" s="530"/>
      <c r="G387" s="530"/>
      <c r="H387" s="57"/>
      <c r="I387" s="58"/>
      <c r="J387" s="57"/>
      <c r="K387" s="531" t="str">
        <f t="shared" si="15"/>
        <v/>
      </c>
      <c r="L387" s="531" t="str">
        <f>IF($G387="","",IF(OR('2.全体概要'!$C$15=1,'2.全体概要'!$C$15=2),INDEX($BH$15:$BH$16,MATCH($G387,$BG$15:$BG$16,-1)),IF('2.全体概要'!$C$15=3,INDEX($BH$14:$BH$15,MATCH($G387,$BG$14:$BG$15,-1)),INDEX($BH$13:$BH$14,MATCH($G387,$BG$13:$BG$14,-1)))))</f>
        <v/>
      </c>
      <c r="M387" s="531" t="str">
        <f t="shared" si="16"/>
        <v/>
      </c>
      <c r="N387" s="532">
        <f t="shared" si="17"/>
        <v>0</v>
      </c>
      <c r="O387" s="70"/>
      <c r="P387" s="124"/>
      <c r="Q387" s="54"/>
      <c r="R387" s="194"/>
      <c r="S387" s="125"/>
      <c r="T387" s="54"/>
      <c r="U387" s="194"/>
      <c r="V387" s="124"/>
      <c r="W387" s="54"/>
      <c r="X387" s="194"/>
      <c r="Y387" s="125"/>
      <c r="Z387" s="54"/>
      <c r="AA387" s="194"/>
      <c r="AB387" s="57"/>
      <c r="AC387" s="70"/>
      <c r="AD387" s="124"/>
      <c r="AE387" s="70"/>
      <c r="AF387" s="124"/>
      <c r="AG387" s="70"/>
      <c r="AH387" s="57"/>
      <c r="AI387" s="70"/>
      <c r="AJ387" s="124"/>
      <c r="AK387" s="891"/>
      <c r="AL387" s="908"/>
      <c r="AM387" s="891"/>
      <c r="AN387" s="908"/>
      <c r="AO387" s="891"/>
      <c r="AP387" s="910"/>
      <c r="AQ387" s="70"/>
      <c r="AR387" s="59"/>
      <c r="AS387" s="70"/>
      <c r="AT387" s="57"/>
      <c r="AU387" s="54"/>
      <c r="AV387" s="70"/>
      <c r="AW387" s="57"/>
      <c r="AX387" s="533" t="str">
        <f>IF(AW387="","",IF(AW387="A",'12.パネルラジエーター設備費用算出シート'!$G$13,IF(AW387="B",'12.パネルラジエーター設備費用算出シート'!$N$13,IF(AW387="C",'12.パネルラジエーター設備費用算出シート'!$G$23,IF(AW387="D",'12.パネルラジエーター設備費用算出シート'!$N$23,IF(AW387="E",'12.パネルラジエーター設備費用算出シート'!$G$33,IF(AW387="F",'12.パネルラジエーター設備費用算出シート'!$N$33,IF(AW387="G",'12.パネルラジエーター設備費用算出シート'!$G$43,IF(AW387="H",'12.パネルラジエーター設備費用算出シート'!$N$43,IF(AW387="I",'12.パネルラジエーター設備費用算出シート'!$G$54,'12.パネルラジエーター設備費用算出シート'!$N$54))))))))))</f>
        <v/>
      </c>
      <c r="AY387" s="70"/>
      <c r="AZ387" s="57"/>
      <c r="BA387" s="54"/>
      <c r="BB387" s="70"/>
    </row>
    <row r="388" spans="2:54">
      <c r="B388" s="55">
        <v>376</v>
      </c>
      <c r="C388" s="78"/>
      <c r="D388" s="56"/>
      <c r="E388" s="73"/>
      <c r="F388" s="530"/>
      <c r="G388" s="530"/>
      <c r="H388" s="57"/>
      <c r="I388" s="58"/>
      <c r="J388" s="57"/>
      <c r="K388" s="531" t="str">
        <f t="shared" si="15"/>
        <v/>
      </c>
      <c r="L388" s="531" t="str">
        <f>IF($G388="","",IF(OR('2.全体概要'!$C$15=1,'2.全体概要'!$C$15=2),INDEX($BH$15:$BH$16,MATCH($G388,$BG$15:$BG$16,-1)),IF('2.全体概要'!$C$15=3,INDEX($BH$14:$BH$15,MATCH($G388,$BG$14:$BG$15,-1)),INDEX($BH$13:$BH$14,MATCH($G388,$BG$13:$BG$14,-1)))))</f>
        <v/>
      </c>
      <c r="M388" s="531" t="str">
        <f t="shared" si="16"/>
        <v/>
      </c>
      <c r="N388" s="532">
        <f t="shared" si="17"/>
        <v>0</v>
      </c>
      <c r="O388" s="70"/>
      <c r="P388" s="124"/>
      <c r="Q388" s="54"/>
      <c r="R388" s="194"/>
      <c r="S388" s="125"/>
      <c r="T388" s="54"/>
      <c r="U388" s="194"/>
      <c r="V388" s="124"/>
      <c r="W388" s="54"/>
      <c r="X388" s="194"/>
      <c r="Y388" s="125"/>
      <c r="Z388" s="54"/>
      <c r="AA388" s="194"/>
      <c r="AB388" s="57"/>
      <c r="AC388" s="70"/>
      <c r="AD388" s="124"/>
      <c r="AE388" s="70"/>
      <c r="AF388" s="124"/>
      <c r="AG388" s="70"/>
      <c r="AH388" s="57"/>
      <c r="AI388" s="70"/>
      <c r="AJ388" s="124"/>
      <c r="AK388" s="891"/>
      <c r="AL388" s="908"/>
      <c r="AM388" s="891"/>
      <c r="AN388" s="908"/>
      <c r="AO388" s="891"/>
      <c r="AP388" s="910"/>
      <c r="AQ388" s="70"/>
      <c r="AR388" s="59"/>
      <c r="AS388" s="70"/>
      <c r="AT388" s="57"/>
      <c r="AU388" s="54"/>
      <c r="AV388" s="70"/>
      <c r="AW388" s="57"/>
      <c r="AX388" s="533" t="str">
        <f>IF(AW388="","",IF(AW388="A",'12.パネルラジエーター設備費用算出シート'!$G$13,IF(AW388="B",'12.パネルラジエーター設備費用算出シート'!$N$13,IF(AW388="C",'12.パネルラジエーター設備費用算出シート'!$G$23,IF(AW388="D",'12.パネルラジエーター設備費用算出シート'!$N$23,IF(AW388="E",'12.パネルラジエーター設備費用算出シート'!$G$33,IF(AW388="F",'12.パネルラジエーター設備費用算出シート'!$N$33,IF(AW388="G",'12.パネルラジエーター設備費用算出シート'!$G$43,IF(AW388="H",'12.パネルラジエーター設備費用算出シート'!$N$43,IF(AW388="I",'12.パネルラジエーター設備費用算出シート'!$G$54,'12.パネルラジエーター設備費用算出シート'!$N$54))))))))))</f>
        <v/>
      </c>
      <c r="AY388" s="70"/>
      <c r="AZ388" s="57"/>
      <c r="BA388" s="54"/>
      <c r="BB388" s="70"/>
    </row>
    <row r="389" spans="2:54">
      <c r="B389" s="55">
        <v>377</v>
      </c>
      <c r="C389" s="78"/>
      <c r="D389" s="56"/>
      <c r="E389" s="73"/>
      <c r="F389" s="530"/>
      <c r="G389" s="530"/>
      <c r="H389" s="57"/>
      <c r="I389" s="58"/>
      <c r="J389" s="57"/>
      <c r="K389" s="531" t="str">
        <f t="shared" si="15"/>
        <v/>
      </c>
      <c r="L389" s="531" t="str">
        <f>IF($G389="","",IF(OR('2.全体概要'!$C$15=1,'2.全体概要'!$C$15=2),INDEX($BH$15:$BH$16,MATCH($G389,$BG$15:$BG$16,-1)),IF('2.全体概要'!$C$15=3,INDEX($BH$14:$BH$15,MATCH($G389,$BG$14:$BG$15,-1)),INDEX($BH$13:$BH$14,MATCH($G389,$BG$13:$BG$14,-1)))))</f>
        <v/>
      </c>
      <c r="M389" s="531" t="str">
        <f t="shared" si="16"/>
        <v/>
      </c>
      <c r="N389" s="532">
        <f t="shared" si="17"/>
        <v>0</v>
      </c>
      <c r="O389" s="70"/>
      <c r="P389" s="124"/>
      <c r="Q389" s="54"/>
      <c r="R389" s="194"/>
      <c r="S389" s="125"/>
      <c r="T389" s="54"/>
      <c r="U389" s="194"/>
      <c r="V389" s="124"/>
      <c r="W389" s="54"/>
      <c r="X389" s="194"/>
      <c r="Y389" s="125"/>
      <c r="Z389" s="54"/>
      <c r="AA389" s="194"/>
      <c r="AB389" s="57"/>
      <c r="AC389" s="70"/>
      <c r="AD389" s="124"/>
      <c r="AE389" s="70"/>
      <c r="AF389" s="124"/>
      <c r="AG389" s="70"/>
      <c r="AH389" s="57"/>
      <c r="AI389" s="70"/>
      <c r="AJ389" s="124"/>
      <c r="AK389" s="891"/>
      <c r="AL389" s="908"/>
      <c r="AM389" s="891"/>
      <c r="AN389" s="908"/>
      <c r="AO389" s="891"/>
      <c r="AP389" s="910"/>
      <c r="AQ389" s="70"/>
      <c r="AR389" s="59"/>
      <c r="AS389" s="70"/>
      <c r="AT389" s="57"/>
      <c r="AU389" s="54"/>
      <c r="AV389" s="70"/>
      <c r="AW389" s="57"/>
      <c r="AX389" s="533" t="str">
        <f>IF(AW389="","",IF(AW389="A",'12.パネルラジエーター設備費用算出シート'!$G$13,IF(AW389="B",'12.パネルラジエーター設備費用算出シート'!$N$13,IF(AW389="C",'12.パネルラジエーター設備費用算出シート'!$G$23,IF(AW389="D",'12.パネルラジエーター設備費用算出シート'!$N$23,IF(AW389="E",'12.パネルラジエーター設備費用算出シート'!$G$33,IF(AW389="F",'12.パネルラジエーター設備費用算出シート'!$N$33,IF(AW389="G",'12.パネルラジエーター設備費用算出シート'!$G$43,IF(AW389="H",'12.パネルラジエーター設備費用算出シート'!$N$43,IF(AW389="I",'12.パネルラジエーター設備費用算出シート'!$G$54,'12.パネルラジエーター設備費用算出シート'!$N$54))))))))))</f>
        <v/>
      </c>
      <c r="AY389" s="70"/>
      <c r="AZ389" s="57"/>
      <c r="BA389" s="54"/>
      <c r="BB389" s="70"/>
    </row>
    <row r="390" spans="2:54">
      <c r="B390" s="55">
        <v>378</v>
      </c>
      <c r="C390" s="78"/>
      <c r="D390" s="56"/>
      <c r="E390" s="73"/>
      <c r="F390" s="530"/>
      <c r="G390" s="530"/>
      <c r="H390" s="57"/>
      <c r="I390" s="58"/>
      <c r="J390" s="57"/>
      <c r="K390" s="531" t="str">
        <f t="shared" si="15"/>
        <v/>
      </c>
      <c r="L390" s="531" t="str">
        <f>IF($G390="","",IF(OR('2.全体概要'!$C$15=1,'2.全体概要'!$C$15=2),INDEX($BH$15:$BH$16,MATCH($G390,$BG$15:$BG$16,-1)),IF('2.全体概要'!$C$15=3,INDEX($BH$14:$BH$15,MATCH($G390,$BG$14:$BG$15,-1)),INDEX($BH$13:$BH$14,MATCH($G390,$BG$13:$BG$14,-1)))))</f>
        <v/>
      </c>
      <c r="M390" s="531" t="str">
        <f t="shared" si="16"/>
        <v/>
      </c>
      <c r="N390" s="532">
        <f t="shared" si="17"/>
        <v>0</v>
      </c>
      <c r="O390" s="70"/>
      <c r="P390" s="124"/>
      <c r="Q390" s="54"/>
      <c r="R390" s="194"/>
      <c r="S390" s="125"/>
      <c r="T390" s="54"/>
      <c r="U390" s="194"/>
      <c r="V390" s="124"/>
      <c r="W390" s="54"/>
      <c r="X390" s="194"/>
      <c r="Y390" s="125"/>
      <c r="Z390" s="54"/>
      <c r="AA390" s="194"/>
      <c r="AB390" s="57"/>
      <c r="AC390" s="70"/>
      <c r="AD390" s="124"/>
      <c r="AE390" s="70"/>
      <c r="AF390" s="124"/>
      <c r="AG390" s="70"/>
      <c r="AH390" s="57"/>
      <c r="AI390" s="70"/>
      <c r="AJ390" s="124"/>
      <c r="AK390" s="891"/>
      <c r="AL390" s="908"/>
      <c r="AM390" s="891"/>
      <c r="AN390" s="908"/>
      <c r="AO390" s="891"/>
      <c r="AP390" s="910"/>
      <c r="AQ390" s="70"/>
      <c r="AR390" s="59"/>
      <c r="AS390" s="70"/>
      <c r="AT390" s="57"/>
      <c r="AU390" s="54"/>
      <c r="AV390" s="70"/>
      <c r="AW390" s="57"/>
      <c r="AX390" s="533" t="str">
        <f>IF(AW390="","",IF(AW390="A",'12.パネルラジエーター設備費用算出シート'!$G$13,IF(AW390="B",'12.パネルラジエーター設備費用算出シート'!$N$13,IF(AW390="C",'12.パネルラジエーター設備費用算出シート'!$G$23,IF(AW390="D",'12.パネルラジエーター設備費用算出シート'!$N$23,IF(AW390="E",'12.パネルラジエーター設備費用算出シート'!$G$33,IF(AW390="F",'12.パネルラジエーター設備費用算出シート'!$N$33,IF(AW390="G",'12.パネルラジエーター設備費用算出シート'!$G$43,IF(AW390="H",'12.パネルラジエーター設備費用算出シート'!$N$43,IF(AW390="I",'12.パネルラジエーター設備費用算出シート'!$G$54,'12.パネルラジエーター設備費用算出シート'!$N$54))))))))))</f>
        <v/>
      </c>
      <c r="AY390" s="70"/>
      <c r="AZ390" s="57"/>
      <c r="BA390" s="54"/>
      <c r="BB390" s="70"/>
    </row>
    <row r="391" spans="2:54">
      <c r="B391" s="55">
        <v>379</v>
      </c>
      <c r="C391" s="78"/>
      <c r="D391" s="56"/>
      <c r="E391" s="73"/>
      <c r="F391" s="530"/>
      <c r="G391" s="530"/>
      <c r="H391" s="57"/>
      <c r="I391" s="58"/>
      <c r="J391" s="57"/>
      <c r="K391" s="531" t="str">
        <f t="shared" si="15"/>
        <v/>
      </c>
      <c r="L391" s="531" t="str">
        <f>IF($G391="","",IF(OR('2.全体概要'!$C$15=1,'2.全体概要'!$C$15=2),INDEX($BH$15:$BH$16,MATCH($G391,$BG$15:$BG$16,-1)),IF('2.全体概要'!$C$15=3,INDEX($BH$14:$BH$15,MATCH($G391,$BG$14:$BG$15,-1)),INDEX($BH$13:$BH$14,MATCH($G391,$BG$13:$BG$14,-1)))))</f>
        <v/>
      </c>
      <c r="M391" s="531" t="str">
        <f t="shared" si="16"/>
        <v/>
      </c>
      <c r="N391" s="532">
        <f t="shared" si="17"/>
        <v>0</v>
      </c>
      <c r="O391" s="70"/>
      <c r="P391" s="124"/>
      <c r="Q391" s="54"/>
      <c r="R391" s="194"/>
      <c r="S391" s="125"/>
      <c r="T391" s="54"/>
      <c r="U391" s="194"/>
      <c r="V391" s="124"/>
      <c r="W391" s="54"/>
      <c r="X391" s="194"/>
      <c r="Y391" s="125"/>
      <c r="Z391" s="54"/>
      <c r="AA391" s="194"/>
      <c r="AB391" s="57"/>
      <c r="AC391" s="70"/>
      <c r="AD391" s="124"/>
      <c r="AE391" s="70"/>
      <c r="AF391" s="124"/>
      <c r="AG391" s="70"/>
      <c r="AH391" s="57"/>
      <c r="AI391" s="70"/>
      <c r="AJ391" s="124"/>
      <c r="AK391" s="891"/>
      <c r="AL391" s="908"/>
      <c r="AM391" s="891"/>
      <c r="AN391" s="908"/>
      <c r="AO391" s="891"/>
      <c r="AP391" s="910"/>
      <c r="AQ391" s="70"/>
      <c r="AR391" s="59"/>
      <c r="AS391" s="70"/>
      <c r="AT391" s="57"/>
      <c r="AU391" s="54"/>
      <c r="AV391" s="70"/>
      <c r="AW391" s="57"/>
      <c r="AX391" s="533" t="str">
        <f>IF(AW391="","",IF(AW391="A",'12.パネルラジエーター設備費用算出シート'!$G$13,IF(AW391="B",'12.パネルラジエーター設備費用算出シート'!$N$13,IF(AW391="C",'12.パネルラジエーター設備費用算出シート'!$G$23,IF(AW391="D",'12.パネルラジエーター設備費用算出シート'!$N$23,IF(AW391="E",'12.パネルラジエーター設備費用算出シート'!$G$33,IF(AW391="F",'12.パネルラジエーター設備費用算出シート'!$N$33,IF(AW391="G",'12.パネルラジエーター設備費用算出シート'!$G$43,IF(AW391="H",'12.パネルラジエーター設備費用算出シート'!$N$43,IF(AW391="I",'12.パネルラジエーター設備費用算出シート'!$G$54,'12.パネルラジエーター設備費用算出シート'!$N$54))))))))))</f>
        <v/>
      </c>
      <c r="AY391" s="70"/>
      <c r="AZ391" s="57"/>
      <c r="BA391" s="54"/>
      <c r="BB391" s="70"/>
    </row>
    <row r="392" spans="2:54">
      <c r="B392" s="55">
        <v>380</v>
      </c>
      <c r="C392" s="78"/>
      <c r="D392" s="56"/>
      <c r="E392" s="73"/>
      <c r="F392" s="530"/>
      <c r="G392" s="530"/>
      <c r="H392" s="57"/>
      <c r="I392" s="58"/>
      <c r="J392" s="57"/>
      <c r="K392" s="531" t="str">
        <f t="shared" si="15"/>
        <v/>
      </c>
      <c r="L392" s="531" t="str">
        <f>IF($G392="","",IF(OR('2.全体概要'!$C$15=1,'2.全体概要'!$C$15=2),INDEX($BH$15:$BH$16,MATCH($G392,$BG$15:$BG$16,-1)),IF('2.全体概要'!$C$15=3,INDEX($BH$14:$BH$15,MATCH($G392,$BG$14:$BG$15,-1)),INDEX($BH$13:$BH$14,MATCH($G392,$BG$13:$BG$14,-1)))))</f>
        <v/>
      </c>
      <c r="M392" s="531" t="str">
        <f t="shared" si="16"/>
        <v/>
      </c>
      <c r="N392" s="532">
        <f t="shared" si="17"/>
        <v>0</v>
      </c>
      <c r="O392" s="70"/>
      <c r="P392" s="124"/>
      <c r="Q392" s="54"/>
      <c r="R392" s="194"/>
      <c r="S392" s="125"/>
      <c r="T392" s="54"/>
      <c r="U392" s="194"/>
      <c r="V392" s="124"/>
      <c r="W392" s="54"/>
      <c r="X392" s="194"/>
      <c r="Y392" s="125"/>
      <c r="Z392" s="54"/>
      <c r="AA392" s="194"/>
      <c r="AB392" s="57"/>
      <c r="AC392" s="70"/>
      <c r="AD392" s="124"/>
      <c r="AE392" s="70"/>
      <c r="AF392" s="124"/>
      <c r="AG392" s="70"/>
      <c r="AH392" s="57"/>
      <c r="AI392" s="70"/>
      <c r="AJ392" s="124"/>
      <c r="AK392" s="891"/>
      <c r="AL392" s="908"/>
      <c r="AM392" s="891"/>
      <c r="AN392" s="908"/>
      <c r="AO392" s="891"/>
      <c r="AP392" s="910"/>
      <c r="AQ392" s="70"/>
      <c r="AR392" s="59"/>
      <c r="AS392" s="70"/>
      <c r="AT392" s="57"/>
      <c r="AU392" s="54"/>
      <c r="AV392" s="70"/>
      <c r="AW392" s="57"/>
      <c r="AX392" s="533" t="str">
        <f>IF(AW392="","",IF(AW392="A",'12.パネルラジエーター設備費用算出シート'!$G$13,IF(AW392="B",'12.パネルラジエーター設備費用算出シート'!$N$13,IF(AW392="C",'12.パネルラジエーター設備費用算出シート'!$G$23,IF(AW392="D",'12.パネルラジエーター設備費用算出シート'!$N$23,IF(AW392="E",'12.パネルラジエーター設備費用算出シート'!$G$33,IF(AW392="F",'12.パネルラジエーター設備費用算出シート'!$N$33,IF(AW392="G",'12.パネルラジエーター設備費用算出シート'!$G$43,IF(AW392="H",'12.パネルラジエーター設備費用算出シート'!$N$43,IF(AW392="I",'12.パネルラジエーター設備費用算出シート'!$G$54,'12.パネルラジエーター設備費用算出シート'!$N$54))))))))))</f>
        <v/>
      </c>
      <c r="AY392" s="70"/>
      <c r="AZ392" s="57"/>
      <c r="BA392" s="54"/>
      <c r="BB392" s="70"/>
    </row>
    <row r="393" spans="2:54">
      <c r="B393" s="55">
        <v>381</v>
      </c>
      <c r="C393" s="78"/>
      <c r="D393" s="56"/>
      <c r="E393" s="73"/>
      <c r="F393" s="530"/>
      <c r="G393" s="530"/>
      <c r="H393" s="57"/>
      <c r="I393" s="58"/>
      <c r="J393" s="57"/>
      <c r="K393" s="531" t="str">
        <f t="shared" si="15"/>
        <v/>
      </c>
      <c r="L393" s="531" t="str">
        <f>IF($G393="","",IF(OR('2.全体概要'!$C$15=1,'2.全体概要'!$C$15=2),INDEX($BH$15:$BH$16,MATCH($G393,$BG$15:$BG$16,-1)),IF('2.全体概要'!$C$15=3,INDEX($BH$14:$BH$15,MATCH($G393,$BG$14:$BG$15,-1)),INDEX($BH$13:$BH$14,MATCH($G393,$BG$13:$BG$14,-1)))))</f>
        <v/>
      </c>
      <c r="M393" s="531" t="str">
        <f t="shared" si="16"/>
        <v/>
      </c>
      <c r="N393" s="532">
        <f t="shared" si="17"/>
        <v>0</v>
      </c>
      <c r="O393" s="70"/>
      <c r="P393" s="124"/>
      <c r="Q393" s="54"/>
      <c r="R393" s="194"/>
      <c r="S393" s="125"/>
      <c r="T393" s="54"/>
      <c r="U393" s="194"/>
      <c r="V393" s="124"/>
      <c r="W393" s="54"/>
      <c r="X393" s="194"/>
      <c r="Y393" s="125"/>
      <c r="Z393" s="54"/>
      <c r="AA393" s="194"/>
      <c r="AB393" s="57"/>
      <c r="AC393" s="70"/>
      <c r="AD393" s="124"/>
      <c r="AE393" s="70"/>
      <c r="AF393" s="124"/>
      <c r="AG393" s="70"/>
      <c r="AH393" s="57"/>
      <c r="AI393" s="70"/>
      <c r="AJ393" s="124"/>
      <c r="AK393" s="891"/>
      <c r="AL393" s="908"/>
      <c r="AM393" s="891"/>
      <c r="AN393" s="908"/>
      <c r="AO393" s="891"/>
      <c r="AP393" s="910"/>
      <c r="AQ393" s="70"/>
      <c r="AR393" s="59"/>
      <c r="AS393" s="70"/>
      <c r="AT393" s="57"/>
      <c r="AU393" s="54"/>
      <c r="AV393" s="70"/>
      <c r="AW393" s="57"/>
      <c r="AX393" s="533" t="str">
        <f>IF(AW393="","",IF(AW393="A",'12.パネルラジエーター設備費用算出シート'!$G$13,IF(AW393="B",'12.パネルラジエーター設備費用算出シート'!$N$13,IF(AW393="C",'12.パネルラジエーター設備費用算出シート'!$G$23,IF(AW393="D",'12.パネルラジエーター設備費用算出シート'!$N$23,IF(AW393="E",'12.パネルラジエーター設備費用算出シート'!$G$33,IF(AW393="F",'12.パネルラジエーター設備費用算出シート'!$N$33,IF(AW393="G",'12.パネルラジエーター設備費用算出シート'!$G$43,IF(AW393="H",'12.パネルラジエーター設備費用算出シート'!$N$43,IF(AW393="I",'12.パネルラジエーター設備費用算出シート'!$G$54,'12.パネルラジエーター設備費用算出シート'!$N$54))))))))))</f>
        <v/>
      </c>
      <c r="AY393" s="70"/>
      <c r="AZ393" s="57"/>
      <c r="BA393" s="54"/>
      <c r="BB393" s="70"/>
    </row>
    <row r="394" spans="2:54">
      <c r="B394" s="55">
        <v>382</v>
      </c>
      <c r="C394" s="78"/>
      <c r="D394" s="56"/>
      <c r="E394" s="73"/>
      <c r="F394" s="530"/>
      <c r="G394" s="530"/>
      <c r="H394" s="57"/>
      <c r="I394" s="58"/>
      <c r="J394" s="57"/>
      <c r="K394" s="531" t="str">
        <f t="shared" si="15"/>
        <v/>
      </c>
      <c r="L394" s="531" t="str">
        <f>IF($G394="","",IF(OR('2.全体概要'!$C$15=1,'2.全体概要'!$C$15=2),INDEX($BH$15:$BH$16,MATCH($G394,$BG$15:$BG$16,-1)),IF('2.全体概要'!$C$15=3,INDEX($BH$14:$BH$15,MATCH($G394,$BG$14:$BG$15,-1)),INDEX($BH$13:$BH$14,MATCH($G394,$BG$13:$BG$14,-1)))))</f>
        <v/>
      </c>
      <c r="M394" s="531" t="str">
        <f t="shared" si="16"/>
        <v/>
      </c>
      <c r="N394" s="532">
        <f t="shared" si="17"/>
        <v>0</v>
      </c>
      <c r="O394" s="70"/>
      <c r="P394" s="124"/>
      <c r="Q394" s="54"/>
      <c r="R394" s="194"/>
      <c r="S394" s="125"/>
      <c r="T394" s="54"/>
      <c r="U394" s="194"/>
      <c r="V394" s="124"/>
      <c r="W394" s="54"/>
      <c r="X394" s="194"/>
      <c r="Y394" s="125"/>
      <c r="Z394" s="54"/>
      <c r="AA394" s="194"/>
      <c r="AB394" s="57"/>
      <c r="AC394" s="70"/>
      <c r="AD394" s="124"/>
      <c r="AE394" s="70"/>
      <c r="AF394" s="124"/>
      <c r="AG394" s="70"/>
      <c r="AH394" s="57"/>
      <c r="AI394" s="70"/>
      <c r="AJ394" s="124"/>
      <c r="AK394" s="891"/>
      <c r="AL394" s="908"/>
      <c r="AM394" s="891"/>
      <c r="AN394" s="908"/>
      <c r="AO394" s="891"/>
      <c r="AP394" s="910"/>
      <c r="AQ394" s="70"/>
      <c r="AR394" s="59"/>
      <c r="AS394" s="70"/>
      <c r="AT394" s="57"/>
      <c r="AU394" s="54"/>
      <c r="AV394" s="70"/>
      <c r="AW394" s="57"/>
      <c r="AX394" s="533" t="str">
        <f>IF(AW394="","",IF(AW394="A",'12.パネルラジエーター設備費用算出シート'!$G$13,IF(AW394="B",'12.パネルラジエーター設備費用算出シート'!$N$13,IF(AW394="C",'12.パネルラジエーター設備費用算出シート'!$G$23,IF(AW394="D",'12.パネルラジエーター設備費用算出シート'!$N$23,IF(AW394="E",'12.パネルラジエーター設備費用算出シート'!$G$33,IF(AW394="F",'12.パネルラジエーター設備費用算出シート'!$N$33,IF(AW394="G",'12.パネルラジエーター設備費用算出シート'!$G$43,IF(AW394="H",'12.パネルラジエーター設備費用算出シート'!$N$43,IF(AW394="I",'12.パネルラジエーター設備費用算出シート'!$G$54,'12.パネルラジエーター設備費用算出シート'!$N$54))))))))))</f>
        <v/>
      </c>
      <c r="AY394" s="70"/>
      <c r="AZ394" s="57"/>
      <c r="BA394" s="54"/>
      <c r="BB394" s="70"/>
    </row>
    <row r="395" spans="2:54">
      <c r="B395" s="55">
        <v>383</v>
      </c>
      <c r="C395" s="78"/>
      <c r="D395" s="56"/>
      <c r="E395" s="73"/>
      <c r="F395" s="530"/>
      <c r="G395" s="530"/>
      <c r="H395" s="57"/>
      <c r="I395" s="58"/>
      <c r="J395" s="57"/>
      <c r="K395" s="531" t="str">
        <f t="shared" si="15"/>
        <v/>
      </c>
      <c r="L395" s="531" t="str">
        <f>IF($G395="","",IF(OR('2.全体概要'!$C$15=1,'2.全体概要'!$C$15=2),INDEX($BH$15:$BH$16,MATCH($G395,$BG$15:$BG$16,-1)),IF('2.全体概要'!$C$15=3,INDEX($BH$14:$BH$15,MATCH($G395,$BG$14:$BG$15,-1)),INDEX($BH$13:$BH$14,MATCH($G395,$BG$13:$BG$14,-1)))))</f>
        <v/>
      </c>
      <c r="M395" s="531" t="str">
        <f t="shared" si="16"/>
        <v/>
      </c>
      <c r="N395" s="532">
        <f t="shared" si="17"/>
        <v>0</v>
      </c>
      <c r="O395" s="70"/>
      <c r="P395" s="124"/>
      <c r="Q395" s="54"/>
      <c r="R395" s="194"/>
      <c r="S395" s="125"/>
      <c r="T395" s="54"/>
      <c r="U395" s="194"/>
      <c r="V395" s="124"/>
      <c r="W395" s="54"/>
      <c r="X395" s="194"/>
      <c r="Y395" s="125"/>
      <c r="Z395" s="54"/>
      <c r="AA395" s="194"/>
      <c r="AB395" s="57"/>
      <c r="AC395" s="70"/>
      <c r="AD395" s="124"/>
      <c r="AE395" s="70"/>
      <c r="AF395" s="124"/>
      <c r="AG395" s="70"/>
      <c r="AH395" s="57"/>
      <c r="AI395" s="70"/>
      <c r="AJ395" s="124"/>
      <c r="AK395" s="891"/>
      <c r="AL395" s="908"/>
      <c r="AM395" s="891"/>
      <c r="AN395" s="908"/>
      <c r="AO395" s="891"/>
      <c r="AP395" s="910"/>
      <c r="AQ395" s="70"/>
      <c r="AR395" s="59"/>
      <c r="AS395" s="70"/>
      <c r="AT395" s="57"/>
      <c r="AU395" s="54"/>
      <c r="AV395" s="70"/>
      <c r="AW395" s="57"/>
      <c r="AX395" s="533" t="str">
        <f>IF(AW395="","",IF(AW395="A",'12.パネルラジエーター設備費用算出シート'!$G$13,IF(AW395="B",'12.パネルラジエーター設備費用算出シート'!$N$13,IF(AW395="C",'12.パネルラジエーター設備費用算出シート'!$G$23,IF(AW395="D",'12.パネルラジエーター設備費用算出シート'!$N$23,IF(AW395="E",'12.パネルラジエーター設備費用算出シート'!$G$33,IF(AW395="F",'12.パネルラジエーター設備費用算出シート'!$N$33,IF(AW395="G",'12.パネルラジエーター設備費用算出シート'!$G$43,IF(AW395="H",'12.パネルラジエーター設備費用算出シート'!$N$43,IF(AW395="I",'12.パネルラジエーター設備費用算出シート'!$G$54,'12.パネルラジエーター設備費用算出シート'!$N$54))))))))))</f>
        <v/>
      </c>
      <c r="AY395" s="70"/>
      <c r="AZ395" s="57"/>
      <c r="BA395" s="54"/>
      <c r="BB395" s="70"/>
    </row>
    <row r="396" spans="2:54">
      <c r="B396" s="55">
        <v>384</v>
      </c>
      <c r="C396" s="78"/>
      <c r="D396" s="56"/>
      <c r="E396" s="73"/>
      <c r="F396" s="530"/>
      <c r="G396" s="530"/>
      <c r="H396" s="57"/>
      <c r="I396" s="58"/>
      <c r="J396" s="57"/>
      <c r="K396" s="531" t="str">
        <f t="shared" si="15"/>
        <v/>
      </c>
      <c r="L396" s="531" t="str">
        <f>IF($G396="","",IF(OR('2.全体概要'!$C$15=1,'2.全体概要'!$C$15=2),INDEX($BH$15:$BH$16,MATCH($G396,$BG$15:$BG$16,-1)),IF('2.全体概要'!$C$15=3,INDEX($BH$14:$BH$15,MATCH($G396,$BG$14:$BG$15,-1)),INDEX($BH$13:$BH$14,MATCH($G396,$BG$13:$BG$14,-1)))))</f>
        <v/>
      </c>
      <c r="M396" s="531" t="str">
        <f t="shared" si="16"/>
        <v/>
      </c>
      <c r="N396" s="532">
        <f t="shared" si="17"/>
        <v>0</v>
      </c>
      <c r="O396" s="70"/>
      <c r="P396" s="124"/>
      <c r="Q396" s="54"/>
      <c r="R396" s="194"/>
      <c r="S396" s="125"/>
      <c r="T396" s="54"/>
      <c r="U396" s="194"/>
      <c r="V396" s="124"/>
      <c r="W396" s="54"/>
      <c r="X396" s="194"/>
      <c r="Y396" s="125"/>
      <c r="Z396" s="54"/>
      <c r="AA396" s="194"/>
      <c r="AB396" s="57"/>
      <c r="AC396" s="70"/>
      <c r="AD396" s="124"/>
      <c r="AE396" s="70"/>
      <c r="AF396" s="124"/>
      <c r="AG396" s="70"/>
      <c r="AH396" s="57"/>
      <c r="AI396" s="70"/>
      <c r="AJ396" s="124"/>
      <c r="AK396" s="891"/>
      <c r="AL396" s="908"/>
      <c r="AM396" s="891"/>
      <c r="AN396" s="908"/>
      <c r="AO396" s="891"/>
      <c r="AP396" s="910"/>
      <c r="AQ396" s="70"/>
      <c r="AR396" s="59"/>
      <c r="AS396" s="70"/>
      <c r="AT396" s="57"/>
      <c r="AU396" s="54"/>
      <c r="AV396" s="70"/>
      <c r="AW396" s="57"/>
      <c r="AX396" s="533" t="str">
        <f>IF(AW396="","",IF(AW396="A",'12.パネルラジエーター設備費用算出シート'!$G$13,IF(AW396="B",'12.パネルラジエーター設備費用算出シート'!$N$13,IF(AW396="C",'12.パネルラジエーター設備費用算出シート'!$G$23,IF(AW396="D",'12.パネルラジエーター設備費用算出シート'!$N$23,IF(AW396="E",'12.パネルラジエーター設備費用算出シート'!$G$33,IF(AW396="F",'12.パネルラジエーター設備費用算出シート'!$N$33,IF(AW396="G",'12.パネルラジエーター設備費用算出シート'!$G$43,IF(AW396="H",'12.パネルラジエーター設備費用算出シート'!$N$43,IF(AW396="I",'12.パネルラジエーター設備費用算出シート'!$G$54,'12.パネルラジエーター設備費用算出シート'!$N$54))))))))))</f>
        <v/>
      </c>
      <c r="AY396" s="70"/>
      <c r="AZ396" s="57"/>
      <c r="BA396" s="54"/>
      <c r="BB396" s="70"/>
    </row>
    <row r="397" spans="2:54">
      <c r="B397" s="55">
        <v>385</v>
      </c>
      <c r="C397" s="78"/>
      <c r="D397" s="56"/>
      <c r="E397" s="73"/>
      <c r="F397" s="530"/>
      <c r="G397" s="530"/>
      <c r="H397" s="57"/>
      <c r="I397" s="58"/>
      <c r="J397" s="57"/>
      <c r="K397" s="531" t="str">
        <f t="shared" ref="K397:K460" si="18">IF($F397="","",VLOOKUP($F397,$BD$13:$BE$17,2,TRUE))</f>
        <v/>
      </c>
      <c r="L397" s="531" t="str">
        <f>IF($G397="","",IF(OR('2.全体概要'!$C$15=1,'2.全体概要'!$C$15=2),INDEX($BH$15:$BH$16,MATCH($G397,$BG$15:$BG$16,-1)),IF('2.全体概要'!$C$15=3,INDEX($BH$14:$BH$15,MATCH($G397,$BG$14:$BG$15,-1)),INDEX($BH$13:$BH$14,MATCH($G397,$BG$13:$BG$14,-1)))))</f>
        <v/>
      </c>
      <c r="M397" s="531" t="str">
        <f t="shared" ref="M397:M460" si="19">IF(OR($F397="",$H397="",$I397=""),"",VLOOKUP($H397&amp;$I397,$BJ$13:$BM$18,IF($F397&lt;50,2,IF(AND($J397="該当",$H397="角住戸"),4,3)),FALSE))</f>
        <v/>
      </c>
      <c r="N397" s="532">
        <f t="shared" si="17"/>
        <v>0</v>
      </c>
      <c r="O397" s="70"/>
      <c r="P397" s="124"/>
      <c r="Q397" s="54"/>
      <c r="R397" s="194"/>
      <c r="S397" s="125"/>
      <c r="T397" s="54"/>
      <c r="U397" s="194"/>
      <c r="V397" s="124"/>
      <c r="W397" s="54"/>
      <c r="X397" s="194"/>
      <c r="Y397" s="125"/>
      <c r="Z397" s="54"/>
      <c r="AA397" s="194"/>
      <c r="AB397" s="57"/>
      <c r="AC397" s="70"/>
      <c r="AD397" s="124"/>
      <c r="AE397" s="70"/>
      <c r="AF397" s="124"/>
      <c r="AG397" s="70"/>
      <c r="AH397" s="57"/>
      <c r="AI397" s="70"/>
      <c r="AJ397" s="124"/>
      <c r="AK397" s="891"/>
      <c r="AL397" s="908"/>
      <c r="AM397" s="891"/>
      <c r="AN397" s="908"/>
      <c r="AO397" s="891"/>
      <c r="AP397" s="910"/>
      <c r="AQ397" s="70"/>
      <c r="AR397" s="59"/>
      <c r="AS397" s="70"/>
      <c r="AT397" s="57"/>
      <c r="AU397" s="54"/>
      <c r="AV397" s="70"/>
      <c r="AW397" s="57"/>
      <c r="AX397" s="533" t="str">
        <f>IF(AW397="","",IF(AW397="A",'12.パネルラジエーター設備費用算出シート'!$G$13,IF(AW397="B",'12.パネルラジエーター設備費用算出シート'!$N$13,IF(AW397="C",'12.パネルラジエーター設備費用算出シート'!$G$23,IF(AW397="D",'12.パネルラジエーター設備費用算出シート'!$N$23,IF(AW397="E",'12.パネルラジエーター設備費用算出シート'!$G$33,IF(AW397="F",'12.パネルラジエーター設備費用算出シート'!$N$33,IF(AW397="G",'12.パネルラジエーター設備費用算出シート'!$G$43,IF(AW397="H",'12.パネルラジエーター設備費用算出シート'!$N$43,IF(AW397="I",'12.パネルラジエーター設備費用算出シート'!$G$54,'12.パネルラジエーター設備費用算出シート'!$N$54))))))))))</f>
        <v/>
      </c>
      <c r="AY397" s="70"/>
      <c r="AZ397" s="57"/>
      <c r="BA397" s="54"/>
      <c r="BB397" s="70"/>
    </row>
    <row r="398" spans="2:54">
      <c r="B398" s="55">
        <v>386</v>
      </c>
      <c r="C398" s="78"/>
      <c r="D398" s="56"/>
      <c r="E398" s="73"/>
      <c r="F398" s="530"/>
      <c r="G398" s="530"/>
      <c r="H398" s="57"/>
      <c r="I398" s="58"/>
      <c r="J398" s="57"/>
      <c r="K398" s="531" t="str">
        <f t="shared" si="18"/>
        <v/>
      </c>
      <c r="L398" s="531" t="str">
        <f>IF($G398="","",IF(OR('2.全体概要'!$C$15=1,'2.全体概要'!$C$15=2),INDEX($BH$15:$BH$16,MATCH($G398,$BG$15:$BG$16,-1)),IF('2.全体概要'!$C$15=3,INDEX($BH$14:$BH$15,MATCH($G398,$BG$14:$BG$15,-1)),INDEX($BH$13:$BH$14,MATCH($G398,$BG$13:$BG$14,-1)))))</f>
        <v/>
      </c>
      <c r="M398" s="531" t="str">
        <f t="shared" si="19"/>
        <v/>
      </c>
      <c r="N398" s="532">
        <f t="shared" ref="N398:N461" si="20">IF(OR(K398="",L398="",M398=""),0,(800000*K398*L398*M398))</f>
        <v>0</v>
      </c>
      <c r="O398" s="70"/>
      <c r="P398" s="124"/>
      <c r="Q398" s="54"/>
      <c r="R398" s="194"/>
      <c r="S398" s="125"/>
      <c r="T398" s="54"/>
      <c r="U398" s="194"/>
      <c r="V398" s="124"/>
      <c r="W398" s="54"/>
      <c r="X398" s="194"/>
      <c r="Y398" s="125"/>
      <c r="Z398" s="54"/>
      <c r="AA398" s="194"/>
      <c r="AB398" s="57"/>
      <c r="AC398" s="70"/>
      <c r="AD398" s="124"/>
      <c r="AE398" s="70"/>
      <c r="AF398" s="124"/>
      <c r="AG398" s="70"/>
      <c r="AH398" s="57"/>
      <c r="AI398" s="70"/>
      <c r="AJ398" s="124"/>
      <c r="AK398" s="891"/>
      <c r="AL398" s="908"/>
      <c r="AM398" s="891"/>
      <c r="AN398" s="908"/>
      <c r="AO398" s="891"/>
      <c r="AP398" s="910"/>
      <c r="AQ398" s="70"/>
      <c r="AR398" s="59"/>
      <c r="AS398" s="70"/>
      <c r="AT398" s="57"/>
      <c r="AU398" s="54"/>
      <c r="AV398" s="70"/>
      <c r="AW398" s="57"/>
      <c r="AX398" s="533" t="str">
        <f>IF(AW398="","",IF(AW398="A",'12.パネルラジエーター設備費用算出シート'!$G$13,IF(AW398="B",'12.パネルラジエーター設備費用算出シート'!$N$13,IF(AW398="C",'12.パネルラジエーター設備費用算出シート'!$G$23,IF(AW398="D",'12.パネルラジエーター設備費用算出シート'!$N$23,IF(AW398="E",'12.パネルラジエーター設備費用算出シート'!$G$33,IF(AW398="F",'12.パネルラジエーター設備費用算出シート'!$N$33,IF(AW398="G",'12.パネルラジエーター設備費用算出シート'!$G$43,IF(AW398="H",'12.パネルラジエーター設備費用算出シート'!$N$43,IF(AW398="I",'12.パネルラジエーター設備費用算出シート'!$G$54,'12.パネルラジエーター設備費用算出シート'!$N$54))))))))))</f>
        <v/>
      </c>
      <c r="AY398" s="70"/>
      <c r="AZ398" s="57"/>
      <c r="BA398" s="54"/>
      <c r="BB398" s="70"/>
    </row>
    <row r="399" spans="2:54">
      <c r="B399" s="55">
        <v>387</v>
      </c>
      <c r="C399" s="78"/>
      <c r="D399" s="56"/>
      <c r="E399" s="73"/>
      <c r="F399" s="530"/>
      <c r="G399" s="530"/>
      <c r="H399" s="57"/>
      <c r="I399" s="58"/>
      <c r="J399" s="57"/>
      <c r="K399" s="531" t="str">
        <f t="shared" si="18"/>
        <v/>
      </c>
      <c r="L399" s="531" t="str">
        <f>IF($G399="","",IF(OR('2.全体概要'!$C$15=1,'2.全体概要'!$C$15=2),INDEX($BH$15:$BH$16,MATCH($G399,$BG$15:$BG$16,-1)),IF('2.全体概要'!$C$15=3,INDEX($BH$14:$BH$15,MATCH($G399,$BG$14:$BG$15,-1)),INDEX($BH$13:$BH$14,MATCH($G399,$BG$13:$BG$14,-1)))))</f>
        <v/>
      </c>
      <c r="M399" s="531" t="str">
        <f t="shared" si="19"/>
        <v/>
      </c>
      <c r="N399" s="532">
        <f t="shared" si="20"/>
        <v>0</v>
      </c>
      <c r="O399" s="70"/>
      <c r="P399" s="124"/>
      <c r="Q399" s="54"/>
      <c r="R399" s="194"/>
      <c r="S399" s="125"/>
      <c r="T399" s="54"/>
      <c r="U399" s="194"/>
      <c r="V399" s="124"/>
      <c r="W399" s="54"/>
      <c r="X399" s="194"/>
      <c r="Y399" s="125"/>
      <c r="Z399" s="54"/>
      <c r="AA399" s="194"/>
      <c r="AB399" s="57"/>
      <c r="AC399" s="70"/>
      <c r="AD399" s="124"/>
      <c r="AE399" s="70"/>
      <c r="AF399" s="124"/>
      <c r="AG399" s="70"/>
      <c r="AH399" s="57"/>
      <c r="AI399" s="70"/>
      <c r="AJ399" s="124"/>
      <c r="AK399" s="891"/>
      <c r="AL399" s="908"/>
      <c r="AM399" s="891"/>
      <c r="AN399" s="908"/>
      <c r="AO399" s="891"/>
      <c r="AP399" s="910"/>
      <c r="AQ399" s="70"/>
      <c r="AR399" s="59"/>
      <c r="AS399" s="70"/>
      <c r="AT399" s="57"/>
      <c r="AU399" s="54"/>
      <c r="AV399" s="70"/>
      <c r="AW399" s="57"/>
      <c r="AX399" s="533" t="str">
        <f>IF(AW399="","",IF(AW399="A",'12.パネルラジエーター設備費用算出シート'!$G$13,IF(AW399="B",'12.パネルラジエーター設備費用算出シート'!$N$13,IF(AW399="C",'12.パネルラジエーター設備費用算出シート'!$G$23,IF(AW399="D",'12.パネルラジエーター設備費用算出シート'!$N$23,IF(AW399="E",'12.パネルラジエーター設備費用算出シート'!$G$33,IF(AW399="F",'12.パネルラジエーター設備費用算出シート'!$N$33,IF(AW399="G",'12.パネルラジエーター設備費用算出シート'!$G$43,IF(AW399="H",'12.パネルラジエーター設備費用算出シート'!$N$43,IF(AW399="I",'12.パネルラジエーター設備費用算出シート'!$G$54,'12.パネルラジエーター設備費用算出シート'!$N$54))))))))))</f>
        <v/>
      </c>
      <c r="AY399" s="70"/>
      <c r="AZ399" s="57"/>
      <c r="BA399" s="54"/>
      <c r="BB399" s="70"/>
    </row>
    <row r="400" spans="2:54">
      <c r="B400" s="55">
        <v>388</v>
      </c>
      <c r="C400" s="78"/>
      <c r="D400" s="56"/>
      <c r="E400" s="73"/>
      <c r="F400" s="530"/>
      <c r="G400" s="530"/>
      <c r="H400" s="57"/>
      <c r="I400" s="58"/>
      <c r="J400" s="57"/>
      <c r="K400" s="531" t="str">
        <f t="shared" si="18"/>
        <v/>
      </c>
      <c r="L400" s="531" t="str">
        <f>IF($G400="","",IF(OR('2.全体概要'!$C$15=1,'2.全体概要'!$C$15=2),INDEX($BH$15:$BH$16,MATCH($G400,$BG$15:$BG$16,-1)),IF('2.全体概要'!$C$15=3,INDEX($BH$14:$BH$15,MATCH($G400,$BG$14:$BG$15,-1)),INDEX($BH$13:$BH$14,MATCH($G400,$BG$13:$BG$14,-1)))))</f>
        <v/>
      </c>
      <c r="M400" s="531" t="str">
        <f t="shared" si="19"/>
        <v/>
      </c>
      <c r="N400" s="532">
        <f t="shared" si="20"/>
        <v>0</v>
      </c>
      <c r="O400" s="70"/>
      <c r="P400" s="124"/>
      <c r="Q400" s="54"/>
      <c r="R400" s="194"/>
      <c r="S400" s="125"/>
      <c r="T400" s="54"/>
      <c r="U400" s="194"/>
      <c r="V400" s="124"/>
      <c r="W400" s="54"/>
      <c r="X400" s="194"/>
      <c r="Y400" s="125"/>
      <c r="Z400" s="54"/>
      <c r="AA400" s="194"/>
      <c r="AB400" s="57"/>
      <c r="AC400" s="70"/>
      <c r="AD400" s="124"/>
      <c r="AE400" s="70"/>
      <c r="AF400" s="124"/>
      <c r="AG400" s="70"/>
      <c r="AH400" s="57"/>
      <c r="AI400" s="70"/>
      <c r="AJ400" s="124"/>
      <c r="AK400" s="891"/>
      <c r="AL400" s="908"/>
      <c r="AM400" s="891"/>
      <c r="AN400" s="908"/>
      <c r="AO400" s="891"/>
      <c r="AP400" s="910"/>
      <c r="AQ400" s="70"/>
      <c r="AR400" s="59"/>
      <c r="AS400" s="70"/>
      <c r="AT400" s="57"/>
      <c r="AU400" s="54"/>
      <c r="AV400" s="70"/>
      <c r="AW400" s="57"/>
      <c r="AX400" s="533" t="str">
        <f>IF(AW400="","",IF(AW400="A",'12.パネルラジエーター設備費用算出シート'!$G$13,IF(AW400="B",'12.パネルラジエーター設備費用算出シート'!$N$13,IF(AW400="C",'12.パネルラジエーター設備費用算出シート'!$G$23,IF(AW400="D",'12.パネルラジエーター設備費用算出シート'!$N$23,IF(AW400="E",'12.パネルラジエーター設備費用算出シート'!$G$33,IF(AW400="F",'12.パネルラジエーター設備費用算出シート'!$N$33,IF(AW400="G",'12.パネルラジエーター設備費用算出シート'!$G$43,IF(AW400="H",'12.パネルラジエーター設備費用算出シート'!$N$43,IF(AW400="I",'12.パネルラジエーター設備費用算出シート'!$G$54,'12.パネルラジエーター設備費用算出シート'!$N$54))))))))))</f>
        <v/>
      </c>
      <c r="AY400" s="70"/>
      <c r="AZ400" s="57"/>
      <c r="BA400" s="54"/>
      <c r="BB400" s="70"/>
    </row>
    <row r="401" spans="2:54">
      <c r="B401" s="55">
        <v>389</v>
      </c>
      <c r="C401" s="78"/>
      <c r="D401" s="56"/>
      <c r="E401" s="73"/>
      <c r="F401" s="530"/>
      <c r="G401" s="530"/>
      <c r="H401" s="57"/>
      <c r="I401" s="58"/>
      <c r="J401" s="57"/>
      <c r="K401" s="531" t="str">
        <f t="shared" si="18"/>
        <v/>
      </c>
      <c r="L401" s="531" t="str">
        <f>IF($G401="","",IF(OR('2.全体概要'!$C$15=1,'2.全体概要'!$C$15=2),INDEX($BH$15:$BH$16,MATCH($G401,$BG$15:$BG$16,-1)),IF('2.全体概要'!$C$15=3,INDEX($BH$14:$BH$15,MATCH($G401,$BG$14:$BG$15,-1)),INDEX($BH$13:$BH$14,MATCH($G401,$BG$13:$BG$14,-1)))))</f>
        <v/>
      </c>
      <c r="M401" s="531" t="str">
        <f t="shared" si="19"/>
        <v/>
      </c>
      <c r="N401" s="532">
        <f t="shared" si="20"/>
        <v>0</v>
      </c>
      <c r="O401" s="70"/>
      <c r="P401" s="124"/>
      <c r="Q401" s="54"/>
      <c r="R401" s="194"/>
      <c r="S401" s="125"/>
      <c r="T401" s="54"/>
      <c r="U401" s="194"/>
      <c r="V401" s="124"/>
      <c r="W401" s="54"/>
      <c r="X401" s="194"/>
      <c r="Y401" s="125"/>
      <c r="Z401" s="54"/>
      <c r="AA401" s="194"/>
      <c r="AB401" s="57"/>
      <c r="AC401" s="70"/>
      <c r="AD401" s="124"/>
      <c r="AE401" s="70"/>
      <c r="AF401" s="124"/>
      <c r="AG401" s="70"/>
      <c r="AH401" s="57"/>
      <c r="AI401" s="70"/>
      <c r="AJ401" s="124"/>
      <c r="AK401" s="891"/>
      <c r="AL401" s="908"/>
      <c r="AM401" s="891"/>
      <c r="AN401" s="908"/>
      <c r="AO401" s="891"/>
      <c r="AP401" s="910"/>
      <c r="AQ401" s="70"/>
      <c r="AR401" s="59"/>
      <c r="AS401" s="70"/>
      <c r="AT401" s="57"/>
      <c r="AU401" s="54"/>
      <c r="AV401" s="70"/>
      <c r="AW401" s="57"/>
      <c r="AX401" s="533" t="str">
        <f>IF(AW401="","",IF(AW401="A",'12.パネルラジエーター設備費用算出シート'!$G$13,IF(AW401="B",'12.パネルラジエーター設備費用算出シート'!$N$13,IF(AW401="C",'12.パネルラジエーター設備費用算出シート'!$G$23,IF(AW401="D",'12.パネルラジエーター設備費用算出シート'!$N$23,IF(AW401="E",'12.パネルラジエーター設備費用算出シート'!$G$33,IF(AW401="F",'12.パネルラジエーター設備費用算出シート'!$N$33,IF(AW401="G",'12.パネルラジエーター設備費用算出シート'!$G$43,IF(AW401="H",'12.パネルラジエーター設備費用算出シート'!$N$43,IF(AW401="I",'12.パネルラジエーター設備費用算出シート'!$G$54,'12.パネルラジエーター設備費用算出シート'!$N$54))))))))))</f>
        <v/>
      </c>
      <c r="AY401" s="70"/>
      <c r="AZ401" s="57"/>
      <c r="BA401" s="54"/>
      <c r="BB401" s="70"/>
    </row>
    <row r="402" spans="2:54">
      <c r="B402" s="55">
        <v>390</v>
      </c>
      <c r="C402" s="78"/>
      <c r="D402" s="56"/>
      <c r="E402" s="73"/>
      <c r="F402" s="530"/>
      <c r="G402" s="530"/>
      <c r="H402" s="57"/>
      <c r="I402" s="58"/>
      <c r="J402" s="57"/>
      <c r="K402" s="531" t="str">
        <f t="shared" si="18"/>
        <v/>
      </c>
      <c r="L402" s="531" t="str">
        <f>IF($G402="","",IF(OR('2.全体概要'!$C$15=1,'2.全体概要'!$C$15=2),INDEX($BH$15:$BH$16,MATCH($G402,$BG$15:$BG$16,-1)),IF('2.全体概要'!$C$15=3,INDEX($BH$14:$BH$15,MATCH($G402,$BG$14:$BG$15,-1)),INDEX($BH$13:$BH$14,MATCH($G402,$BG$13:$BG$14,-1)))))</f>
        <v/>
      </c>
      <c r="M402" s="531" t="str">
        <f t="shared" si="19"/>
        <v/>
      </c>
      <c r="N402" s="532">
        <f t="shared" si="20"/>
        <v>0</v>
      </c>
      <c r="O402" s="70"/>
      <c r="P402" s="124"/>
      <c r="Q402" s="54"/>
      <c r="R402" s="194"/>
      <c r="S402" s="125"/>
      <c r="T402" s="54"/>
      <c r="U402" s="194"/>
      <c r="V402" s="124"/>
      <c r="W402" s="54"/>
      <c r="X402" s="194"/>
      <c r="Y402" s="125"/>
      <c r="Z402" s="54"/>
      <c r="AA402" s="194"/>
      <c r="AB402" s="57"/>
      <c r="AC402" s="70"/>
      <c r="AD402" s="124"/>
      <c r="AE402" s="70"/>
      <c r="AF402" s="124"/>
      <c r="AG402" s="70"/>
      <c r="AH402" s="57"/>
      <c r="AI402" s="70"/>
      <c r="AJ402" s="124"/>
      <c r="AK402" s="891"/>
      <c r="AL402" s="908"/>
      <c r="AM402" s="891"/>
      <c r="AN402" s="908"/>
      <c r="AO402" s="891"/>
      <c r="AP402" s="910"/>
      <c r="AQ402" s="70"/>
      <c r="AR402" s="59"/>
      <c r="AS402" s="70"/>
      <c r="AT402" s="57"/>
      <c r="AU402" s="54"/>
      <c r="AV402" s="70"/>
      <c r="AW402" s="57"/>
      <c r="AX402" s="533" t="str">
        <f>IF(AW402="","",IF(AW402="A",'12.パネルラジエーター設備費用算出シート'!$G$13,IF(AW402="B",'12.パネルラジエーター設備費用算出シート'!$N$13,IF(AW402="C",'12.パネルラジエーター設備費用算出シート'!$G$23,IF(AW402="D",'12.パネルラジエーター設備費用算出シート'!$N$23,IF(AW402="E",'12.パネルラジエーター設備費用算出シート'!$G$33,IF(AW402="F",'12.パネルラジエーター設備費用算出シート'!$N$33,IF(AW402="G",'12.パネルラジエーター設備費用算出シート'!$G$43,IF(AW402="H",'12.パネルラジエーター設備費用算出シート'!$N$43,IF(AW402="I",'12.パネルラジエーター設備費用算出シート'!$G$54,'12.パネルラジエーター設備費用算出シート'!$N$54))))))))))</f>
        <v/>
      </c>
      <c r="AY402" s="70"/>
      <c r="AZ402" s="57"/>
      <c r="BA402" s="54"/>
      <c r="BB402" s="70"/>
    </row>
    <row r="403" spans="2:54">
      <c r="B403" s="55">
        <v>391</v>
      </c>
      <c r="C403" s="78"/>
      <c r="D403" s="56"/>
      <c r="E403" s="73"/>
      <c r="F403" s="530"/>
      <c r="G403" s="530"/>
      <c r="H403" s="57"/>
      <c r="I403" s="58"/>
      <c r="J403" s="57"/>
      <c r="K403" s="531" t="str">
        <f t="shared" si="18"/>
        <v/>
      </c>
      <c r="L403" s="531" t="str">
        <f>IF($G403="","",IF(OR('2.全体概要'!$C$15=1,'2.全体概要'!$C$15=2),INDEX($BH$15:$BH$16,MATCH($G403,$BG$15:$BG$16,-1)),IF('2.全体概要'!$C$15=3,INDEX($BH$14:$BH$15,MATCH($G403,$BG$14:$BG$15,-1)),INDEX($BH$13:$BH$14,MATCH($G403,$BG$13:$BG$14,-1)))))</f>
        <v/>
      </c>
      <c r="M403" s="531" t="str">
        <f t="shared" si="19"/>
        <v/>
      </c>
      <c r="N403" s="532">
        <f t="shared" si="20"/>
        <v>0</v>
      </c>
      <c r="O403" s="70"/>
      <c r="P403" s="124"/>
      <c r="Q403" s="54"/>
      <c r="R403" s="194"/>
      <c r="S403" s="125"/>
      <c r="T403" s="54"/>
      <c r="U403" s="194"/>
      <c r="V403" s="124"/>
      <c r="W403" s="54"/>
      <c r="X403" s="194"/>
      <c r="Y403" s="125"/>
      <c r="Z403" s="54"/>
      <c r="AA403" s="194"/>
      <c r="AB403" s="57"/>
      <c r="AC403" s="70"/>
      <c r="AD403" s="124"/>
      <c r="AE403" s="70"/>
      <c r="AF403" s="124"/>
      <c r="AG403" s="70"/>
      <c r="AH403" s="57"/>
      <c r="AI403" s="70"/>
      <c r="AJ403" s="124"/>
      <c r="AK403" s="891"/>
      <c r="AL403" s="908"/>
      <c r="AM403" s="891"/>
      <c r="AN403" s="908"/>
      <c r="AO403" s="891"/>
      <c r="AP403" s="910"/>
      <c r="AQ403" s="70"/>
      <c r="AR403" s="59"/>
      <c r="AS403" s="70"/>
      <c r="AT403" s="57"/>
      <c r="AU403" s="54"/>
      <c r="AV403" s="70"/>
      <c r="AW403" s="57"/>
      <c r="AX403" s="533" t="str">
        <f>IF(AW403="","",IF(AW403="A",'12.パネルラジエーター設備費用算出シート'!$G$13,IF(AW403="B",'12.パネルラジエーター設備費用算出シート'!$N$13,IF(AW403="C",'12.パネルラジエーター設備費用算出シート'!$G$23,IF(AW403="D",'12.パネルラジエーター設備費用算出シート'!$N$23,IF(AW403="E",'12.パネルラジエーター設備費用算出シート'!$G$33,IF(AW403="F",'12.パネルラジエーター設備費用算出シート'!$N$33,IF(AW403="G",'12.パネルラジエーター設備費用算出シート'!$G$43,IF(AW403="H",'12.パネルラジエーター設備費用算出シート'!$N$43,IF(AW403="I",'12.パネルラジエーター設備費用算出シート'!$G$54,'12.パネルラジエーター設備費用算出シート'!$N$54))))))))))</f>
        <v/>
      </c>
      <c r="AY403" s="70"/>
      <c r="AZ403" s="57"/>
      <c r="BA403" s="54"/>
      <c r="BB403" s="70"/>
    </row>
    <row r="404" spans="2:54">
      <c r="B404" s="55">
        <v>392</v>
      </c>
      <c r="C404" s="78"/>
      <c r="D404" s="56"/>
      <c r="E404" s="73"/>
      <c r="F404" s="530"/>
      <c r="G404" s="530"/>
      <c r="H404" s="57"/>
      <c r="I404" s="58"/>
      <c r="J404" s="57"/>
      <c r="K404" s="531" t="str">
        <f t="shared" si="18"/>
        <v/>
      </c>
      <c r="L404" s="531" t="str">
        <f>IF($G404="","",IF(OR('2.全体概要'!$C$15=1,'2.全体概要'!$C$15=2),INDEX($BH$15:$BH$16,MATCH($G404,$BG$15:$BG$16,-1)),IF('2.全体概要'!$C$15=3,INDEX($BH$14:$BH$15,MATCH($G404,$BG$14:$BG$15,-1)),INDEX($BH$13:$BH$14,MATCH($G404,$BG$13:$BG$14,-1)))))</f>
        <v/>
      </c>
      <c r="M404" s="531" t="str">
        <f t="shared" si="19"/>
        <v/>
      </c>
      <c r="N404" s="532">
        <f t="shared" si="20"/>
        <v>0</v>
      </c>
      <c r="O404" s="70"/>
      <c r="P404" s="124"/>
      <c r="Q404" s="54"/>
      <c r="R404" s="194"/>
      <c r="S404" s="125"/>
      <c r="T404" s="54"/>
      <c r="U404" s="194"/>
      <c r="V404" s="124"/>
      <c r="W404" s="54"/>
      <c r="X404" s="194"/>
      <c r="Y404" s="125"/>
      <c r="Z404" s="54"/>
      <c r="AA404" s="194"/>
      <c r="AB404" s="57"/>
      <c r="AC404" s="70"/>
      <c r="AD404" s="124"/>
      <c r="AE404" s="70"/>
      <c r="AF404" s="124"/>
      <c r="AG404" s="70"/>
      <c r="AH404" s="57"/>
      <c r="AI404" s="70"/>
      <c r="AJ404" s="124"/>
      <c r="AK404" s="891"/>
      <c r="AL404" s="908"/>
      <c r="AM404" s="891"/>
      <c r="AN404" s="908"/>
      <c r="AO404" s="891"/>
      <c r="AP404" s="910"/>
      <c r="AQ404" s="70"/>
      <c r="AR404" s="59"/>
      <c r="AS404" s="70"/>
      <c r="AT404" s="57"/>
      <c r="AU404" s="54"/>
      <c r="AV404" s="70"/>
      <c r="AW404" s="57"/>
      <c r="AX404" s="533" t="str">
        <f>IF(AW404="","",IF(AW404="A",'12.パネルラジエーター設備費用算出シート'!$G$13,IF(AW404="B",'12.パネルラジエーター設備費用算出シート'!$N$13,IF(AW404="C",'12.パネルラジエーター設備費用算出シート'!$G$23,IF(AW404="D",'12.パネルラジエーター設備費用算出シート'!$N$23,IF(AW404="E",'12.パネルラジエーター設備費用算出シート'!$G$33,IF(AW404="F",'12.パネルラジエーター設備費用算出シート'!$N$33,IF(AW404="G",'12.パネルラジエーター設備費用算出シート'!$G$43,IF(AW404="H",'12.パネルラジエーター設備費用算出シート'!$N$43,IF(AW404="I",'12.パネルラジエーター設備費用算出シート'!$G$54,'12.パネルラジエーター設備費用算出シート'!$N$54))))))))))</f>
        <v/>
      </c>
      <c r="AY404" s="70"/>
      <c r="AZ404" s="57"/>
      <c r="BA404" s="54"/>
      <c r="BB404" s="70"/>
    </row>
    <row r="405" spans="2:54">
      <c r="B405" s="55">
        <v>393</v>
      </c>
      <c r="C405" s="78"/>
      <c r="D405" s="56"/>
      <c r="E405" s="73"/>
      <c r="F405" s="530"/>
      <c r="G405" s="530"/>
      <c r="H405" s="57"/>
      <c r="I405" s="58"/>
      <c r="J405" s="57"/>
      <c r="K405" s="531" t="str">
        <f t="shared" si="18"/>
        <v/>
      </c>
      <c r="L405" s="531" t="str">
        <f>IF($G405="","",IF(OR('2.全体概要'!$C$15=1,'2.全体概要'!$C$15=2),INDEX($BH$15:$BH$16,MATCH($G405,$BG$15:$BG$16,-1)),IF('2.全体概要'!$C$15=3,INDEX($BH$14:$BH$15,MATCH($G405,$BG$14:$BG$15,-1)),INDEX($BH$13:$BH$14,MATCH($G405,$BG$13:$BG$14,-1)))))</f>
        <v/>
      </c>
      <c r="M405" s="531" t="str">
        <f t="shared" si="19"/>
        <v/>
      </c>
      <c r="N405" s="532">
        <f t="shared" si="20"/>
        <v>0</v>
      </c>
      <c r="O405" s="70"/>
      <c r="P405" s="124"/>
      <c r="Q405" s="54"/>
      <c r="R405" s="194"/>
      <c r="S405" s="125"/>
      <c r="T405" s="54"/>
      <c r="U405" s="194"/>
      <c r="V405" s="124"/>
      <c r="W405" s="54"/>
      <c r="X405" s="194"/>
      <c r="Y405" s="125"/>
      <c r="Z405" s="54"/>
      <c r="AA405" s="194"/>
      <c r="AB405" s="57"/>
      <c r="AC405" s="70"/>
      <c r="AD405" s="124"/>
      <c r="AE405" s="70"/>
      <c r="AF405" s="124"/>
      <c r="AG405" s="70"/>
      <c r="AH405" s="57"/>
      <c r="AI405" s="70"/>
      <c r="AJ405" s="124"/>
      <c r="AK405" s="891"/>
      <c r="AL405" s="908"/>
      <c r="AM405" s="891"/>
      <c r="AN405" s="908"/>
      <c r="AO405" s="891"/>
      <c r="AP405" s="910"/>
      <c r="AQ405" s="70"/>
      <c r="AR405" s="59"/>
      <c r="AS405" s="70"/>
      <c r="AT405" s="57"/>
      <c r="AU405" s="54"/>
      <c r="AV405" s="70"/>
      <c r="AW405" s="57"/>
      <c r="AX405" s="533" t="str">
        <f>IF(AW405="","",IF(AW405="A",'12.パネルラジエーター設備費用算出シート'!$G$13,IF(AW405="B",'12.パネルラジエーター設備費用算出シート'!$N$13,IF(AW405="C",'12.パネルラジエーター設備費用算出シート'!$G$23,IF(AW405="D",'12.パネルラジエーター設備費用算出シート'!$N$23,IF(AW405="E",'12.パネルラジエーター設備費用算出シート'!$G$33,IF(AW405="F",'12.パネルラジエーター設備費用算出シート'!$N$33,IF(AW405="G",'12.パネルラジエーター設備費用算出シート'!$G$43,IF(AW405="H",'12.パネルラジエーター設備費用算出シート'!$N$43,IF(AW405="I",'12.パネルラジエーター設備費用算出シート'!$G$54,'12.パネルラジエーター設備費用算出シート'!$N$54))))))))))</f>
        <v/>
      </c>
      <c r="AY405" s="70"/>
      <c r="AZ405" s="57"/>
      <c r="BA405" s="54"/>
      <c r="BB405" s="70"/>
    </row>
    <row r="406" spans="2:54">
      <c r="B406" s="55">
        <v>394</v>
      </c>
      <c r="C406" s="78"/>
      <c r="D406" s="56"/>
      <c r="E406" s="73"/>
      <c r="F406" s="530"/>
      <c r="G406" s="530"/>
      <c r="H406" s="57"/>
      <c r="I406" s="58"/>
      <c r="J406" s="57"/>
      <c r="K406" s="531" t="str">
        <f t="shared" si="18"/>
        <v/>
      </c>
      <c r="L406" s="531" t="str">
        <f>IF($G406="","",IF(OR('2.全体概要'!$C$15=1,'2.全体概要'!$C$15=2),INDEX($BH$15:$BH$16,MATCH($G406,$BG$15:$BG$16,-1)),IF('2.全体概要'!$C$15=3,INDEX($BH$14:$BH$15,MATCH($G406,$BG$14:$BG$15,-1)),INDEX($BH$13:$BH$14,MATCH($G406,$BG$13:$BG$14,-1)))))</f>
        <v/>
      </c>
      <c r="M406" s="531" t="str">
        <f t="shared" si="19"/>
        <v/>
      </c>
      <c r="N406" s="532">
        <f t="shared" si="20"/>
        <v>0</v>
      </c>
      <c r="O406" s="70"/>
      <c r="P406" s="124"/>
      <c r="Q406" s="54"/>
      <c r="R406" s="194"/>
      <c r="S406" s="125"/>
      <c r="T406" s="54"/>
      <c r="U406" s="194"/>
      <c r="V406" s="124"/>
      <c r="W406" s="54"/>
      <c r="X406" s="194"/>
      <c r="Y406" s="125"/>
      <c r="Z406" s="54"/>
      <c r="AA406" s="194"/>
      <c r="AB406" s="57"/>
      <c r="AC406" s="70"/>
      <c r="AD406" s="124"/>
      <c r="AE406" s="70"/>
      <c r="AF406" s="124"/>
      <c r="AG406" s="70"/>
      <c r="AH406" s="57"/>
      <c r="AI406" s="70"/>
      <c r="AJ406" s="124"/>
      <c r="AK406" s="891"/>
      <c r="AL406" s="908"/>
      <c r="AM406" s="891"/>
      <c r="AN406" s="908"/>
      <c r="AO406" s="891"/>
      <c r="AP406" s="910"/>
      <c r="AQ406" s="70"/>
      <c r="AR406" s="59"/>
      <c r="AS406" s="70"/>
      <c r="AT406" s="57"/>
      <c r="AU406" s="54"/>
      <c r="AV406" s="70"/>
      <c r="AW406" s="57"/>
      <c r="AX406" s="533" t="str">
        <f>IF(AW406="","",IF(AW406="A",'12.パネルラジエーター設備費用算出シート'!$G$13,IF(AW406="B",'12.パネルラジエーター設備費用算出シート'!$N$13,IF(AW406="C",'12.パネルラジエーター設備費用算出シート'!$G$23,IF(AW406="D",'12.パネルラジエーター設備費用算出シート'!$N$23,IF(AW406="E",'12.パネルラジエーター設備費用算出シート'!$G$33,IF(AW406="F",'12.パネルラジエーター設備費用算出シート'!$N$33,IF(AW406="G",'12.パネルラジエーター設備費用算出シート'!$G$43,IF(AW406="H",'12.パネルラジエーター設備費用算出シート'!$N$43,IF(AW406="I",'12.パネルラジエーター設備費用算出シート'!$G$54,'12.パネルラジエーター設備費用算出シート'!$N$54))))))))))</f>
        <v/>
      </c>
      <c r="AY406" s="70"/>
      <c r="AZ406" s="57"/>
      <c r="BA406" s="54"/>
      <c r="BB406" s="70"/>
    </row>
    <row r="407" spans="2:54">
      <c r="B407" s="55">
        <v>395</v>
      </c>
      <c r="C407" s="78"/>
      <c r="D407" s="56"/>
      <c r="E407" s="73"/>
      <c r="F407" s="530"/>
      <c r="G407" s="530"/>
      <c r="H407" s="57"/>
      <c r="I407" s="58"/>
      <c r="J407" s="57"/>
      <c r="K407" s="531" t="str">
        <f t="shared" si="18"/>
        <v/>
      </c>
      <c r="L407" s="531" t="str">
        <f>IF($G407="","",IF(OR('2.全体概要'!$C$15=1,'2.全体概要'!$C$15=2),INDEX($BH$15:$BH$16,MATCH($G407,$BG$15:$BG$16,-1)),IF('2.全体概要'!$C$15=3,INDEX($BH$14:$BH$15,MATCH($G407,$BG$14:$BG$15,-1)),INDEX($BH$13:$BH$14,MATCH($G407,$BG$13:$BG$14,-1)))))</f>
        <v/>
      </c>
      <c r="M407" s="531" t="str">
        <f t="shared" si="19"/>
        <v/>
      </c>
      <c r="N407" s="532">
        <f t="shared" si="20"/>
        <v>0</v>
      </c>
      <c r="O407" s="70"/>
      <c r="P407" s="124"/>
      <c r="Q407" s="54"/>
      <c r="R407" s="194"/>
      <c r="S407" s="125"/>
      <c r="T407" s="54"/>
      <c r="U407" s="194"/>
      <c r="V407" s="124"/>
      <c r="W407" s="54"/>
      <c r="X407" s="194"/>
      <c r="Y407" s="125"/>
      <c r="Z407" s="54"/>
      <c r="AA407" s="194"/>
      <c r="AB407" s="57"/>
      <c r="AC407" s="70"/>
      <c r="AD407" s="124"/>
      <c r="AE407" s="70"/>
      <c r="AF407" s="124"/>
      <c r="AG407" s="70"/>
      <c r="AH407" s="57"/>
      <c r="AI407" s="70"/>
      <c r="AJ407" s="124"/>
      <c r="AK407" s="891"/>
      <c r="AL407" s="908"/>
      <c r="AM407" s="891"/>
      <c r="AN407" s="908"/>
      <c r="AO407" s="891"/>
      <c r="AP407" s="910"/>
      <c r="AQ407" s="70"/>
      <c r="AR407" s="59"/>
      <c r="AS407" s="70"/>
      <c r="AT407" s="57"/>
      <c r="AU407" s="54"/>
      <c r="AV407" s="70"/>
      <c r="AW407" s="57"/>
      <c r="AX407" s="533" t="str">
        <f>IF(AW407="","",IF(AW407="A",'12.パネルラジエーター設備費用算出シート'!$G$13,IF(AW407="B",'12.パネルラジエーター設備費用算出シート'!$N$13,IF(AW407="C",'12.パネルラジエーター設備費用算出シート'!$G$23,IF(AW407="D",'12.パネルラジエーター設備費用算出シート'!$N$23,IF(AW407="E",'12.パネルラジエーター設備費用算出シート'!$G$33,IF(AW407="F",'12.パネルラジエーター設備費用算出シート'!$N$33,IF(AW407="G",'12.パネルラジエーター設備費用算出シート'!$G$43,IF(AW407="H",'12.パネルラジエーター設備費用算出シート'!$N$43,IF(AW407="I",'12.パネルラジエーター設備費用算出シート'!$G$54,'12.パネルラジエーター設備費用算出シート'!$N$54))))))))))</f>
        <v/>
      </c>
      <c r="AY407" s="70"/>
      <c r="AZ407" s="57"/>
      <c r="BA407" s="54"/>
      <c r="BB407" s="70"/>
    </row>
    <row r="408" spans="2:54">
      <c r="B408" s="55">
        <v>396</v>
      </c>
      <c r="C408" s="78"/>
      <c r="D408" s="56"/>
      <c r="E408" s="73"/>
      <c r="F408" s="530"/>
      <c r="G408" s="530"/>
      <c r="H408" s="57"/>
      <c r="I408" s="58"/>
      <c r="J408" s="57"/>
      <c r="K408" s="531" t="str">
        <f t="shared" si="18"/>
        <v/>
      </c>
      <c r="L408" s="531" t="str">
        <f>IF($G408="","",IF(OR('2.全体概要'!$C$15=1,'2.全体概要'!$C$15=2),INDEX($BH$15:$BH$16,MATCH($G408,$BG$15:$BG$16,-1)),IF('2.全体概要'!$C$15=3,INDEX($BH$14:$BH$15,MATCH($G408,$BG$14:$BG$15,-1)),INDEX($BH$13:$BH$14,MATCH($G408,$BG$13:$BG$14,-1)))))</f>
        <v/>
      </c>
      <c r="M408" s="531" t="str">
        <f t="shared" si="19"/>
        <v/>
      </c>
      <c r="N408" s="532">
        <f t="shared" si="20"/>
        <v>0</v>
      </c>
      <c r="O408" s="70"/>
      <c r="P408" s="124"/>
      <c r="Q408" s="54"/>
      <c r="R408" s="194"/>
      <c r="S408" s="125"/>
      <c r="T408" s="54"/>
      <c r="U408" s="194"/>
      <c r="V408" s="124"/>
      <c r="W408" s="54"/>
      <c r="X408" s="194"/>
      <c r="Y408" s="125"/>
      <c r="Z408" s="54"/>
      <c r="AA408" s="194"/>
      <c r="AB408" s="57"/>
      <c r="AC408" s="70"/>
      <c r="AD408" s="124"/>
      <c r="AE408" s="70"/>
      <c r="AF408" s="124"/>
      <c r="AG408" s="70"/>
      <c r="AH408" s="57"/>
      <c r="AI408" s="70"/>
      <c r="AJ408" s="124"/>
      <c r="AK408" s="891"/>
      <c r="AL408" s="908"/>
      <c r="AM408" s="891"/>
      <c r="AN408" s="908"/>
      <c r="AO408" s="891"/>
      <c r="AP408" s="910"/>
      <c r="AQ408" s="70"/>
      <c r="AR408" s="59"/>
      <c r="AS408" s="70"/>
      <c r="AT408" s="57"/>
      <c r="AU408" s="54"/>
      <c r="AV408" s="70"/>
      <c r="AW408" s="57"/>
      <c r="AX408" s="533" t="str">
        <f>IF(AW408="","",IF(AW408="A",'12.パネルラジエーター設備費用算出シート'!$G$13,IF(AW408="B",'12.パネルラジエーター設備費用算出シート'!$N$13,IF(AW408="C",'12.パネルラジエーター設備費用算出シート'!$G$23,IF(AW408="D",'12.パネルラジエーター設備費用算出シート'!$N$23,IF(AW408="E",'12.パネルラジエーター設備費用算出シート'!$G$33,IF(AW408="F",'12.パネルラジエーター設備費用算出シート'!$N$33,IF(AW408="G",'12.パネルラジエーター設備費用算出シート'!$G$43,IF(AW408="H",'12.パネルラジエーター設備費用算出シート'!$N$43,IF(AW408="I",'12.パネルラジエーター設備費用算出シート'!$G$54,'12.パネルラジエーター設備費用算出シート'!$N$54))))))))))</f>
        <v/>
      </c>
      <c r="AY408" s="70"/>
      <c r="AZ408" s="57"/>
      <c r="BA408" s="54"/>
      <c r="BB408" s="70"/>
    </row>
    <row r="409" spans="2:54">
      <c r="B409" s="55">
        <v>397</v>
      </c>
      <c r="C409" s="78"/>
      <c r="D409" s="56"/>
      <c r="E409" s="73"/>
      <c r="F409" s="530"/>
      <c r="G409" s="530"/>
      <c r="H409" s="57"/>
      <c r="I409" s="58"/>
      <c r="J409" s="57"/>
      <c r="K409" s="531" t="str">
        <f t="shared" si="18"/>
        <v/>
      </c>
      <c r="L409" s="531" t="str">
        <f>IF($G409="","",IF(OR('2.全体概要'!$C$15=1,'2.全体概要'!$C$15=2),INDEX($BH$15:$BH$16,MATCH($G409,$BG$15:$BG$16,-1)),IF('2.全体概要'!$C$15=3,INDEX($BH$14:$BH$15,MATCH($G409,$BG$14:$BG$15,-1)),INDEX($BH$13:$BH$14,MATCH($G409,$BG$13:$BG$14,-1)))))</f>
        <v/>
      </c>
      <c r="M409" s="531" t="str">
        <f t="shared" si="19"/>
        <v/>
      </c>
      <c r="N409" s="532">
        <f t="shared" si="20"/>
        <v>0</v>
      </c>
      <c r="O409" s="70"/>
      <c r="P409" s="124"/>
      <c r="Q409" s="54"/>
      <c r="R409" s="194"/>
      <c r="S409" s="125"/>
      <c r="T409" s="54"/>
      <c r="U409" s="194"/>
      <c r="V409" s="124"/>
      <c r="W409" s="54"/>
      <c r="X409" s="194"/>
      <c r="Y409" s="125"/>
      <c r="Z409" s="54"/>
      <c r="AA409" s="194"/>
      <c r="AB409" s="57"/>
      <c r="AC409" s="70"/>
      <c r="AD409" s="124"/>
      <c r="AE409" s="70"/>
      <c r="AF409" s="124"/>
      <c r="AG409" s="70"/>
      <c r="AH409" s="57"/>
      <c r="AI409" s="70"/>
      <c r="AJ409" s="124"/>
      <c r="AK409" s="891"/>
      <c r="AL409" s="908"/>
      <c r="AM409" s="891"/>
      <c r="AN409" s="908"/>
      <c r="AO409" s="891"/>
      <c r="AP409" s="910"/>
      <c r="AQ409" s="70"/>
      <c r="AR409" s="59"/>
      <c r="AS409" s="70"/>
      <c r="AT409" s="57"/>
      <c r="AU409" s="54"/>
      <c r="AV409" s="70"/>
      <c r="AW409" s="57"/>
      <c r="AX409" s="533" t="str">
        <f>IF(AW409="","",IF(AW409="A",'12.パネルラジエーター設備費用算出シート'!$G$13,IF(AW409="B",'12.パネルラジエーター設備費用算出シート'!$N$13,IF(AW409="C",'12.パネルラジエーター設備費用算出シート'!$G$23,IF(AW409="D",'12.パネルラジエーター設備費用算出シート'!$N$23,IF(AW409="E",'12.パネルラジエーター設備費用算出シート'!$G$33,IF(AW409="F",'12.パネルラジエーター設備費用算出シート'!$N$33,IF(AW409="G",'12.パネルラジエーター設備費用算出シート'!$G$43,IF(AW409="H",'12.パネルラジエーター設備費用算出シート'!$N$43,IF(AW409="I",'12.パネルラジエーター設備費用算出シート'!$G$54,'12.パネルラジエーター設備費用算出シート'!$N$54))))))))))</f>
        <v/>
      </c>
      <c r="AY409" s="70"/>
      <c r="AZ409" s="57"/>
      <c r="BA409" s="54"/>
      <c r="BB409" s="70"/>
    </row>
    <row r="410" spans="2:54">
      <c r="B410" s="55">
        <v>398</v>
      </c>
      <c r="C410" s="78"/>
      <c r="D410" s="56"/>
      <c r="E410" s="73"/>
      <c r="F410" s="530"/>
      <c r="G410" s="530"/>
      <c r="H410" s="57"/>
      <c r="I410" s="58"/>
      <c r="J410" s="57"/>
      <c r="K410" s="531" t="str">
        <f t="shared" si="18"/>
        <v/>
      </c>
      <c r="L410" s="531" t="str">
        <f>IF($G410="","",IF(OR('2.全体概要'!$C$15=1,'2.全体概要'!$C$15=2),INDEX($BH$15:$BH$16,MATCH($G410,$BG$15:$BG$16,-1)),IF('2.全体概要'!$C$15=3,INDEX($BH$14:$BH$15,MATCH($G410,$BG$14:$BG$15,-1)),INDEX($BH$13:$BH$14,MATCH($G410,$BG$13:$BG$14,-1)))))</f>
        <v/>
      </c>
      <c r="M410" s="531" t="str">
        <f t="shared" si="19"/>
        <v/>
      </c>
      <c r="N410" s="532">
        <f t="shared" si="20"/>
        <v>0</v>
      </c>
      <c r="O410" s="70"/>
      <c r="P410" s="124"/>
      <c r="Q410" s="54"/>
      <c r="R410" s="194"/>
      <c r="S410" s="125"/>
      <c r="T410" s="54"/>
      <c r="U410" s="194"/>
      <c r="V410" s="124"/>
      <c r="W410" s="54"/>
      <c r="X410" s="194"/>
      <c r="Y410" s="125"/>
      <c r="Z410" s="54"/>
      <c r="AA410" s="194"/>
      <c r="AB410" s="57"/>
      <c r="AC410" s="70"/>
      <c r="AD410" s="124"/>
      <c r="AE410" s="70"/>
      <c r="AF410" s="124"/>
      <c r="AG410" s="70"/>
      <c r="AH410" s="57"/>
      <c r="AI410" s="70"/>
      <c r="AJ410" s="124"/>
      <c r="AK410" s="891"/>
      <c r="AL410" s="908"/>
      <c r="AM410" s="891"/>
      <c r="AN410" s="908"/>
      <c r="AO410" s="891"/>
      <c r="AP410" s="910"/>
      <c r="AQ410" s="70"/>
      <c r="AR410" s="59"/>
      <c r="AS410" s="70"/>
      <c r="AT410" s="57"/>
      <c r="AU410" s="54"/>
      <c r="AV410" s="70"/>
      <c r="AW410" s="57"/>
      <c r="AX410" s="533" t="str">
        <f>IF(AW410="","",IF(AW410="A",'12.パネルラジエーター設備費用算出シート'!$G$13,IF(AW410="B",'12.パネルラジエーター設備費用算出シート'!$N$13,IF(AW410="C",'12.パネルラジエーター設備費用算出シート'!$G$23,IF(AW410="D",'12.パネルラジエーター設備費用算出シート'!$N$23,IF(AW410="E",'12.パネルラジエーター設備費用算出シート'!$G$33,IF(AW410="F",'12.パネルラジエーター設備費用算出シート'!$N$33,IF(AW410="G",'12.パネルラジエーター設備費用算出シート'!$G$43,IF(AW410="H",'12.パネルラジエーター設備費用算出シート'!$N$43,IF(AW410="I",'12.パネルラジエーター設備費用算出シート'!$G$54,'12.パネルラジエーター設備費用算出シート'!$N$54))))))))))</f>
        <v/>
      </c>
      <c r="AY410" s="70"/>
      <c r="AZ410" s="57"/>
      <c r="BA410" s="54"/>
      <c r="BB410" s="70"/>
    </row>
    <row r="411" spans="2:54">
      <c r="B411" s="55">
        <v>399</v>
      </c>
      <c r="C411" s="78"/>
      <c r="D411" s="56"/>
      <c r="E411" s="73"/>
      <c r="F411" s="530"/>
      <c r="G411" s="530"/>
      <c r="H411" s="57"/>
      <c r="I411" s="58"/>
      <c r="J411" s="57"/>
      <c r="K411" s="531" t="str">
        <f t="shared" si="18"/>
        <v/>
      </c>
      <c r="L411" s="531" t="str">
        <f>IF($G411="","",IF(OR('2.全体概要'!$C$15=1,'2.全体概要'!$C$15=2),INDEX($BH$15:$BH$16,MATCH($G411,$BG$15:$BG$16,-1)),IF('2.全体概要'!$C$15=3,INDEX($BH$14:$BH$15,MATCH($G411,$BG$14:$BG$15,-1)),INDEX($BH$13:$BH$14,MATCH($G411,$BG$13:$BG$14,-1)))))</f>
        <v/>
      </c>
      <c r="M411" s="531" t="str">
        <f t="shared" si="19"/>
        <v/>
      </c>
      <c r="N411" s="532">
        <f t="shared" si="20"/>
        <v>0</v>
      </c>
      <c r="O411" s="70"/>
      <c r="P411" s="124"/>
      <c r="Q411" s="54"/>
      <c r="R411" s="194"/>
      <c r="S411" s="125"/>
      <c r="T411" s="54"/>
      <c r="U411" s="194"/>
      <c r="V411" s="124"/>
      <c r="W411" s="54"/>
      <c r="X411" s="194"/>
      <c r="Y411" s="125"/>
      <c r="Z411" s="54"/>
      <c r="AA411" s="194"/>
      <c r="AB411" s="57"/>
      <c r="AC411" s="70"/>
      <c r="AD411" s="124"/>
      <c r="AE411" s="70"/>
      <c r="AF411" s="124"/>
      <c r="AG411" s="70"/>
      <c r="AH411" s="57"/>
      <c r="AI411" s="70"/>
      <c r="AJ411" s="124"/>
      <c r="AK411" s="891"/>
      <c r="AL411" s="908"/>
      <c r="AM411" s="891"/>
      <c r="AN411" s="908"/>
      <c r="AO411" s="891"/>
      <c r="AP411" s="910"/>
      <c r="AQ411" s="70"/>
      <c r="AR411" s="59"/>
      <c r="AS411" s="70"/>
      <c r="AT411" s="57"/>
      <c r="AU411" s="54"/>
      <c r="AV411" s="70"/>
      <c r="AW411" s="57"/>
      <c r="AX411" s="533" t="str">
        <f>IF(AW411="","",IF(AW411="A",'12.パネルラジエーター設備費用算出シート'!$G$13,IF(AW411="B",'12.パネルラジエーター設備費用算出シート'!$N$13,IF(AW411="C",'12.パネルラジエーター設備費用算出シート'!$G$23,IF(AW411="D",'12.パネルラジエーター設備費用算出シート'!$N$23,IF(AW411="E",'12.パネルラジエーター設備費用算出シート'!$G$33,IF(AW411="F",'12.パネルラジエーター設備費用算出シート'!$N$33,IF(AW411="G",'12.パネルラジエーター設備費用算出シート'!$G$43,IF(AW411="H",'12.パネルラジエーター設備費用算出シート'!$N$43,IF(AW411="I",'12.パネルラジエーター設備費用算出シート'!$G$54,'12.パネルラジエーター設備費用算出シート'!$N$54))))))))))</f>
        <v/>
      </c>
      <c r="AY411" s="70"/>
      <c r="AZ411" s="57"/>
      <c r="BA411" s="54"/>
      <c r="BB411" s="70"/>
    </row>
    <row r="412" spans="2:54">
      <c r="B412" s="55">
        <v>400</v>
      </c>
      <c r="C412" s="78"/>
      <c r="D412" s="56"/>
      <c r="E412" s="73"/>
      <c r="F412" s="530"/>
      <c r="G412" s="530"/>
      <c r="H412" s="57"/>
      <c r="I412" s="58"/>
      <c r="J412" s="57"/>
      <c r="K412" s="531" t="str">
        <f t="shared" si="18"/>
        <v/>
      </c>
      <c r="L412" s="531" t="str">
        <f>IF($G412="","",IF(OR('2.全体概要'!$C$15=1,'2.全体概要'!$C$15=2),INDEX($BH$15:$BH$16,MATCH($G412,$BG$15:$BG$16,-1)),IF('2.全体概要'!$C$15=3,INDEX($BH$14:$BH$15,MATCH($G412,$BG$14:$BG$15,-1)),INDEX($BH$13:$BH$14,MATCH($G412,$BG$13:$BG$14,-1)))))</f>
        <v/>
      </c>
      <c r="M412" s="531" t="str">
        <f t="shared" si="19"/>
        <v/>
      </c>
      <c r="N412" s="532">
        <f t="shared" si="20"/>
        <v>0</v>
      </c>
      <c r="O412" s="70"/>
      <c r="P412" s="124"/>
      <c r="Q412" s="54"/>
      <c r="R412" s="194"/>
      <c r="S412" s="125"/>
      <c r="T412" s="54"/>
      <c r="U412" s="194"/>
      <c r="V412" s="124"/>
      <c r="W412" s="54"/>
      <c r="X412" s="194"/>
      <c r="Y412" s="125"/>
      <c r="Z412" s="54"/>
      <c r="AA412" s="194"/>
      <c r="AB412" s="57"/>
      <c r="AC412" s="70"/>
      <c r="AD412" s="124"/>
      <c r="AE412" s="70"/>
      <c r="AF412" s="124"/>
      <c r="AG412" s="70"/>
      <c r="AH412" s="57"/>
      <c r="AI412" s="70"/>
      <c r="AJ412" s="124"/>
      <c r="AK412" s="891"/>
      <c r="AL412" s="908"/>
      <c r="AM412" s="891"/>
      <c r="AN412" s="908"/>
      <c r="AO412" s="891"/>
      <c r="AP412" s="910"/>
      <c r="AQ412" s="70"/>
      <c r="AR412" s="59"/>
      <c r="AS412" s="70"/>
      <c r="AT412" s="57"/>
      <c r="AU412" s="54"/>
      <c r="AV412" s="70"/>
      <c r="AW412" s="57"/>
      <c r="AX412" s="533" t="str">
        <f>IF(AW412="","",IF(AW412="A",'12.パネルラジエーター設備費用算出シート'!$G$13,IF(AW412="B",'12.パネルラジエーター設備費用算出シート'!$N$13,IF(AW412="C",'12.パネルラジエーター設備費用算出シート'!$G$23,IF(AW412="D",'12.パネルラジエーター設備費用算出シート'!$N$23,IF(AW412="E",'12.パネルラジエーター設備費用算出シート'!$G$33,IF(AW412="F",'12.パネルラジエーター設備費用算出シート'!$N$33,IF(AW412="G",'12.パネルラジエーター設備費用算出シート'!$G$43,IF(AW412="H",'12.パネルラジエーター設備費用算出シート'!$N$43,IF(AW412="I",'12.パネルラジエーター設備費用算出シート'!$G$54,'12.パネルラジエーター設備費用算出シート'!$N$54))))))))))</f>
        <v/>
      </c>
      <c r="AY412" s="70"/>
      <c r="AZ412" s="57"/>
      <c r="BA412" s="54"/>
      <c r="BB412" s="70"/>
    </row>
    <row r="413" spans="2:54">
      <c r="B413" s="55">
        <v>401</v>
      </c>
      <c r="C413" s="78"/>
      <c r="D413" s="56"/>
      <c r="E413" s="73"/>
      <c r="F413" s="530"/>
      <c r="G413" s="530"/>
      <c r="H413" s="57"/>
      <c r="I413" s="58"/>
      <c r="J413" s="57"/>
      <c r="K413" s="531" t="str">
        <f t="shared" si="18"/>
        <v/>
      </c>
      <c r="L413" s="531" t="str">
        <f>IF($G413="","",IF(OR('2.全体概要'!$C$15=1,'2.全体概要'!$C$15=2),INDEX($BH$15:$BH$16,MATCH($G413,$BG$15:$BG$16,-1)),IF('2.全体概要'!$C$15=3,INDEX($BH$14:$BH$15,MATCH($G413,$BG$14:$BG$15,-1)),INDEX($BH$13:$BH$14,MATCH($G413,$BG$13:$BG$14,-1)))))</f>
        <v/>
      </c>
      <c r="M413" s="531" t="str">
        <f t="shared" si="19"/>
        <v/>
      </c>
      <c r="N413" s="532">
        <f t="shared" si="20"/>
        <v>0</v>
      </c>
      <c r="O413" s="70"/>
      <c r="P413" s="124"/>
      <c r="Q413" s="54"/>
      <c r="R413" s="194"/>
      <c r="S413" s="125"/>
      <c r="T413" s="54"/>
      <c r="U413" s="194"/>
      <c r="V413" s="124"/>
      <c r="W413" s="54"/>
      <c r="X413" s="194"/>
      <c r="Y413" s="125"/>
      <c r="Z413" s="54"/>
      <c r="AA413" s="194"/>
      <c r="AB413" s="57"/>
      <c r="AC413" s="70"/>
      <c r="AD413" s="124"/>
      <c r="AE413" s="70"/>
      <c r="AF413" s="124"/>
      <c r="AG413" s="70"/>
      <c r="AH413" s="57"/>
      <c r="AI413" s="70"/>
      <c r="AJ413" s="124"/>
      <c r="AK413" s="891"/>
      <c r="AL413" s="908"/>
      <c r="AM413" s="891"/>
      <c r="AN413" s="908"/>
      <c r="AO413" s="891"/>
      <c r="AP413" s="910"/>
      <c r="AQ413" s="70"/>
      <c r="AR413" s="59"/>
      <c r="AS413" s="70"/>
      <c r="AT413" s="57"/>
      <c r="AU413" s="54"/>
      <c r="AV413" s="70"/>
      <c r="AW413" s="57"/>
      <c r="AX413" s="533" t="str">
        <f>IF(AW413="","",IF(AW413="A",'12.パネルラジエーター設備費用算出シート'!$G$13,IF(AW413="B",'12.パネルラジエーター設備費用算出シート'!$N$13,IF(AW413="C",'12.パネルラジエーター設備費用算出シート'!$G$23,IF(AW413="D",'12.パネルラジエーター設備費用算出シート'!$N$23,IF(AW413="E",'12.パネルラジエーター設備費用算出シート'!$G$33,IF(AW413="F",'12.パネルラジエーター設備費用算出シート'!$N$33,IF(AW413="G",'12.パネルラジエーター設備費用算出シート'!$G$43,IF(AW413="H",'12.パネルラジエーター設備費用算出シート'!$N$43,IF(AW413="I",'12.パネルラジエーター設備費用算出シート'!$G$54,'12.パネルラジエーター設備費用算出シート'!$N$54))))))))))</f>
        <v/>
      </c>
      <c r="AY413" s="70"/>
      <c r="AZ413" s="57"/>
      <c r="BA413" s="54"/>
      <c r="BB413" s="70"/>
    </row>
    <row r="414" spans="2:54">
      <c r="B414" s="55">
        <v>402</v>
      </c>
      <c r="C414" s="78"/>
      <c r="D414" s="56"/>
      <c r="E414" s="73"/>
      <c r="F414" s="530"/>
      <c r="G414" s="530"/>
      <c r="H414" s="57"/>
      <c r="I414" s="58"/>
      <c r="J414" s="57"/>
      <c r="K414" s="531" t="str">
        <f t="shared" si="18"/>
        <v/>
      </c>
      <c r="L414" s="531" t="str">
        <f>IF($G414="","",IF(OR('2.全体概要'!$C$15=1,'2.全体概要'!$C$15=2),INDEX($BH$15:$BH$16,MATCH($G414,$BG$15:$BG$16,-1)),IF('2.全体概要'!$C$15=3,INDEX($BH$14:$BH$15,MATCH($G414,$BG$14:$BG$15,-1)),INDEX($BH$13:$BH$14,MATCH($G414,$BG$13:$BG$14,-1)))))</f>
        <v/>
      </c>
      <c r="M414" s="531" t="str">
        <f t="shared" si="19"/>
        <v/>
      </c>
      <c r="N414" s="532">
        <f t="shared" si="20"/>
        <v>0</v>
      </c>
      <c r="O414" s="70"/>
      <c r="P414" s="124"/>
      <c r="Q414" s="54"/>
      <c r="R414" s="194"/>
      <c r="S414" s="125"/>
      <c r="T414" s="54"/>
      <c r="U414" s="194"/>
      <c r="V414" s="124"/>
      <c r="W414" s="54"/>
      <c r="X414" s="194"/>
      <c r="Y414" s="125"/>
      <c r="Z414" s="54"/>
      <c r="AA414" s="194"/>
      <c r="AB414" s="57"/>
      <c r="AC414" s="70"/>
      <c r="AD414" s="124"/>
      <c r="AE414" s="70"/>
      <c r="AF414" s="124"/>
      <c r="AG414" s="70"/>
      <c r="AH414" s="57"/>
      <c r="AI414" s="70"/>
      <c r="AJ414" s="124"/>
      <c r="AK414" s="891"/>
      <c r="AL414" s="908"/>
      <c r="AM414" s="891"/>
      <c r="AN414" s="908"/>
      <c r="AO414" s="891"/>
      <c r="AP414" s="910"/>
      <c r="AQ414" s="70"/>
      <c r="AR414" s="59"/>
      <c r="AS414" s="70"/>
      <c r="AT414" s="57"/>
      <c r="AU414" s="54"/>
      <c r="AV414" s="70"/>
      <c r="AW414" s="57"/>
      <c r="AX414" s="533" t="str">
        <f>IF(AW414="","",IF(AW414="A",'12.パネルラジエーター設備費用算出シート'!$G$13,IF(AW414="B",'12.パネルラジエーター設備費用算出シート'!$N$13,IF(AW414="C",'12.パネルラジエーター設備費用算出シート'!$G$23,IF(AW414="D",'12.パネルラジエーター設備費用算出シート'!$N$23,IF(AW414="E",'12.パネルラジエーター設備費用算出シート'!$G$33,IF(AW414="F",'12.パネルラジエーター設備費用算出シート'!$N$33,IF(AW414="G",'12.パネルラジエーター設備費用算出シート'!$G$43,IF(AW414="H",'12.パネルラジエーター設備費用算出シート'!$N$43,IF(AW414="I",'12.パネルラジエーター設備費用算出シート'!$G$54,'12.パネルラジエーター設備費用算出シート'!$N$54))))))))))</f>
        <v/>
      </c>
      <c r="AY414" s="70"/>
      <c r="AZ414" s="57"/>
      <c r="BA414" s="54"/>
      <c r="BB414" s="70"/>
    </row>
    <row r="415" spans="2:54">
      <c r="B415" s="55">
        <v>403</v>
      </c>
      <c r="C415" s="78"/>
      <c r="D415" s="56"/>
      <c r="E415" s="73"/>
      <c r="F415" s="530"/>
      <c r="G415" s="530"/>
      <c r="H415" s="57"/>
      <c r="I415" s="58"/>
      <c r="J415" s="57"/>
      <c r="K415" s="531" t="str">
        <f t="shared" si="18"/>
        <v/>
      </c>
      <c r="L415" s="531" t="str">
        <f>IF($G415="","",IF(OR('2.全体概要'!$C$15=1,'2.全体概要'!$C$15=2),INDEX($BH$15:$BH$16,MATCH($G415,$BG$15:$BG$16,-1)),IF('2.全体概要'!$C$15=3,INDEX($BH$14:$BH$15,MATCH($G415,$BG$14:$BG$15,-1)),INDEX($BH$13:$BH$14,MATCH($G415,$BG$13:$BG$14,-1)))))</f>
        <v/>
      </c>
      <c r="M415" s="531" t="str">
        <f t="shared" si="19"/>
        <v/>
      </c>
      <c r="N415" s="532">
        <f t="shared" si="20"/>
        <v>0</v>
      </c>
      <c r="O415" s="70"/>
      <c r="P415" s="124"/>
      <c r="Q415" s="54"/>
      <c r="R415" s="194"/>
      <c r="S415" s="125"/>
      <c r="T415" s="54"/>
      <c r="U415" s="194"/>
      <c r="V415" s="124"/>
      <c r="W415" s="54"/>
      <c r="X415" s="194"/>
      <c r="Y415" s="125"/>
      <c r="Z415" s="54"/>
      <c r="AA415" s="194"/>
      <c r="AB415" s="57"/>
      <c r="AC415" s="70"/>
      <c r="AD415" s="124"/>
      <c r="AE415" s="70"/>
      <c r="AF415" s="124"/>
      <c r="AG415" s="70"/>
      <c r="AH415" s="57"/>
      <c r="AI415" s="70"/>
      <c r="AJ415" s="124"/>
      <c r="AK415" s="891"/>
      <c r="AL415" s="908"/>
      <c r="AM415" s="891"/>
      <c r="AN415" s="908"/>
      <c r="AO415" s="891"/>
      <c r="AP415" s="910"/>
      <c r="AQ415" s="70"/>
      <c r="AR415" s="59"/>
      <c r="AS415" s="70"/>
      <c r="AT415" s="57"/>
      <c r="AU415" s="54"/>
      <c r="AV415" s="70"/>
      <c r="AW415" s="57"/>
      <c r="AX415" s="533" t="str">
        <f>IF(AW415="","",IF(AW415="A",'12.パネルラジエーター設備費用算出シート'!$G$13,IF(AW415="B",'12.パネルラジエーター設備費用算出シート'!$N$13,IF(AW415="C",'12.パネルラジエーター設備費用算出シート'!$G$23,IF(AW415="D",'12.パネルラジエーター設備費用算出シート'!$N$23,IF(AW415="E",'12.パネルラジエーター設備費用算出シート'!$G$33,IF(AW415="F",'12.パネルラジエーター設備費用算出シート'!$N$33,IF(AW415="G",'12.パネルラジエーター設備費用算出シート'!$G$43,IF(AW415="H",'12.パネルラジエーター設備費用算出シート'!$N$43,IF(AW415="I",'12.パネルラジエーター設備費用算出シート'!$G$54,'12.パネルラジエーター設備費用算出シート'!$N$54))))))))))</f>
        <v/>
      </c>
      <c r="AY415" s="70"/>
      <c r="AZ415" s="57"/>
      <c r="BA415" s="54"/>
      <c r="BB415" s="70"/>
    </row>
    <row r="416" spans="2:54">
      <c r="B416" s="55">
        <v>404</v>
      </c>
      <c r="C416" s="78"/>
      <c r="D416" s="56"/>
      <c r="E416" s="73"/>
      <c r="F416" s="530"/>
      <c r="G416" s="530"/>
      <c r="H416" s="57"/>
      <c r="I416" s="58"/>
      <c r="J416" s="57"/>
      <c r="K416" s="531" t="str">
        <f t="shared" si="18"/>
        <v/>
      </c>
      <c r="L416" s="531" t="str">
        <f>IF($G416="","",IF(OR('2.全体概要'!$C$15=1,'2.全体概要'!$C$15=2),INDEX($BH$15:$BH$16,MATCH($G416,$BG$15:$BG$16,-1)),IF('2.全体概要'!$C$15=3,INDEX($BH$14:$BH$15,MATCH($G416,$BG$14:$BG$15,-1)),INDEX($BH$13:$BH$14,MATCH($G416,$BG$13:$BG$14,-1)))))</f>
        <v/>
      </c>
      <c r="M416" s="531" t="str">
        <f t="shared" si="19"/>
        <v/>
      </c>
      <c r="N416" s="532">
        <f t="shared" si="20"/>
        <v>0</v>
      </c>
      <c r="O416" s="70"/>
      <c r="P416" s="124"/>
      <c r="Q416" s="54"/>
      <c r="R416" s="194"/>
      <c r="S416" s="125"/>
      <c r="T416" s="54"/>
      <c r="U416" s="194"/>
      <c r="V416" s="124"/>
      <c r="W416" s="54"/>
      <c r="X416" s="194"/>
      <c r="Y416" s="125"/>
      <c r="Z416" s="54"/>
      <c r="AA416" s="194"/>
      <c r="AB416" s="57"/>
      <c r="AC416" s="70"/>
      <c r="AD416" s="124"/>
      <c r="AE416" s="70"/>
      <c r="AF416" s="124"/>
      <c r="AG416" s="70"/>
      <c r="AH416" s="57"/>
      <c r="AI416" s="70"/>
      <c r="AJ416" s="124"/>
      <c r="AK416" s="891"/>
      <c r="AL416" s="908"/>
      <c r="AM416" s="891"/>
      <c r="AN416" s="908"/>
      <c r="AO416" s="891"/>
      <c r="AP416" s="910"/>
      <c r="AQ416" s="70"/>
      <c r="AR416" s="59"/>
      <c r="AS416" s="70"/>
      <c r="AT416" s="57"/>
      <c r="AU416" s="54"/>
      <c r="AV416" s="70"/>
      <c r="AW416" s="57"/>
      <c r="AX416" s="533" t="str">
        <f>IF(AW416="","",IF(AW416="A",'12.パネルラジエーター設備費用算出シート'!$G$13,IF(AW416="B",'12.パネルラジエーター設備費用算出シート'!$N$13,IF(AW416="C",'12.パネルラジエーター設備費用算出シート'!$G$23,IF(AW416="D",'12.パネルラジエーター設備費用算出シート'!$N$23,IF(AW416="E",'12.パネルラジエーター設備費用算出シート'!$G$33,IF(AW416="F",'12.パネルラジエーター設備費用算出シート'!$N$33,IF(AW416="G",'12.パネルラジエーター設備費用算出シート'!$G$43,IF(AW416="H",'12.パネルラジエーター設備費用算出シート'!$N$43,IF(AW416="I",'12.パネルラジエーター設備費用算出シート'!$G$54,'12.パネルラジエーター設備費用算出シート'!$N$54))))))))))</f>
        <v/>
      </c>
      <c r="AY416" s="70"/>
      <c r="AZ416" s="57"/>
      <c r="BA416" s="54"/>
      <c r="BB416" s="70"/>
    </row>
    <row r="417" spans="2:54">
      <c r="B417" s="55">
        <v>405</v>
      </c>
      <c r="C417" s="78"/>
      <c r="D417" s="56"/>
      <c r="E417" s="73"/>
      <c r="F417" s="530"/>
      <c r="G417" s="530"/>
      <c r="H417" s="57"/>
      <c r="I417" s="58"/>
      <c r="J417" s="57"/>
      <c r="K417" s="531" t="str">
        <f t="shared" si="18"/>
        <v/>
      </c>
      <c r="L417" s="531" t="str">
        <f>IF($G417="","",IF(OR('2.全体概要'!$C$15=1,'2.全体概要'!$C$15=2),INDEX($BH$15:$BH$16,MATCH($G417,$BG$15:$BG$16,-1)),IF('2.全体概要'!$C$15=3,INDEX($BH$14:$BH$15,MATCH($G417,$BG$14:$BG$15,-1)),INDEX($BH$13:$BH$14,MATCH($G417,$BG$13:$BG$14,-1)))))</f>
        <v/>
      </c>
      <c r="M417" s="531" t="str">
        <f t="shared" si="19"/>
        <v/>
      </c>
      <c r="N417" s="532">
        <f t="shared" si="20"/>
        <v>0</v>
      </c>
      <c r="O417" s="70"/>
      <c r="P417" s="124"/>
      <c r="Q417" s="54"/>
      <c r="R417" s="194"/>
      <c r="S417" s="125"/>
      <c r="T417" s="54"/>
      <c r="U417" s="194"/>
      <c r="V417" s="124"/>
      <c r="W417" s="54"/>
      <c r="X417" s="194"/>
      <c r="Y417" s="125"/>
      <c r="Z417" s="54"/>
      <c r="AA417" s="194"/>
      <c r="AB417" s="57"/>
      <c r="AC417" s="70"/>
      <c r="AD417" s="124"/>
      <c r="AE417" s="70"/>
      <c r="AF417" s="124"/>
      <c r="AG417" s="70"/>
      <c r="AH417" s="57"/>
      <c r="AI417" s="70"/>
      <c r="AJ417" s="124"/>
      <c r="AK417" s="891"/>
      <c r="AL417" s="908"/>
      <c r="AM417" s="891"/>
      <c r="AN417" s="908"/>
      <c r="AO417" s="891"/>
      <c r="AP417" s="910"/>
      <c r="AQ417" s="70"/>
      <c r="AR417" s="59"/>
      <c r="AS417" s="70"/>
      <c r="AT417" s="57"/>
      <c r="AU417" s="54"/>
      <c r="AV417" s="70"/>
      <c r="AW417" s="57"/>
      <c r="AX417" s="533" t="str">
        <f>IF(AW417="","",IF(AW417="A",'12.パネルラジエーター設備費用算出シート'!$G$13,IF(AW417="B",'12.パネルラジエーター設備費用算出シート'!$N$13,IF(AW417="C",'12.パネルラジエーター設備費用算出シート'!$G$23,IF(AW417="D",'12.パネルラジエーター設備費用算出シート'!$N$23,IF(AW417="E",'12.パネルラジエーター設備費用算出シート'!$G$33,IF(AW417="F",'12.パネルラジエーター設備費用算出シート'!$N$33,IF(AW417="G",'12.パネルラジエーター設備費用算出シート'!$G$43,IF(AW417="H",'12.パネルラジエーター設備費用算出シート'!$N$43,IF(AW417="I",'12.パネルラジエーター設備費用算出シート'!$G$54,'12.パネルラジエーター設備費用算出シート'!$N$54))))))))))</f>
        <v/>
      </c>
      <c r="AY417" s="70"/>
      <c r="AZ417" s="57"/>
      <c r="BA417" s="54"/>
      <c r="BB417" s="70"/>
    </row>
    <row r="418" spans="2:54">
      <c r="B418" s="55">
        <v>406</v>
      </c>
      <c r="C418" s="78"/>
      <c r="D418" s="56"/>
      <c r="E418" s="73"/>
      <c r="F418" s="530"/>
      <c r="G418" s="530"/>
      <c r="H418" s="57"/>
      <c r="I418" s="58"/>
      <c r="J418" s="57"/>
      <c r="K418" s="531" t="str">
        <f t="shared" si="18"/>
        <v/>
      </c>
      <c r="L418" s="531" t="str">
        <f>IF($G418="","",IF(OR('2.全体概要'!$C$15=1,'2.全体概要'!$C$15=2),INDEX($BH$15:$BH$16,MATCH($G418,$BG$15:$BG$16,-1)),IF('2.全体概要'!$C$15=3,INDEX($BH$14:$BH$15,MATCH($G418,$BG$14:$BG$15,-1)),INDEX($BH$13:$BH$14,MATCH($G418,$BG$13:$BG$14,-1)))))</f>
        <v/>
      </c>
      <c r="M418" s="531" t="str">
        <f t="shared" si="19"/>
        <v/>
      </c>
      <c r="N418" s="532">
        <f t="shared" si="20"/>
        <v>0</v>
      </c>
      <c r="O418" s="70"/>
      <c r="P418" s="124"/>
      <c r="Q418" s="54"/>
      <c r="R418" s="194"/>
      <c r="S418" s="125"/>
      <c r="T418" s="54"/>
      <c r="U418" s="194"/>
      <c r="V418" s="124"/>
      <c r="W418" s="54"/>
      <c r="X418" s="194"/>
      <c r="Y418" s="125"/>
      <c r="Z418" s="54"/>
      <c r="AA418" s="194"/>
      <c r="AB418" s="57"/>
      <c r="AC418" s="70"/>
      <c r="AD418" s="124"/>
      <c r="AE418" s="70"/>
      <c r="AF418" s="124"/>
      <c r="AG418" s="70"/>
      <c r="AH418" s="57"/>
      <c r="AI418" s="70"/>
      <c r="AJ418" s="124"/>
      <c r="AK418" s="891"/>
      <c r="AL418" s="908"/>
      <c r="AM418" s="891"/>
      <c r="AN418" s="908"/>
      <c r="AO418" s="891"/>
      <c r="AP418" s="910"/>
      <c r="AQ418" s="70"/>
      <c r="AR418" s="59"/>
      <c r="AS418" s="70"/>
      <c r="AT418" s="57"/>
      <c r="AU418" s="54"/>
      <c r="AV418" s="70"/>
      <c r="AW418" s="57"/>
      <c r="AX418" s="533" t="str">
        <f>IF(AW418="","",IF(AW418="A",'12.パネルラジエーター設備費用算出シート'!$G$13,IF(AW418="B",'12.パネルラジエーター設備費用算出シート'!$N$13,IF(AW418="C",'12.パネルラジエーター設備費用算出シート'!$G$23,IF(AW418="D",'12.パネルラジエーター設備費用算出シート'!$N$23,IF(AW418="E",'12.パネルラジエーター設備費用算出シート'!$G$33,IF(AW418="F",'12.パネルラジエーター設備費用算出シート'!$N$33,IF(AW418="G",'12.パネルラジエーター設備費用算出シート'!$G$43,IF(AW418="H",'12.パネルラジエーター設備費用算出シート'!$N$43,IF(AW418="I",'12.パネルラジエーター設備費用算出シート'!$G$54,'12.パネルラジエーター設備費用算出シート'!$N$54))))))))))</f>
        <v/>
      </c>
      <c r="AY418" s="70"/>
      <c r="AZ418" s="57"/>
      <c r="BA418" s="54"/>
      <c r="BB418" s="70"/>
    </row>
    <row r="419" spans="2:54">
      <c r="B419" s="55">
        <v>407</v>
      </c>
      <c r="C419" s="78"/>
      <c r="D419" s="56"/>
      <c r="E419" s="73"/>
      <c r="F419" s="530"/>
      <c r="G419" s="530"/>
      <c r="H419" s="57"/>
      <c r="I419" s="58"/>
      <c r="J419" s="57"/>
      <c r="K419" s="531" t="str">
        <f t="shared" si="18"/>
        <v/>
      </c>
      <c r="L419" s="531" t="str">
        <f>IF($G419="","",IF(OR('2.全体概要'!$C$15=1,'2.全体概要'!$C$15=2),INDEX($BH$15:$BH$16,MATCH($G419,$BG$15:$BG$16,-1)),IF('2.全体概要'!$C$15=3,INDEX($BH$14:$BH$15,MATCH($G419,$BG$14:$BG$15,-1)),INDEX($BH$13:$BH$14,MATCH($G419,$BG$13:$BG$14,-1)))))</f>
        <v/>
      </c>
      <c r="M419" s="531" t="str">
        <f t="shared" si="19"/>
        <v/>
      </c>
      <c r="N419" s="532">
        <f t="shared" si="20"/>
        <v>0</v>
      </c>
      <c r="O419" s="70"/>
      <c r="P419" s="124"/>
      <c r="Q419" s="54"/>
      <c r="R419" s="194"/>
      <c r="S419" s="125"/>
      <c r="T419" s="54"/>
      <c r="U419" s="194"/>
      <c r="V419" s="124"/>
      <c r="W419" s="54"/>
      <c r="X419" s="194"/>
      <c r="Y419" s="125"/>
      <c r="Z419" s="54"/>
      <c r="AA419" s="194"/>
      <c r="AB419" s="57"/>
      <c r="AC419" s="70"/>
      <c r="AD419" s="124"/>
      <c r="AE419" s="70"/>
      <c r="AF419" s="124"/>
      <c r="AG419" s="70"/>
      <c r="AH419" s="57"/>
      <c r="AI419" s="70"/>
      <c r="AJ419" s="124"/>
      <c r="AK419" s="891"/>
      <c r="AL419" s="908"/>
      <c r="AM419" s="891"/>
      <c r="AN419" s="908"/>
      <c r="AO419" s="891"/>
      <c r="AP419" s="910"/>
      <c r="AQ419" s="70"/>
      <c r="AR419" s="59"/>
      <c r="AS419" s="70"/>
      <c r="AT419" s="57"/>
      <c r="AU419" s="54"/>
      <c r="AV419" s="70"/>
      <c r="AW419" s="57"/>
      <c r="AX419" s="533" t="str">
        <f>IF(AW419="","",IF(AW419="A",'12.パネルラジエーター設備費用算出シート'!$G$13,IF(AW419="B",'12.パネルラジエーター設備費用算出シート'!$N$13,IF(AW419="C",'12.パネルラジエーター設備費用算出シート'!$G$23,IF(AW419="D",'12.パネルラジエーター設備費用算出シート'!$N$23,IF(AW419="E",'12.パネルラジエーター設備費用算出シート'!$G$33,IF(AW419="F",'12.パネルラジエーター設備費用算出シート'!$N$33,IF(AW419="G",'12.パネルラジエーター設備費用算出シート'!$G$43,IF(AW419="H",'12.パネルラジエーター設備費用算出シート'!$N$43,IF(AW419="I",'12.パネルラジエーター設備費用算出シート'!$G$54,'12.パネルラジエーター設備費用算出シート'!$N$54))))))))))</f>
        <v/>
      </c>
      <c r="AY419" s="70"/>
      <c r="AZ419" s="57"/>
      <c r="BA419" s="54"/>
      <c r="BB419" s="70"/>
    </row>
    <row r="420" spans="2:54">
      <c r="B420" s="55">
        <v>408</v>
      </c>
      <c r="C420" s="78"/>
      <c r="D420" s="56"/>
      <c r="E420" s="73"/>
      <c r="F420" s="530"/>
      <c r="G420" s="530"/>
      <c r="H420" s="57"/>
      <c r="I420" s="58"/>
      <c r="J420" s="57"/>
      <c r="K420" s="531" t="str">
        <f t="shared" si="18"/>
        <v/>
      </c>
      <c r="L420" s="531" t="str">
        <f>IF($G420="","",IF(OR('2.全体概要'!$C$15=1,'2.全体概要'!$C$15=2),INDEX($BH$15:$BH$16,MATCH($G420,$BG$15:$BG$16,-1)),IF('2.全体概要'!$C$15=3,INDEX($BH$14:$BH$15,MATCH($G420,$BG$14:$BG$15,-1)),INDEX($BH$13:$BH$14,MATCH($G420,$BG$13:$BG$14,-1)))))</f>
        <v/>
      </c>
      <c r="M420" s="531" t="str">
        <f t="shared" si="19"/>
        <v/>
      </c>
      <c r="N420" s="532">
        <f t="shared" si="20"/>
        <v>0</v>
      </c>
      <c r="O420" s="70"/>
      <c r="P420" s="124"/>
      <c r="Q420" s="54"/>
      <c r="R420" s="194"/>
      <c r="S420" s="125"/>
      <c r="T420" s="54"/>
      <c r="U420" s="194"/>
      <c r="V420" s="124"/>
      <c r="W420" s="54"/>
      <c r="X420" s="194"/>
      <c r="Y420" s="125"/>
      <c r="Z420" s="54"/>
      <c r="AA420" s="194"/>
      <c r="AB420" s="57"/>
      <c r="AC420" s="70"/>
      <c r="AD420" s="124"/>
      <c r="AE420" s="70"/>
      <c r="AF420" s="124"/>
      <c r="AG420" s="70"/>
      <c r="AH420" s="57"/>
      <c r="AI420" s="70"/>
      <c r="AJ420" s="124"/>
      <c r="AK420" s="891"/>
      <c r="AL420" s="908"/>
      <c r="AM420" s="891"/>
      <c r="AN420" s="908"/>
      <c r="AO420" s="891"/>
      <c r="AP420" s="910"/>
      <c r="AQ420" s="70"/>
      <c r="AR420" s="59"/>
      <c r="AS420" s="70"/>
      <c r="AT420" s="57"/>
      <c r="AU420" s="54"/>
      <c r="AV420" s="70"/>
      <c r="AW420" s="57"/>
      <c r="AX420" s="533" t="str">
        <f>IF(AW420="","",IF(AW420="A",'12.パネルラジエーター設備費用算出シート'!$G$13,IF(AW420="B",'12.パネルラジエーター設備費用算出シート'!$N$13,IF(AW420="C",'12.パネルラジエーター設備費用算出シート'!$G$23,IF(AW420="D",'12.パネルラジエーター設備費用算出シート'!$N$23,IF(AW420="E",'12.パネルラジエーター設備費用算出シート'!$G$33,IF(AW420="F",'12.パネルラジエーター設備費用算出シート'!$N$33,IF(AW420="G",'12.パネルラジエーター設備費用算出シート'!$G$43,IF(AW420="H",'12.パネルラジエーター設備費用算出シート'!$N$43,IF(AW420="I",'12.パネルラジエーター設備費用算出シート'!$G$54,'12.パネルラジエーター設備費用算出シート'!$N$54))))))))))</f>
        <v/>
      </c>
      <c r="AY420" s="70"/>
      <c r="AZ420" s="57"/>
      <c r="BA420" s="54"/>
      <c r="BB420" s="70"/>
    </row>
    <row r="421" spans="2:54">
      <c r="B421" s="55">
        <v>409</v>
      </c>
      <c r="C421" s="78"/>
      <c r="D421" s="56"/>
      <c r="E421" s="73"/>
      <c r="F421" s="530"/>
      <c r="G421" s="530"/>
      <c r="H421" s="57"/>
      <c r="I421" s="58"/>
      <c r="J421" s="57"/>
      <c r="K421" s="531" t="str">
        <f t="shared" si="18"/>
        <v/>
      </c>
      <c r="L421" s="531" t="str">
        <f>IF($G421="","",IF(OR('2.全体概要'!$C$15=1,'2.全体概要'!$C$15=2),INDEX($BH$15:$BH$16,MATCH($G421,$BG$15:$BG$16,-1)),IF('2.全体概要'!$C$15=3,INDEX($BH$14:$BH$15,MATCH($G421,$BG$14:$BG$15,-1)),INDEX($BH$13:$BH$14,MATCH($G421,$BG$13:$BG$14,-1)))))</f>
        <v/>
      </c>
      <c r="M421" s="531" t="str">
        <f t="shared" si="19"/>
        <v/>
      </c>
      <c r="N421" s="532">
        <f t="shared" si="20"/>
        <v>0</v>
      </c>
      <c r="O421" s="70"/>
      <c r="P421" s="124"/>
      <c r="Q421" s="54"/>
      <c r="R421" s="194"/>
      <c r="S421" s="125"/>
      <c r="T421" s="54"/>
      <c r="U421" s="194"/>
      <c r="V421" s="124"/>
      <c r="W421" s="54"/>
      <c r="X421" s="194"/>
      <c r="Y421" s="125"/>
      <c r="Z421" s="54"/>
      <c r="AA421" s="194"/>
      <c r="AB421" s="57"/>
      <c r="AC421" s="70"/>
      <c r="AD421" s="124"/>
      <c r="AE421" s="70"/>
      <c r="AF421" s="124"/>
      <c r="AG421" s="70"/>
      <c r="AH421" s="57"/>
      <c r="AI421" s="70"/>
      <c r="AJ421" s="124"/>
      <c r="AK421" s="891"/>
      <c r="AL421" s="908"/>
      <c r="AM421" s="891"/>
      <c r="AN421" s="908"/>
      <c r="AO421" s="891"/>
      <c r="AP421" s="910"/>
      <c r="AQ421" s="70"/>
      <c r="AR421" s="59"/>
      <c r="AS421" s="70"/>
      <c r="AT421" s="57"/>
      <c r="AU421" s="54"/>
      <c r="AV421" s="70"/>
      <c r="AW421" s="57"/>
      <c r="AX421" s="533" t="str">
        <f>IF(AW421="","",IF(AW421="A",'12.パネルラジエーター設備費用算出シート'!$G$13,IF(AW421="B",'12.パネルラジエーター設備費用算出シート'!$N$13,IF(AW421="C",'12.パネルラジエーター設備費用算出シート'!$G$23,IF(AW421="D",'12.パネルラジエーター設備費用算出シート'!$N$23,IF(AW421="E",'12.パネルラジエーター設備費用算出シート'!$G$33,IF(AW421="F",'12.パネルラジエーター設備費用算出シート'!$N$33,IF(AW421="G",'12.パネルラジエーター設備費用算出シート'!$G$43,IF(AW421="H",'12.パネルラジエーター設備費用算出シート'!$N$43,IF(AW421="I",'12.パネルラジエーター設備費用算出シート'!$G$54,'12.パネルラジエーター設備費用算出シート'!$N$54))))))))))</f>
        <v/>
      </c>
      <c r="AY421" s="70"/>
      <c r="AZ421" s="57"/>
      <c r="BA421" s="54"/>
      <c r="BB421" s="70"/>
    </row>
    <row r="422" spans="2:54">
      <c r="B422" s="55">
        <v>410</v>
      </c>
      <c r="C422" s="78"/>
      <c r="D422" s="56"/>
      <c r="E422" s="73"/>
      <c r="F422" s="530"/>
      <c r="G422" s="530"/>
      <c r="H422" s="57"/>
      <c r="I422" s="58"/>
      <c r="J422" s="57"/>
      <c r="K422" s="531" t="str">
        <f t="shared" si="18"/>
        <v/>
      </c>
      <c r="L422" s="531" t="str">
        <f>IF($G422="","",IF(OR('2.全体概要'!$C$15=1,'2.全体概要'!$C$15=2),INDEX($BH$15:$BH$16,MATCH($G422,$BG$15:$BG$16,-1)),IF('2.全体概要'!$C$15=3,INDEX($BH$14:$BH$15,MATCH($G422,$BG$14:$BG$15,-1)),INDEX($BH$13:$BH$14,MATCH($G422,$BG$13:$BG$14,-1)))))</f>
        <v/>
      </c>
      <c r="M422" s="531" t="str">
        <f t="shared" si="19"/>
        <v/>
      </c>
      <c r="N422" s="532">
        <f t="shared" si="20"/>
        <v>0</v>
      </c>
      <c r="O422" s="70"/>
      <c r="P422" s="124"/>
      <c r="Q422" s="54"/>
      <c r="R422" s="194"/>
      <c r="S422" s="125"/>
      <c r="T422" s="54"/>
      <c r="U422" s="194"/>
      <c r="V422" s="124"/>
      <c r="W422" s="54"/>
      <c r="X422" s="194"/>
      <c r="Y422" s="125"/>
      <c r="Z422" s="54"/>
      <c r="AA422" s="194"/>
      <c r="AB422" s="57"/>
      <c r="AC422" s="70"/>
      <c r="AD422" s="124"/>
      <c r="AE422" s="70"/>
      <c r="AF422" s="124"/>
      <c r="AG422" s="70"/>
      <c r="AH422" s="57"/>
      <c r="AI422" s="70"/>
      <c r="AJ422" s="124"/>
      <c r="AK422" s="891"/>
      <c r="AL422" s="908"/>
      <c r="AM422" s="891"/>
      <c r="AN422" s="908"/>
      <c r="AO422" s="891"/>
      <c r="AP422" s="910"/>
      <c r="AQ422" s="70"/>
      <c r="AR422" s="59"/>
      <c r="AS422" s="70"/>
      <c r="AT422" s="57"/>
      <c r="AU422" s="54"/>
      <c r="AV422" s="70"/>
      <c r="AW422" s="57"/>
      <c r="AX422" s="533" t="str">
        <f>IF(AW422="","",IF(AW422="A",'12.パネルラジエーター設備費用算出シート'!$G$13,IF(AW422="B",'12.パネルラジエーター設備費用算出シート'!$N$13,IF(AW422="C",'12.パネルラジエーター設備費用算出シート'!$G$23,IF(AW422="D",'12.パネルラジエーター設備費用算出シート'!$N$23,IF(AW422="E",'12.パネルラジエーター設備費用算出シート'!$G$33,IF(AW422="F",'12.パネルラジエーター設備費用算出シート'!$N$33,IF(AW422="G",'12.パネルラジエーター設備費用算出シート'!$G$43,IF(AW422="H",'12.パネルラジエーター設備費用算出シート'!$N$43,IF(AW422="I",'12.パネルラジエーター設備費用算出シート'!$G$54,'12.パネルラジエーター設備費用算出シート'!$N$54))))))))))</f>
        <v/>
      </c>
      <c r="AY422" s="70"/>
      <c r="AZ422" s="57"/>
      <c r="BA422" s="54"/>
      <c r="BB422" s="70"/>
    </row>
    <row r="423" spans="2:54">
      <c r="B423" s="55">
        <v>411</v>
      </c>
      <c r="C423" s="78"/>
      <c r="D423" s="56"/>
      <c r="E423" s="73"/>
      <c r="F423" s="530"/>
      <c r="G423" s="530"/>
      <c r="H423" s="57"/>
      <c r="I423" s="58"/>
      <c r="J423" s="57"/>
      <c r="K423" s="531" t="str">
        <f t="shared" si="18"/>
        <v/>
      </c>
      <c r="L423" s="531" t="str">
        <f>IF($G423="","",IF(OR('2.全体概要'!$C$15=1,'2.全体概要'!$C$15=2),INDEX($BH$15:$BH$16,MATCH($G423,$BG$15:$BG$16,-1)),IF('2.全体概要'!$C$15=3,INDEX($BH$14:$BH$15,MATCH($G423,$BG$14:$BG$15,-1)),INDEX($BH$13:$BH$14,MATCH($G423,$BG$13:$BG$14,-1)))))</f>
        <v/>
      </c>
      <c r="M423" s="531" t="str">
        <f t="shared" si="19"/>
        <v/>
      </c>
      <c r="N423" s="532">
        <f t="shared" si="20"/>
        <v>0</v>
      </c>
      <c r="O423" s="70"/>
      <c r="P423" s="124"/>
      <c r="Q423" s="54"/>
      <c r="R423" s="194"/>
      <c r="S423" s="125"/>
      <c r="T423" s="54"/>
      <c r="U423" s="194"/>
      <c r="V423" s="124"/>
      <c r="W423" s="54"/>
      <c r="X423" s="194"/>
      <c r="Y423" s="125"/>
      <c r="Z423" s="54"/>
      <c r="AA423" s="194"/>
      <c r="AB423" s="57"/>
      <c r="AC423" s="70"/>
      <c r="AD423" s="124"/>
      <c r="AE423" s="70"/>
      <c r="AF423" s="124"/>
      <c r="AG423" s="70"/>
      <c r="AH423" s="57"/>
      <c r="AI423" s="70"/>
      <c r="AJ423" s="124"/>
      <c r="AK423" s="891"/>
      <c r="AL423" s="908"/>
      <c r="AM423" s="891"/>
      <c r="AN423" s="908"/>
      <c r="AO423" s="891"/>
      <c r="AP423" s="910"/>
      <c r="AQ423" s="70"/>
      <c r="AR423" s="59"/>
      <c r="AS423" s="70"/>
      <c r="AT423" s="57"/>
      <c r="AU423" s="54"/>
      <c r="AV423" s="70"/>
      <c r="AW423" s="57"/>
      <c r="AX423" s="533" t="str">
        <f>IF(AW423="","",IF(AW423="A",'12.パネルラジエーター設備費用算出シート'!$G$13,IF(AW423="B",'12.パネルラジエーター設備費用算出シート'!$N$13,IF(AW423="C",'12.パネルラジエーター設備費用算出シート'!$G$23,IF(AW423="D",'12.パネルラジエーター設備費用算出シート'!$N$23,IF(AW423="E",'12.パネルラジエーター設備費用算出シート'!$G$33,IF(AW423="F",'12.パネルラジエーター設備費用算出シート'!$N$33,IF(AW423="G",'12.パネルラジエーター設備費用算出シート'!$G$43,IF(AW423="H",'12.パネルラジエーター設備費用算出シート'!$N$43,IF(AW423="I",'12.パネルラジエーター設備費用算出シート'!$G$54,'12.パネルラジエーター設備費用算出シート'!$N$54))))))))))</f>
        <v/>
      </c>
      <c r="AY423" s="70"/>
      <c r="AZ423" s="57"/>
      <c r="BA423" s="54"/>
      <c r="BB423" s="70"/>
    </row>
    <row r="424" spans="2:54">
      <c r="B424" s="55">
        <v>412</v>
      </c>
      <c r="C424" s="78"/>
      <c r="D424" s="56"/>
      <c r="E424" s="73"/>
      <c r="F424" s="530"/>
      <c r="G424" s="530"/>
      <c r="H424" s="57"/>
      <c r="I424" s="58"/>
      <c r="J424" s="57"/>
      <c r="K424" s="531" t="str">
        <f t="shared" si="18"/>
        <v/>
      </c>
      <c r="L424" s="531" t="str">
        <f>IF($G424="","",IF(OR('2.全体概要'!$C$15=1,'2.全体概要'!$C$15=2),INDEX($BH$15:$BH$16,MATCH($G424,$BG$15:$BG$16,-1)),IF('2.全体概要'!$C$15=3,INDEX($BH$14:$BH$15,MATCH($G424,$BG$14:$BG$15,-1)),INDEX($BH$13:$BH$14,MATCH($G424,$BG$13:$BG$14,-1)))))</f>
        <v/>
      </c>
      <c r="M424" s="531" t="str">
        <f t="shared" si="19"/>
        <v/>
      </c>
      <c r="N424" s="532">
        <f t="shared" si="20"/>
        <v>0</v>
      </c>
      <c r="O424" s="70"/>
      <c r="P424" s="124"/>
      <c r="Q424" s="54"/>
      <c r="R424" s="194"/>
      <c r="S424" s="125"/>
      <c r="T424" s="54"/>
      <c r="U424" s="194"/>
      <c r="V424" s="124"/>
      <c r="W424" s="54"/>
      <c r="X424" s="194"/>
      <c r="Y424" s="125"/>
      <c r="Z424" s="54"/>
      <c r="AA424" s="194"/>
      <c r="AB424" s="57"/>
      <c r="AC424" s="70"/>
      <c r="AD424" s="124"/>
      <c r="AE424" s="70"/>
      <c r="AF424" s="124"/>
      <c r="AG424" s="70"/>
      <c r="AH424" s="57"/>
      <c r="AI424" s="70"/>
      <c r="AJ424" s="124"/>
      <c r="AK424" s="891"/>
      <c r="AL424" s="908"/>
      <c r="AM424" s="891"/>
      <c r="AN424" s="908"/>
      <c r="AO424" s="891"/>
      <c r="AP424" s="910"/>
      <c r="AQ424" s="70"/>
      <c r="AR424" s="59"/>
      <c r="AS424" s="70"/>
      <c r="AT424" s="57"/>
      <c r="AU424" s="54"/>
      <c r="AV424" s="70"/>
      <c r="AW424" s="57"/>
      <c r="AX424" s="533" t="str">
        <f>IF(AW424="","",IF(AW424="A",'12.パネルラジエーター設備費用算出シート'!$G$13,IF(AW424="B",'12.パネルラジエーター設備費用算出シート'!$N$13,IF(AW424="C",'12.パネルラジエーター設備費用算出シート'!$G$23,IF(AW424="D",'12.パネルラジエーター設備費用算出シート'!$N$23,IF(AW424="E",'12.パネルラジエーター設備費用算出シート'!$G$33,IF(AW424="F",'12.パネルラジエーター設備費用算出シート'!$N$33,IF(AW424="G",'12.パネルラジエーター設備費用算出シート'!$G$43,IF(AW424="H",'12.パネルラジエーター設備費用算出シート'!$N$43,IF(AW424="I",'12.パネルラジエーター設備費用算出シート'!$G$54,'12.パネルラジエーター設備費用算出シート'!$N$54))))))))))</f>
        <v/>
      </c>
      <c r="AY424" s="70"/>
      <c r="AZ424" s="57"/>
      <c r="BA424" s="54"/>
      <c r="BB424" s="70"/>
    </row>
    <row r="425" spans="2:54">
      <c r="B425" s="55">
        <v>413</v>
      </c>
      <c r="C425" s="78"/>
      <c r="D425" s="56"/>
      <c r="E425" s="73"/>
      <c r="F425" s="530"/>
      <c r="G425" s="530"/>
      <c r="H425" s="57"/>
      <c r="I425" s="58"/>
      <c r="J425" s="57"/>
      <c r="K425" s="531" t="str">
        <f t="shared" si="18"/>
        <v/>
      </c>
      <c r="L425" s="531" t="str">
        <f>IF($G425="","",IF(OR('2.全体概要'!$C$15=1,'2.全体概要'!$C$15=2),INDEX($BH$15:$BH$16,MATCH($G425,$BG$15:$BG$16,-1)),IF('2.全体概要'!$C$15=3,INDEX($BH$14:$BH$15,MATCH($G425,$BG$14:$BG$15,-1)),INDEX($BH$13:$BH$14,MATCH($G425,$BG$13:$BG$14,-1)))))</f>
        <v/>
      </c>
      <c r="M425" s="531" t="str">
        <f t="shared" si="19"/>
        <v/>
      </c>
      <c r="N425" s="532">
        <f t="shared" si="20"/>
        <v>0</v>
      </c>
      <c r="O425" s="70"/>
      <c r="P425" s="124"/>
      <c r="Q425" s="54"/>
      <c r="R425" s="194"/>
      <c r="S425" s="125"/>
      <c r="T425" s="54"/>
      <c r="U425" s="194"/>
      <c r="V425" s="124"/>
      <c r="W425" s="54"/>
      <c r="X425" s="194"/>
      <c r="Y425" s="125"/>
      <c r="Z425" s="54"/>
      <c r="AA425" s="194"/>
      <c r="AB425" s="57"/>
      <c r="AC425" s="70"/>
      <c r="AD425" s="124"/>
      <c r="AE425" s="70"/>
      <c r="AF425" s="124"/>
      <c r="AG425" s="70"/>
      <c r="AH425" s="57"/>
      <c r="AI425" s="70"/>
      <c r="AJ425" s="124"/>
      <c r="AK425" s="891"/>
      <c r="AL425" s="908"/>
      <c r="AM425" s="891"/>
      <c r="AN425" s="908"/>
      <c r="AO425" s="891"/>
      <c r="AP425" s="910"/>
      <c r="AQ425" s="70"/>
      <c r="AR425" s="59"/>
      <c r="AS425" s="70"/>
      <c r="AT425" s="57"/>
      <c r="AU425" s="54"/>
      <c r="AV425" s="70"/>
      <c r="AW425" s="57"/>
      <c r="AX425" s="533" t="str">
        <f>IF(AW425="","",IF(AW425="A",'12.パネルラジエーター設備費用算出シート'!$G$13,IF(AW425="B",'12.パネルラジエーター設備費用算出シート'!$N$13,IF(AW425="C",'12.パネルラジエーター設備費用算出シート'!$G$23,IF(AW425="D",'12.パネルラジエーター設備費用算出シート'!$N$23,IF(AW425="E",'12.パネルラジエーター設備費用算出シート'!$G$33,IF(AW425="F",'12.パネルラジエーター設備費用算出シート'!$N$33,IF(AW425="G",'12.パネルラジエーター設備費用算出シート'!$G$43,IF(AW425="H",'12.パネルラジエーター設備費用算出シート'!$N$43,IF(AW425="I",'12.パネルラジエーター設備費用算出シート'!$G$54,'12.パネルラジエーター設備費用算出シート'!$N$54))))))))))</f>
        <v/>
      </c>
      <c r="AY425" s="70"/>
      <c r="AZ425" s="57"/>
      <c r="BA425" s="54"/>
      <c r="BB425" s="70"/>
    </row>
    <row r="426" spans="2:54">
      <c r="B426" s="55">
        <v>414</v>
      </c>
      <c r="C426" s="78"/>
      <c r="D426" s="56"/>
      <c r="E426" s="73"/>
      <c r="F426" s="530"/>
      <c r="G426" s="530"/>
      <c r="H426" s="57"/>
      <c r="I426" s="58"/>
      <c r="J426" s="57"/>
      <c r="K426" s="531" t="str">
        <f t="shared" si="18"/>
        <v/>
      </c>
      <c r="L426" s="531" t="str">
        <f>IF($G426="","",IF(OR('2.全体概要'!$C$15=1,'2.全体概要'!$C$15=2),INDEX($BH$15:$BH$16,MATCH($G426,$BG$15:$BG$16,-1)),IF('2.全体概要'!$C$15=3,INDEX($BH$14:$BH$15,MATCH($G426,$BG$14:$BG$15,-1)),INDEX($BH$13:$BH$14,MATCH($G426,$BG$13:$BG$14,-1)))))</f>
        <v/>
      </c>
      <c r="M426" s="531" t="str">
        <f t="shared" si="19"/>
        <v/>
      </c>
      <c r="N426" s="532">
        <f t="shared" si="20"/>
        <v>0</v>
      </c>
      <c r="O426" s="70"/>
      <c r="P426" s="124"/>
      <c r="Q426" s="54"/>
      <c r="R426" s="194"/>
      <c r="S426" s="125"/>
      <c r="T426" s="54"/>
      <c r="U426" s="194"/>
      <c r="V426" s="124"/>
      <c r="W426" s="54"/>
      <c r="X426" s="194"/>
      <c r="Y426" s="125"/>
      <c r="Z426" s="54"/>
      <c r="AA426" s="194"/>
      <c r="AB426" s="57"/>
      <c r="AC426" s="70"/>
      <c r="AD426" s="124"/>
      <c r="AE426" s="70"/>
      <c r="AF426" s="124"/>
      <c r="AG426" s="70"/>
      <c r="AH426" s="57"/>
      <c r="AI426" s="70"/>
      <c r="AJ426" s="124"/>
      <c r="AK426" s="891"/>
      <c r="AL426" s="908"/>
      <c r="AM426" s="891"/>
      <c r="AN426" s="908"/>
      <c r="AO426" s="891"/>
      <c r="AP426" s="910"/>
      <c r="AQ426" s="70"/>
      <c r="AR426" s="59"/>
      <c r="AS426" s="70"/>
      <c r="AT426" s="57"/>
      <c r="AU426" s="54"/>
      <c r="AV426" s="70"/>
      <c r="AW426" s="57"/>
      <c r="AX426" s="533" t="str">
        <f>IF(AW426="","",IF(AW426="A",'12.パネルラジエーター設備費用算出シート'!$G$13,IF(AW426="B",'12.パネルラジエーター設備費用算出シート'!$N$13,IF(AW426="C",'12.パネルラジエーター設備費用算出シート'!$G$23,IF(AW426="D",'12.パネルラジエーター設備費用算出シート'!$N$23,IF(AW426="E",'12.パネルラジエーター設備費用算出シート'!$G$33,IF(AW426="F",'12.パネルラジエーター設備費用算出シート'!$N$33,IF(AW426="G",'12.パネルラジエーター設備費用算出シート'!$G$43,IF(AW426="H",'12.パネルラジエーター設備費用算出シート'!$N$43,IF(AW426="I",'12.パネルラジエーター設備費用算出シート'!$G$54,'12.パネルラジエーター設備費用算出シート'!$N$54))))))))))</f>
        <v/>
      </c>
      <c r="AY426" s="70"/>
      <c r="AZ426" s="57"/>
      <c r="BA426" s="54"/>
      <c r="BB426" s="70"/>
    </row>
    <row r="427" spans="2:54">
      <c r="B427" s="55">
        <v>415</v>
      </c>
      <c r="C427" s="78"/>
      <c r="D427" s="56"/>
      <c r="E427" s="73"/>
      <c r="F427" s="530"/>
      <c r="G427" s="530"/>
      <c r="H427" s="57"/>
      <c r="I427" s="58"/>
      <c r="J427" s="57"/>
      <c r="K427" s="531" t="str">
        <f t="shared" si="18"/>
        <v/>
      </c>
      <c r="L427" s="531" t="str">
        <f>IF($G427="","",IF(OR('2.全体概要'!$C$15=1,'2.全体概要'!$C$15=2),INDEX($BH$15:$BH$16,MATCH($G427,$BG$15:$BG$16,-1)),IF('2.全体概要'!$C$15=3,INDEX($BH$14:$BH$15,MATCH($G427,$BG$14:$BG$15,-1)),INDEX($BH$13:$BH$14,MATCH($G427,$BG$13:$BG$14,-1)))))</f>
        <v/>
      </c>
      <c r="M427" s="531" t="str">
        <f t="shared" si="19"/>
        <v/>
      </c>
      <c r="N427" s="532">
        <f t="shared" si="20"/>
        <v>0</v>
      </c>
      <c r="O427" s="70"/>
      <c r="P427" s="124"/>
      <c r="Q427" s="54"/>
      <c r="R427" s="194"/>
      <c r="S427" s="125"/>
      <c r="T427" s="54"/>
      <c r="U427" s="194"/>
      <c r="V427" s="124"/>
      <c r="W427" s="54"/>
      <c r="X427" s="194"/>
      <c r="Y427" s="125"/>
      <c r="Z427" s="54"/>
      <c r="AA427" s="194"/>
      <c r="AB427" s="57"/>
      <c r="AC427" s="70"/>
      <c r="AD427" s="124"/>
      <c r="AE427" s="70"/>
      <c r="AF427" s="124"/>
      <c r="AG427" s="70"/>
      <c r="AH427" s="57"/>
      <c r="AI427" s="70"/>
      <c r="AJ427" s="124"/>
      <c r="AK427" s="891"/>
      <c r="AL427" s="908"/>
      <c r="AM427" s="891"/>
      <c r="AN427" s="908"/>
      <c r="AO427" s="891"/>
      <c r="AP427" s="910"/>
      <c r="AQ427" s="70"/>
      <c r="AR427" s="59"/>
      <c r="AS427" s="70"/>
      <c r="AT427" s="57"/>
      <c r="AU427" s="54"/>
      <c r="AV427" s="70"/>
      <c r="AW427" s="57"/>
      <c r="AX427" s="533" t="str">
        <f>IF(AW427="","",IF(AW427="A",'12.パネルラジエーター設備費用算出シート'!$G$13,IF(AW427="B",'12.パネルラジエーター設備費用算出シート'!$N$13,IF(AW427="C",'12.パネルラジエーター設備費用算出シート'!$G$23,IF(AW427="D",'12.パネルラジエーター設備費用算出シート'!$N$23,IF(AW427="E",'12.パネルラジエーター設備費用算出シート'!$G$33,IF(AW427="F",'12.パネルラジエーター設備費用算出シート'!$N$33,IF(AW427="G",'12.パネルラジエーター設備費用算出シート'!$G$43,IF(AW427="H",'12.パネルラジエーター設備費用算出シート'!$N$43,IF(AW427="I",'12.パネルラジエーター設備費用算出シート'!$G$54,'12.パネルラジエーター設備費用算出シート'!$N$54))))))))))</f>
        <v/>
      </c>
      <c r="AY427" s="70"/>
      <c r="AZ427" s="57"/>
      <c r="BA427" s="54"/>
      <c r="BB427" s="70"/>
    </row>
    <row r="428" spans="2:54">
      <c r="B428" s="55">
        <v>416</v>
      </c>
      <c r="C428" s="78"/>
      <c r="D428" s="56"/>
      <c r="E428" s="73"/>
      <c r="F428" s="530"/>
      <c r="G428" s="530"/>
      <c r="H428" s="57"/>
      <c r="I428" s="58"/>
      <c r="J428" s="57"/>
      <c r="K428" s="531" t="str">
        <f t="shared" si="18"/>
        <v/>
      </c>
      <c r="L428" s="531" t="str">
        <f>IF($G428="","",IF(OR('2.全体概要'!$C$15=1,'2.全体概要'!$C$15=2),INDEX($BH$15:$BH$16,MATCH($G428,$BG$15:$BG$16,-1)),IF('2.全体概要'!$C$15=3,INDEX($BH$14:$BH$15,MATCH($G428,$BG$14:$BG$15,-1)),INDEX($BH$13:$BH$14,MATCH($G428,$BG$13:$BG$14,-1)))))</f>
        <v/>
      </c>
      <c r="M428" s="531" t="str">
        <f t="shared" si="19"/>
        <v/>
      </c>
      <c r="N428" s="532">
        <f t="shared" si="20"/>
        <v>0</v>
      </c>
      <c r="O428" s="70"/>
      <c r="P428" s="124"/>
      <c r="Q428" s="54"/>
      <c r="R428" s="194"/>
      <c r="S428" s="125"/>
      <c r="T428" s="54"/>
      <c r="U428" s="194"/>
      <c r="V428" s="124"/>
      <c r="W428" s="54"/>
      <c r="X428" s="194"/>
      <c r="Y428" s="125"/>
      <c r="Z428" s="54"/>
      <c r="AA428" s="194"/>
      <c r="AB428" s="57"/>
      <c r="AC428" s="70"/>
      <c r="AD428" s="124"/>
      <c r="AE428" s="70"/>
      <c r="AF428" s="124"/>
      <c r="AG428" s="70"/>
      <c r="AH428" s="57"/>
      <c r="AI428" s="70"/>
      <c r="AJ428" s="124"/>
      <c r="AK428" s="891"/>
      <c r="AL428" s="908"/>
      <c r="AM428" s="891"/>
      <c r="AN428" s="908"/>
      <c r="AO428" s="891"/>
      <c r="AP428" s="910"/>
      <c r="AQ428" s="70"/>
      <c r="AR428" s="59"/>
      <c r="AS428" s="70"/>
      <c r="AT428" s="57"/>
      <c r="AU428" s="54"/>
      <c r="AV428" s="70"/>
      <c r="AW428" s="57"/>
      <c r="AX428" s="533" t="str">
        <f>IF(AW428="","",IF(AW428="A",'12.パネルラジエーター設備費用算出シート'!$G$13,IF(AW428="B",'12.パネルラジエーター設備費用算出シート'!$N$13,IF(AW428="C",'12.パネルラジエーター設備費用算出シート'!$G$23,IF(AW428="D",'12.パネルラジエーター設備費用算出シート'!$N$23,IF(AW428="E",'12.パネルラジエーター設備費用算出シート'!$G$33,IF(AW428="F",'12.パネルラジエーター設備費用算出シート'!$N$33,IF(AW428="G",'12.パネルラジエーター設備費用算出シート'!$G$43,IF(AW428="H",'12.パネルラジエーター設備費用算出シート'!$N$43,IF(AW428="I",'12.パネルラジエーター設備費用算出シート'!$G$54,'12.パネルラジエーター設備費用算出シート'!$N$54))))))))))</f>
        <v/>
      </c>
      <c r="AY428" s="70"/>
      <c r="AZ428" s="57"/>
      <c r="BA428" s="54"/>
      <c r="BB428" s="70"/>
    </row>
    <row r="429" spans="2:54">
      <c r="B429" s="55">
        <v>417</v>
      </c>
      <c r="C429" s="78"/>
      <c r="D429" s="56"/>
      <c r="E429" s="73"/>
      <c r="F429" s="530"/>
      <c r="G429" s="530"/>
      <c r="H429" s="57"/>
      <c r="I429" s="58"/>
      <c r="J429" s="57"/>
      <c r="K429" s="531" t="str">
        <f t="shared" si="18"/>
        <v/>
      </c>
      <c r="L429" s="531" t="str">
        <f>IF($G429="","",IF(OR('2.全体概要'!$C$15=1,'2.全体概要'!$C$15=2),INDEX($BH$15:$BH$16,MATCH($G429,$BG$15:$BG$16,-1)),IF('2.全体概要'!$C$15=3,INDEX($BH$14:$BH$15,MATCH($G429,$BG$14:$BG$15,-1)),INDEX($BH$13:$BH$14,MATCH($G429,$BG$13:$BG$14,-1)))))</f>
        <v/>
      </c>
      <c r="M429" s="531" t="str">
        <f t="shared" si="19"/>
        <v/>
      </c>
      <c r="N429" s="532">
        <f t="shared" si="20"/>
        <v>0</v>
      </c>
      <c r="O429" s="70"/>
      <c r="P429" s="124"/>
      <c r="Q429" s="54"/>
      <c r="R429" s="194"/>
      <c r="S429" s="125"/>
      <c r="T429" s="54"/>
      <c r="U429" s="194"/>
      <c r="V429" s="124"/>
      <c r="W429" s="54"/>
      <c r="X429" s="194"/>
      <c r="Y429" s="125"/>
      <c r="Z429" s="54"/>
      <c r="AA429" s="194"/>
      <c r="AB429" s="57"/>
      <c r="AC429" s="70"/>
      <c r="AD429" s="124"/>
      <c r="AE429" s="70"/>
      <c r="AF429" s="124"/>
      <c r="AG429" s="70"/>
      <c r="AH429" s="57"/>
      <c r="AI429" s="70"/>
      <c r="AJ429" s="124"/>
      <c r="AK429" s="891"/>
      <c r="AL429" s="908"/>
      <c r="AM429" s="891"/>
      <c r="AN429" s="908"/>
      <c r="AO429" s="891"/>
      <c r="AP429" s="910"/>
      <c r="AQ429" s="70"/>
      <c r="AR429" s="59"/>
      <c r="AS429" s="70"/>
      <c r="AT429" s="57"/>
      <c r="AU429" s="54"/>
      <c r="AV429" s="70"/>
      <c r="AW429" s="57"/>
      <c r="AX429" s="533" t="str">
        <f>IF(AW429="","",IF(AW429="A",'12.パネルラジエーター設備費用算出シート'!$G$13,IF(AW429="B",'12.パネルラジエーター設備費用算出シート'!$N$13,IF(AW429="C",'12.パネルラジエーター設備費用算出シート'!$G$23,IF(AW429="D",'12.パネルラジエーター設備費用算出シート'!$N$23,IF(AW429="E",'12.パネルラジエーター設備費用算出シート'!$G$33,IF(AW429="F",'12.パネルラジエーター設備費用算出シート'!$N$33,IF(AW429="G",'12.パネルラジエーター設備費用算出シート'!$G$43,IF(AW429="H",'12.パネルラジエーター設備費用算出シート'!$N$43,IF(AW429="I",'12.パネルラジエーター設備費用算出シート'!$G$54,'12.パネルラジエーター設備費用算出シート'!$N$54))))))))))</f>
        <v/>
      </c>
      <c r="AY429" s="70"/>
      <c r="AZ429" s="57"/>
      <c r="BA429" s="54"/>
      <c r="BB429" s="70"/>
    </row>
    <row r="430" spans="2:54">
      <c r="B430" s="55">
        <v>418</v>
      </c>
      <c r="C430" s="78"/>
      <c r="D430" s="56"/>
      <c r="E430" s="73"/>
      <c r="F430" s="530"/>
      <c r="G430" s="530"/>
      <c r="H430" s="57"/>
      <c r="I430" s="58"/>
      <c r="J430" s="57"/>
      <c r="K430" s="531" t="str">
        <f t="shared" si="18"/>
        <v/>
      </c>
      <c r="L430" s="531" t="str">
        <f>IF($G430="","",IF(OR('2.全体概要'!$C$15=1,'2.全体概要'!$C$15=2),INDEX($BH$15:$BH$16,MATCH($G430,$BG$15:$BG$16,-1)),IF('2.全体概要'!$C$15=3,INDEX($BH$14:$BH$15,MATCH($G430,$BG$14:$BG$15,-1)),INDEX($BH$13:$BH$14,MATCH($G430,$BG$13:$BG$14,-1)))))</f>
        <v/>
      </c>
      <c r="M430" s="531" t="str">
        <f t="shared" si="19"/>
        <v/>
      </c>
      <c r="N430" s="532">
        <f t="shared" si="20"/>
        <v>0</v>
      </c>
      <c r="O430" s="70"/>
      <c r="P430" s="124"/>
      <c r="Q430" s="54"/>
      <c r="R430" s="194"/>
      <c r="S430" s="125"/>
      <c r="T430" s="54"/>
      <c r="U430" s="194"/>
      <c r="V430" s="124"/>
      <c r="W430" s="54"/>
      <c r="X430" s="194"/>
      <c r="Y430" s="125"/>
      <c r="Z430" s="54"/>
      <c r="AA430" s="194"/>
      <c r="AB430" s="57"/>
      <c r="AC430" s="70"/>
      <c r="AD430" s="124"/>
      <c r="AE430" s="70"/>
      <c r="AF430" s="124"/>
      <c r="AG430" s="70"/>
      <c r="AH430" s="57"/>
      <c r="AI430" s="70"/>
      <c r="AJ430" s="124"/>
      <c r="AK430" s="891"/>
      <c r="AL430" s="908"/>
      <c r="AM430" s="891"/>
      <c r="AN430" s="908"/>
      <c r="AO430" s="891"/>
      <c r="AP430" s="910"/>
      <c r="AQ430" s="70"/>
      <c r="AR430" s="59"/>
      <c r="AS430" s="70"/>
      <c r="AT430" s="57"/>
      <c r="AU430" s="54"/>
      <c r="AV430" s="70"/>
      <c r="AW430" s="57"/>
      <c r="AX430" s="533" t="str">
        <f>IF(AW430="","",IF(AW430="A",'12.パネルラジエーター設備費用算出シート'!$G$13,IF(AW430="B",'12.パネルラジエーター設備費用算出シート'!$N$13,IF(AW430="C",'12.パネルラジエーター設備費用算出シート'!$G$23,IF(AW430="D",'12.パネルラジエーター設備費用算出シート'!$N$23,IF(AW430="E",'12.パネルラジエーター設備費用算出シート'!$G$33,IF(AW430="F",'12.パネルラジエーター設備費用算出シート'!$N$33,IF(AW430="G",'12.パネルラジエーター設備費用算出シート'!$G$43,IF(AW430="H",'12.パネルラジエーター設備費用算出シート'!$N$43,IF(AW430="I",'12.パネルラジエーター設備費用算出シート'!$G$54,'12.パネルラジエーター設備費用算出シート'!$N$54))))))))))</f>
        <v/>
      </c>
      <c r="AY430" s="70"/>
      <c r="AZ430" s="57"/>
      <c r="BA430" s="54"/>
      <c r="BB430" s="70"/>
    </row>
    <row r="431" spans="2:54">
      <c r="B431" s="55">
        <v>419</v>
      </c>
      <c r="C431" s="78"/>
      <c r="D431" s="56"/>
      <c r="E431" s="73"/>
      <c r="F431" s="530"/>
      <c r="G431" s="530"/>
      <c r="H431" s="57"/>
      <c r="I431" s="58"/>
      <c r="J431" s="57"/>
      <c r="K431" s="531" t="str">
        <f t="shared" si="18"/>
        <v/>
      </c>
      <c r="L431" s="531" t="str">
        <f>IF($G431="","",IF(OR('2.全体概要'!$C$15=1,'2.全体概要'!$C$15=2),INDEX($BH$15:$BH$16,MATCH($G431,$BG$15:$BG$16,-1)),IF('2.全体概要'!$C$15=3,INDEX($BH$14:$BH$15,MATCH($G431,$BG$14:$BG$15,-1)),INDEX($BH$13:$BH$14,MATCH($G431,$BG$13:$BG$14,-1)))))</f>
        <v/>
      </c>
      <c r="M431" s="531" t="str">
        <f t="shared" si="19"/>
        <v/>
      </c>
      <c r="N431" s="532">
        <f t="shared" si="20"/>
        <v>0</v>
      </c>
      <c r="O431" s="70"/>
      <c r="P431" s="124"/>
      <c r="Q431" s="54"/>
      <c r="R431" s="194"/>
      <c r="S431" s="125"/>
      <c r="T431" s="54"/>
      <c r="U431" s="194"/>
      <c r="V431" s="124"/>
      <c r="W431" s="54"/>
      <c r="X431" s="194"/>
      <c r="Y431" s="125"/>
      <c r="Z431" s="54"/>
      <c r="AA431" s="194"/>
      <c r="AB431" s="57"/>
      <c r="AC431" s="70"/>
      <c r="AD431" s="124"/>
      <c r="AE431" s="70"/>
      <c r="AF431" s="124"/>
      <c r="AG431" s="70"/>
      <c r="AH431" s="57"/>
      <c r="AI431" s="70"/>
      <c r="AJ431" s="124"/>
      <c r="AK431" s="891"/>
      <c r="AL431" s="908"/>
      <c r="AM431" s="891"/>
      <c r="AN431" s="908"/>
      <c r="AO431" s="891"/>
      <c r="AP431" s="910"/>
      <c r="AQ431" s="70"/>
      <c r="AR431" s="59"/>
      <c r="AS431" s="70"/>
      <c r="AT431" s="57"/>
      <c r="AU431" s="54"/>
      <c r="AV431" s="70"/>
      <c r="AW431" s="57"/>
      <c r="AX431" s="533" t="str">
        <f>IF(AW431="","",IF(AW431="A",'12.パネルラジエーター設備費用算出シート'!$G$13,IF(AW431="B",'12.パネルラジエーター設備費用算出シート'!$N$13,IF(AW431="C",'12.パネルラジエーター設備費用算出シート'!$G$23,IF(AW431="D",'12.パネルラジエーター設備費用算出シート'!$N$23,IF(AW431="E",'12.パネルラジエーター設備費用算出シート'!$G$33,IF(AW431="F",'12.パネルラジエーター設備費用算出シート'!$N$33,IF(AW431="G",'12.パネルラジエーター設備費用算出シート'!$G$43,IF(AW431="H",'12.パネルラジエーター設備費用算出シート'!$N$43,IF(AW431="I",'12.パネルラジエーター設備費用算出シート'!$G$54,'12.パネルラジエーター設備費用算出シート'!$N$54))))))))))</f>
        <v/>
      </c>
      <c r="AY431" s="70"/>
      <c r="AZ431" s="57"/>
      <c r="BA431" s="54"/>
      <c r="BB431" s="70"/>
    </row>
    <row r="432" spans="2:54">
      <c r="B432" s="55">
        <v>420</v>
      </c>
      <c r="C432" s="78"/>
      <c r="D432" s="56"/>
      <c r="E432" s="73"/>
      <c r="F432" s="530"/>
      <c r="G432" s="530"/>
      <c r="H432" s="57"/>
      <c r="I432" s="58"/>
      <c r="J432" s="57"/>
      <c r="K432" s="531" t="str">
        <f t="shared" si="18"/>
        <v/>
      </c>
      <c r="L432" s="531" t="str">
        <f>IF($G432="","",IF(OR('2.全体概要'!$C$15=1,'2.全体概要'!$C$15=2),INDEX($BH$15:$BH$16,MATCH($G432,$BG$15:$BG$16,-1)),IF('2.全体概要'!$C$15=3,INDEX($BH$14:$BH$15,MATCH($G432,$BG$14:$BG$15,-1)),INDEX($BH$13:$BH$14,MATCH($G432,$BG$13:$BG$14,-1)))))</f>
        <v/>
      </c>
      <c r="M432" s="531" t="str">
        <f t="shared" si="19"/>
        <v/>
      </c>
      <c r="N432" s="532">
        <f t="shared" si="20"/>
        <v>0</v>
      </c>
      <c r="O432" s="70"/>
      <c r="P432" s="124"/>
      <c r="Q432" s="54"/>
      <c r="R432" s="194"/>
      <c r="S432" s="125"/>
      <c r="T432" s="54"/>
      <c r="U432" s="194"/>
      <c r="V432" s="124"/>
      <c r="W432" s="54"/>
      <c r="X432" s="194"/>
      <c r="Y432" s="125"/>
      <c r="Z432" s="54"/>
      <c r="AA432" s="194"/>
      <c r="AB432" s="57"/>
      <c r="AC432" s="70"/>
      <c r="AD432" s="124"/>
      <c r="AE432" s="70"/>
      <c r="AF432" s="124"/>
      <c r="AG432" s="70"/>
      <c r="AH432" s="57"/>
      <c r="AI432" s="70"/>
      <c r="AJ432" s="124"/>
      <c r="AK432" s="891"/>
      <c r="AL432" s="908"/>
      <c r="AM432" s="891"/>
      <c r="AN432" s="908"/>
      <c r="AO432" s="891"/>
      <c r="AP432" s="910"/>
      <c r="AQ432" s="70"/>
      <c r="AR432" s="59"/>
      <c r="AS432" s="70"/>
      <c r="AT432" s="57"/>
      <c r="AU432" s="54"/>
      <c r="AV432" s="70"/>
      <c r="AW432" s="57"/>
      <c r="AX432" s="533" t="str">
        <f>IF(AW432="","",IF(AW432="A",'12.パネルラジエーター設備費用算出シート'!$G$13,IF(AW432="B",'12.パネルラジエーター設備費用算出シート'!$N$13,IF(AW432="C",'12.パネルラジエーター設備費用算出シート'!$G$23,IF(AW432="D",'12.パネルラジエーター設備費用算出シート'!$N$23,IF(AW432="E",'12.パネルラジエーター設備費用算出シート'!$G$33,IF(AW432="F",'12.パネルラジエーター設備費用算出シート'!$N$33,IF(AW432="G",'12.パネルラジエーター設備費用算出シート'!$G$43,IF(AW432="H",'12.パネルラジエーター設備費用算出シート'!$N$43,IF(AW432="I",'12.パネルラジエーター設備費用算出シート'!$G$54,'12.パネルラジエーター設備費用算出シート'!$N$54))))))))))</f>
        <v/>
      </c>
      <c r="AY432" s="70"/>
      <c r="AZ432" s="57"/>
      <c r="BA432" s="54"/>
      <c r="BB432" s="70"/>
    </row>
    <row r="433" spans="2:54">
      <c r="B433" s="55">
        <v>421</v>
      </c>
      <c r="C433" s="78"/>
      <c r="D433" s="56"/>
      <c r="E433" s="73"/>
      <c r="F433" s="530"/>
      <c r="G433" s="530"/>
      <c r="H433" s="57"/>
      <c r="I433" s="58"/>
      <c r="J433" s="57"/>
      <c r="K433" s="531" t="str">
        <f t="shared" si="18"/>
        <v/>
      </c>
      <c r="L433" s="531" t="str">
        <f>IF($G433="","",IF(OR('2.全体概要'!$C$15=1,'2.全体概要'!$C$15=2),INDEX($BH$15:$BH$16,MATCH($G433,$BG$15:$BG$16,-1)),IF('2.全体概要'!$C$15=3,INDEX($BH$14:$BH$15,MATCH($G433,$BG$14:$BG$15,-1)),INDEX($BH$13:$BH$14,MATCH($G433,$BG$13:$BG$14,-1)))))</f>
        <v/>
      </c>
      <c r="M433" s="531" t="str">
        <f t="shared" si="19"/>
        <v/>
      </c>
      <c r="N433" s="532">
        <f t="shared" si="20"/>
        <v>0</v>
      </c>
      <c r="O433" s="70"/>
      <c r="P433" s="124"/>
      <c r="Q433" s="54"/>
      <c r="R433" s="194"/>
      <c r="S433" s="125"/>
      <c r="T433" s="54"/>
      <c r="U433" s="194"/>
      <c r="V433" s="124"/>
      <c r="W433" s="54"/>
      <c r="X433" s="194"/>
      <c r="Y433" s="125"/>
      <c r="Z433" s="54"/>
      <c r="AA433" s="194"/>
      <c r="AB433" s="57"/>
      <c r="AC433" s="70"/>
      <c r="AD433" s="124"/>
      <c r="AE433" s="70"/>
      <c r="AF433" s="124"/>
      <c r="AG433" s="70"/>
      <c r="AH433" s="57"/>
      <c r="AI433" s="70"/>
      <c r="AJ433" s="124"/>
      <c r="AK433" s="891"/>
      <c r="AL433" s="908"/>
      <c r="AM433" s="891"/>
      <c r="AN433" s="908"/>
      <c r="AO433" s="891"/>
      <c r="AP433" s="910"/>
      <c r="AQ433" s="70"/>
      <c r="AR433" s="59"/>
      <c r="AS433" s="70"/>
      <c r="AT433" s="57"/>
      <c r="AU433" s="54"/>
      <c r="AV433" s="70"/>
      <c r="AW433" s="57"/>
      <c r="AX433" s="533" t="str">
        <f>IF(AW433="","",IF(AW433="A",'12.パネルラジエーター設備費用算出シート'!$G$13,IF(AW433="B",'12.パネルラジエーター設備費用算出シート'!$N$13,IF(AW433="C",'12.パネルラジエーター設備費用算出シート'!$G$23,IF(AW433="D",'12.パネルラジエーター設備費用算出シート'!$N$23,IF(AW433="E",'12.パネルラジエーター設備費用算出シート'!$G$33,IF(AW433="F",'12.パネルラジエーター設備費用算出シート'!$N$33,IF(AW433="G",'12.パネルラジエーター設備費用算出シート'!$G$43,IF(AW433="H",'12.パネルラジエーター設備費用算出シート'!$N$43,IF(AW433="I",'12.パネルラジエーター設備費用算出シート'!$G$54,'12.パネルラジエーター設備費用算出シート'!$N$54))))))))))</f>
        <v/>
      </c>
      <c r="AY433" s="70"/>
      <c r="AZ433" s="57"/>
      <c r="BA433" s="54"/>
      <c r="BB433" s="70"/>
    </row>
    <row r="434" spans="2:54">
      <c r="B434" s="55">
        <v>422</v>
      </c>
      <c r="C434" s="78"/>
      <c r="D434" s="56"/>
      <c r="E434" s="73"/>
      <c r="F434" s="530"/>
      <c r="G434" s="530"/>
      <c r="H434" s="57"/>
      <c r="I434" s="58"/>
      <c r="J434" s="57"/>
      <c r="K434" s="531" t="str">
        <f t="shared" si="18"/>
        <v/>
      </c>
      <c r="L434" s="531" t="str">
        <f>IF($G434="","",IF(OR('2.全体概要'!$C$15=1,'2.全体概要'!$C$15=2),INDEX($BH$15:$BH$16,MATCH($G434,$BG$15:$BG$16,-1)),IF('2.全体概要'!$C$15=3,INDEX($BH$14:$BH$15,MATCH($G434,$BG$14:$BG$15,-1)),INDEX($BH$13:$BH$14,MATCH($G434,$BG$13:$BG$14,-1)))))</f>
        <v/>
      </c>
      <c r="M434" s="531" t="str">
        <f t="shared" si="19"/>
        <v/>
      </c>
      <c r="N434" s="532">
        <f t="shared" si="20"/>
        <v>0</v>
      </c>
      <c r="O434" s="70"/>
      <c r="P434" s="124"/>
      <c r="Q434" s="54"/>
      <c r="R434" s="194"/>
      <c r="S434" s="125"/>
      <c r="T434" s="54"/>
      <c r="U434" s="194"/>
      <c r="V434" s="124"/>
      <c r="W434" s="54"/>
      <c r="X434" s="194"/>
      <c r="Y434" s="125"/>
      <c r="Z434" s="54"/>
      <c r="AA434" s="194"/>
      <c r="AB434" s="57"/>
      <c r="AC434" s="70"/>
      <c r="AD434" s="124"/>
      <c r="AE434" s="70"/>
      <c r="AF434" s="124"/>
      <c r="AG434" s="70"/>
      <c r="AH434" s="57"/>
      <c r="AI434" s="70"/>
      <c r="AJ434" s="124"/>
      <c r="AK434" s="891"/>
      <c r="AL434" s="908"/>
      <c r="AM434" s="891"/>
      <c r="AN434" s="908"/>
      <c r="AO434" s="891"/>
      <c r="AP434" s="910"/>
      <c r="AQ434" s="70"/>
      <c r="AR434" s="59"/>
      <c r="AS434" s="70"/>
      <c r="AT434" s="57"/>
      <c r="AU434" s="54"/>
      <c r="AV434" s="70"/>
      <c r="AW434" s="57"/>
      <c r="AX434" s="533" t="str">
        <f>IF(AW434="","",IF(AW434="A",'12.パネルラジエーター設備費用算出シート'!$G$13,IF(AW434="B",'12.パネルラジエーター設備費用算出シート'!$N$13,IF(AW434="C",'12.パネルラジエーター設備費用算出シート'!$G$23,IF(AW434="D",'12.パネルラジエーター設備費用算出シート'!$N$23,IF(AW434="E",'12.パネルラジエーター設備費用算出シート'!$G$33,IF(AW434="F",'12.パネルラジエーター設備費用算出シート'!$N$33,IF(AW434="G",'12.パネルラジエーター設備費用算出シート'!$G$43,IF(AW434="H",'12.パネルラジエーター設備費用算出シート'!$N$43,IF(AW434="I",'12.パネルラジエーター設備費用算出シート'!$G$54,'12.パネルラジエーター設備費用算出シート'!$N$54))))))))))</f>
        <v/>
      </c>
      <c r="AY434" s="70"/>
      <c r="AZ434" s="57"/>
      <c r="BA434" s="54"/>
      <c r="BB434" s="70"/>
    </row>
    <row r="435" spans="2:54">
      <c r="B435" s="55">
        <v>423</v>
      </c>
      <c r="C435" s="78"/>
      <c r="D435" s="56"/>
      <c r="E435" s="73"/>
      <c r="F435" s="530"/>
      <c r="G435" s="530"/>
      <c r="H435" s="57"/>
      <c r="I435" s="58"/>
      <c r="J435" s="57"/>
      <c r="K435" s="531" t="str">
        <f t="shared" si="18"/>
        <v/>
      </c>
      <c r="L435" s="531" t="str">
        <f>IF($G435="","",IF(OR('2.全体概要'!$C$15=1,'2.全体概要'!$C$15=2),INDEX($BH$15:$BH$16,MATCH($G435,$BG$15:$BG$16,-1)),IF('2.全体概要'!$C$15=3,INDEX($BH$14:$BH$15,MATCH($G435,$BG$14:$BG$15,-1)),INDEX($BH$13:$BH$14,MATCH($G435,$BG$13:$BG$14,-1)))))</f>
        <v/>
      </c>
      <c r="M435" s="531" t="str">
        <f t="shared" si="19"/>
        <v/>
      </c>
      <c r="N435" s="532">
        <f t="shared" si="20"/>
        <v>0</v>
      </c>
      <c r="O435" s="70"/>
      <c r="P435" s="124"/>
      <c r="Q435" s="54"/>
      <c r="R435" s="194"/>
      <c r="S435" s="125"/>
      <c r="T435" s="54"/>
      <c r="U435" s="194"/>
      <c r="V435" s="124"/>
      <c r="W435" s="54"/>
      <c r="X435" s="194"/>
      <c r="Y435" s="125"/>
      <c r="Z435" s="54"/>
      <c r="AA435" s="194"/>
      <c r="AB435" s="57"/>
      <c r="AC435" s="70"/>
      <c r="AD435" s="124"/>
      <c r="AE435" s="70"/>
      <c r="AF435" s="124"/>
      <c r="AG435" s="70"/>
      <c r="AH435" s="57"/>
      <c r="AI435" s="70"/>
      <c r="AJ435" s="124"/>
      <c r="AK435" s="891"/>
      <c r="AL435" s="908"/>
      <c r="AM435" s="891"/>
      <c r="AN435" s="908"/>
      <c r="AO435" s="891"/>
      <c r="AP435" s="910"/>
      <c r="AQ435" s="70"/>
      <c r="AR435" s="59"/>
      <c r="AS435" s="70"/>
      <c r="AT435" s="57"/>
      <c r="AU435" s="54"/>
      <c r="AV435" s="70"/>
      <c r="AW435" s="57"/>
      <c r="AX435" s="533" t="str">
        <f>IF(AW435="","",IF(AW435="A",'12.パネルラジエーター設備費用算出シート'!$G$13,IF(AW435="B",'12.パネルラジエーター設備費用算出シート'!$N$13,IF(AW435="C",'12.パネルラジエーター設備費用算出シート'!$G$23,IF(AW435="D",'12.パネルラジエーター設備費用算出シート'!$N$23,IF(AW435="E",'12.パネルラジエーター設備費用算出シート'!$G$33,IF(AW435="F",'12.パネルラジエーター設備費用算出シート'!$N$33,IF(AW435="G",'12.パネルラジエーター設備費用算出シート'!$G$43,IF(AW435="H",'12.パネルラジエーター設備費用算出シート'!$N$43,IF(AW435="I",'12.パネルラジエーター設備費用算出シート'!$G$54,'12.パネルラジエーター設備費用算出シート'!$N$54))))))))))</f>
        <v/>
      </c>
      <c r="AY435" s="70"/>
      <c r="AZ435" s="57"/>
      <c r="BA435" s="54"/>
      <c r="BB435" s="70"/>
    </row>
    <row r="436" spans="2:54">
      <c r="B436" s="55">
        <v>424</v>
      </c>
      <c r="C436" s="78"/>
      <c r="D436" s="56"/>
      <c r="E436" s="73"/>
      <c r="F436" s="530"/>
      <c r="G436" s="530"/>
      <c r="H436" s="57"/>
      <c r="I436" s="58"/>
      <c r="J436" s="57"/>
      <c r="K436" s="531" t="str">
        <f t="shared" si="18"/>
        <v/>
      </c>
      <c r="L436" s="531" t="str">
        <f>IF($G436="","",IF(OR('2.全体概要'!$C$15=1,'2.全体概要'!$C$15=2),INDEX($BH$15:$BH$16,MATCH($G436,$BG$15:$BG$16,-1)),IF('2.全体概要'!$C$15=3,INDEX($BH$14:$BH$15,MATCH($G436,$BG$14:$BG$15,-1)),INDEX($BH$13:$BH$14,MATCH($G436,$BG$13:$BG$14,-1)))))</f>
        <v/>
      </c>
      <c r="M436" s="531" t="str">
        <f t="shared" si="19"/>
        <v/>
      </c>
      <c r="N436" s="532">
        <f t="shared" si="20"/>
        <v>0</v>
      </c>
      <c r="O436" s="70"/>
      <c r="P436" s="124"/>
      <c r="Q436" s="54"/>
      <c r="R436" s="194"/>
      <c r="S436" s="125"/>
      <c r="T436" s="54"/>
      <c r="U436" s="194"/>
      <c r="V436" s="124"/>
      <c r="W436" s="54"/>
      <c r="X436" s="194"/>
      <c r="Y436" s="125"/>
      <c r="Z436" s="54"/>
      <c r="AA436" s="194"/>
      <c r="AB436" s="57"/>
      <c r="AC436" s="70"/>
      <c r="AD436" s="124"/>
      <c r="AE436" s="70"/>
      <c r="AF436" s="124"/>
      <c r="AG436" s="70"/>
      <c r="AH436" s="57"/>
      <c r="AI436" s="70"/>
      <c r="AJ436" s="124"/>
      <c r="AK436" s="891"/>
      <c r="AL436" s="908"/>
      <c r="AM436" s="891"/>
      <c r="AN436" s="908"/>
      <c r="AO436" s="891"/>
      <c r="AP436" s="910"/>
      <c r="AQ436" s="70"/>
      <c r="AR436" s="59"/>
      <c r="AS436" s="70"/>
      <c r="AT436" s="57"/>
      <c r="AU436" s="54"/>
      <c r="AV436" s="70"/>
      <c r="AW436" s="57"/>
      <c r="AX436" s="533" t="str">
        <f>IF(AW436="","",IF(AW436="A",'12.パネルラジエーター設備費用算出シート'!$G$13,IF(AW436="B",'12.パネルラジエーター設備費用算出シート'!$N$13,IF(AW436="C",'12.パネルラジエーター設備費用算出シート'!$G$23,IF(AW436="D",'12.パネルラジエーター設備費用算出シート'!$N$23,IF(AW436="E",'12.パネルラジエーター設備費用算出シート'!$G$33,IF(AW436="F",'12.パネルラジエーター設備費用算出シート'!$N$33,IF(AW436="G",'12.パネルラジエーター設備費用算出シート'!$G$43,IF(AW436="H",'12.パネルラジエーター設備費用算出シート'!$N$43,IF(AW436="I",'12.パネルラジエーター設備費用算出シート'!$G$54,'12.パネルラジエーター設備費用算出シート'!$N$54))))))))))</f>
        <v/>
      </c>
      <c r="AY436" s="70"/>
      <c r="AZ436" s="57"/>
      <c r="BA436" s="54"/>
      <c r="BB436" s="70"/>
    </row>
    <row r="437" spans="2:54">
      <c r="B437" s="55">
        <v>425</v>
      </c>
      <c r="C437" s="78"/>
      <c r="D437" s="56"/>
      <c r="E437" s="73"/>
      <c r="F437" s="530"/>
      <c r="G437" s="530"/>
      <c r="H437" s="57"/>
      <c r="I437" s="58"/>
      <c r="J437" s="57"/>
      <c r="K437" s="531" t="str">
        <f t="shared" si="18"/>
        <v/>
      </c>
      <c r="L437" s="531" t="str">
        <f>IF($G437="","",IF(OR('2.全体概要'!$C$15=1,'2.全体概要'!$C$15=2),INDEX($BH$15:$BH$16,MATCH($G437,$BG$15:$BG$16,-1)),IF('2.全体概要'!$C$15=3,INDEX($BH$14:$BH$15,MATCH($G437,$BG$14:$BG$15,-1)),INDEX($BH$13:$BH$14,MATCH($G437,$BG$13:$BG$14,-1)))))</f>
        <v/>
      </c>
      <c r="M437" s="531" t="str">
        <f t="shared" si="19"/>
        <v/>
      </c>
      <c r="N437" s="532">
        <f t="shared" si="20"/>
        <v>0</v>
      </c>
      <c r="O437" s="70"/>
      <c r="P437" s="124"/>
      <c r="Q437" s="54"/>
      <c r="R437" s="194"/>
      <c r="S437" s="125"/>
      <c r="T437" s="54"/>
      <c r="U437" s="194"/>
      <c r="V437" s="124"/>
      <c r="W437" s="54"/>
      <c r="X437" s="194"/>
      <c r="Y437" s="125"/>
      <c r="Z437" s="54"/>
      <c r="AA437" s="194"/>
      <c r="AB437" s="57"/>
      <c r="AC437" s="70"/>
      <c r="AD437" s="124"/>
      <c r="AE437" s="70"/>
      <c r="AF437" s="124"/>
      <c r="AG437" s="70"/>
      <c r="AH437" s="57"/>
      <c r="AI437" s="70"/>
      <c r="AJ437" s="124"/>
      <c r="AK437" s="891"/>
      <c r="AL437" s="908"/>
      <c r="AM437" s="891"/>
      <c r="AN437" s="908"/>
      <c r="AO437" s="891"/>
      <c r="AP437" s="910"/>
      <c r="AQ437" s="70"/>
      <c r="AR437" s="59"/>
      <c r="AS437" s="70"/>
      <c r="AT437" s="57"/>
      <c r="AU437" s="54"/>
      <c r="AV437" s="70"/>
      <c r="AW437" s="57"/>
      <c r="AX437" s="533" t="str">
        <f>IF(AW437="","",IF(AW437="A",'12.パネルラジエーター設備費用算出シート'!$G$13,IF(AW437="B",'12.パネルラジエーター設備費用算出シート'!$N$13,IF(AW437="C",'12.パネルラジエーター設備費用算出シート'!$G$23,IF(AW437="D",'12.パネルラジエーター設備費用算出シート'!$N$23,IF(AW437="E",'12.パネルラジエーター設備費用算出シート'!$G$33,IF(AW437="F",'12.パネルラジエーター設備費用算出シート'!$N$33,IF(AW437="G",'12.パネルラジエーター設備費用算出シート'!$G$43,IF(AW437="H",'12.パネルラジエーター設備費用算出シート'!$N$43,IF(AW437="I",'12.パネルラジエーター設備費用算出シート'!$G$54,'12.パネルラジエーター設備費用算出シート'!$N$54))))))))))</f>
        <v/>
      </c>
      <c r="AY437" s="70"/>
      <c r="AZ437" s="57"/>
      <c r="BA437" s="54"/>
      <c r="BB437" s="70"/>
    </row>
    <row r="438" spans="2:54">
      <c r="B438" s="55">
        <v>426</v>
      </c>
      <c r="C438" s="78"/>
      <c r="D438" s="56"/>
      <c r="E438" s="73"/>
      <c r="F438" s="530"/>
      <c r="G438" s="530"/>
      <c r="H438" s="57"/>
      <c r="I438" s="58"/>
      <c r="J438" s="57"/>
      <c r="K438" s="531" t="str">
        <f t="shared" si="18"/>
        <v/>
      </c>
      <c r="L438" s="531" t="str">
        <f>IF($G438="","",IF(OR('2.全体概要'!$C$15=1,'2.全体概要'!$C$15=2),INDEX($BH$15:$BH$16,MATCH($G438,$BG$15:$BG$16,-1)),IF('2.全体概要'!$C$15=3,INDEX($BH$14:$BH$15,MATCH($G438,$BG$14:$BG$15,-1)),INDEX($BH$13:$BH$14,MATCH($G438,$BG$13:$BG$14,-1)))))</f>
        <v/>
      </c>
      <c r="M438" s="531" t="str">
        <f t="shared" si="19"/>
        <v/>
      </c>
      <c r="N438" s="532">
        <f t="shared" si="20"/>
        <v>0</v>
      </c>
      <c r="O438" s="70"/>
      <c r="P438" s="124"/>
      <c r="Q438" s="54"/>
      <c r="R438" s="194"/>
      <c r="S438" s="125"/>
      <c r="T438" s="54"/>
      <c r="U438" s="194"/>
      <c r="V438" s="124"/>
      <c r="W438" s="54"/>
      <c r="X438" s="194"/>
      <c r="Y438" s="125"/>
      <c r="Z438" s="54"/>
      <c r="AA438" s="194"/>
      <c r="AB438" s="57"/>
      <c r="AC438" s="70"/>
      <c r="AD438" s="124"/>
      <c r="AE438" s="70"/>
      <c r="AF438" s="124"/>
      <c r="AG438" s="70"/>
      <c r="AH438" s="57"/>
      <c r="AI438" s="70"/>
      <c r="AJ438" s="124"/>
      <c r="AK438" s="891"/>
      <c r="AL438" s="908"/>
      <c r="AM438" s="891"/>
      <c r="AN438" s="908"/>
      <c r="AO438" s="891"/>
      <c r="AP438" s="910"/>
      <c r="AQ438" s="70"/>
      <c r="AR438" s="59"/>
      <c r="AS438" s="70"/>
      <c r="AT438" s="57"/>
      <c r="AU438" s="54"/>
      <c r="AV438" s="70"/>
      <c r="AW438" s="57"/>
      <c r="AX438" s="533" t="str">
        <f>IF(AW438="","",IF(AW438="A",'12.パネルラジエーター設備費用算出シート'!$G$13,IF(AW438="B",'12.パネルラジエーター設備費用算出シート'!$N$13,IF(AW438="C",'12.パネルラジエーター設備費用算出シート'!$G$23,IF(AW438="D",'12.パネルラジエーター設備費用算出シート'!$N$23,IF(AW438="E",'12.パネルラジエーター設備費用算出シート'!$G$33,IF(AW438="F",'12.パネルラジエーター設備費用算出シート'!$N$33,IF(AW438="G",'12.パネルラジエーター設備費用算出シート'!$G$43,IF(AW438="H",'12.パネルラジエーター設備費用算出シート'!$N$43,IF(AW438="I",'12.パネルラジエーター設備費用算出シート'!$G$54,'12.パネルラジエーター設備費用算出シート'!$N$54))))))))))</f>
        <v/>
      </c>
      <c r="AY438" s="70"/>
      <c r="AZ438" s="57"/>
      <c r="BA438" s="54"/>
      <c r="BB438" s="70"/>
    </row>
    <row r="439" spans="2:54">
      <c r="B439" s="55">
        <v>427</v>
      </c>
      <c r="C439" s="78"/>
      <c r="D439" s="56"/>
      <c r="E439" s="73"/>
      <c r="F439" s="530"/>
      <c r="G439" s="530"/>
      <c r="H439" s="57"/>
      <c r="I439" s="58"/>
      <c r="J439" s="57"/>
      <c r="K439" s="531" t="str">
        <f t="shared" si="18"/>
        <v/>
      </c>
      <c r="L439" s="531" t="str">
        <f>IF($G439="","",IF(OR('2.全体概要'!$C$15=1,'2.全体概要'!$C$15=2),INDEX($BH$15:$BH$16,MATCH($G439,$BG$15:$BG$16,-1)),IF('2.全体概要'!$C$15=3,INDEX($BH$14:$BH$15,MATCH($G439,$BG$14:$BG$15,-1)),INDEX($BH$13:$BH$14,MATCH($G439,$BG$13:$BG$14,-1)))))</f>
        <v/>
      </c>
      <c r="M439" s="531" t="str">
        <f t="shared" si="19"/>
        <v/>
      </c>
      <c r="N439" s="532">
        <f t="shared" si="20"/>
        <v>0</v>
      </c>
      <c r="O439" s="70"/>
      <c r="P439" s="124"/>
      <c r="Q439" s="54"/>
      <c r="R439" s="194"/>
      <c r="S439" s="125"/>
      <c r="T439" s="54"/>
      <c r="U439" s="194"/>
      <c r="V439" s="124"/>
      <c r="W439" s="54"/>
      <c r="X439" s="194"/>
      <c r="Y439" s="125"/>
      <c r="Z439" s="54"/>
      <c r="AA439" s="194"/>
      <c r="AB439" s="57"/>
      <c r="AC439" s="70"/>
      <c r="AD439" s="124"/>
      <c r="AE439" s="70"/>
      <c r="AF439" s="124"/>
      <c r="AG439" s="70"/>
      <c r="AH439" s="57"/>
      <c r="AI439" s="70"/>
      <c r="AJ439" s="124"/>
      <c r="AK439" s="891"/>
      <c r="AL439" s="908"/>
      <c r="AM439" s="891"/>
      <c r="AN439" s="908"/>
      <c r="AO439" s="891"/>
      <c r="AP439" s="910"/>
      <c r="AQ439" s="70"/>
      <c r="AR439" s="59"/>
      <c r="AS439" s="70"/>
      <c r="AT439" s="57"/>
      <c r="AU439" s="54"/>
      <c r="AV439" s="70"/>
      <c r="AW439" s="57"/>
      <c r="AX439" s="533" t="str">
        <f>IF(AW439="","",IF(AW439="A",'12.パネルラジエーター設備費用算出シート'!$G$13,IF(AW439="B",'12.パネルラジエーター設備費用算出シート'!$N$13,IF(AW439="C",'12.パネルラジエーター設備費用算出シート'!$G$23,IF(AW439="D",'12.パネルラジエーター設備費用算出シート'!$N$23,IF(AW439="E",'12.パネルラジエーター設備費用算出シート'!$G$33,IF(AW439="F",'12.パネルラジエーター設備費用算出シート'!$N$33,IF(AW439="G",'12.パネルラジエーター設備費用算出シート'!$G$43,IF(AW439="H",'12.パネルラジエーター設備費用算出シート'!$N$43,IF(AW439="I",'12.パネルラジエーター設備費用算出シート'!$G$54,'12.パネルラジエーター設備費用算出シート'!$N$54))))))))))</f>
        <v/>
      </c>
      <c r="AY439" s="70"/>
      <c r="AZ439" s="57"/>
      <c r="BA439" s="54"/>
      <c r="BB439" s="70"/>
    </row>
    <row r="440" spans="2:54">
      <c r="B440" s="55">
        <v>428</v>
      </c>
      <c r="C440" s="78"/>
      <c r="D440" s="56"/>
      <c r="E440" s="73"/>
      <c r="F440" s="530"/>
      <c r="G440" s="530"/>
      <c r="H440" s="57"/>
      <c r="I440" s="58"/>
      <c r="J440" s="57"/>
      <c r="K440" s="531" t="str">
        <f t="shared" si="18"/>
        <v/>
      </c>
      <c r="L440" s="531" t="str">
        <f>IF($G440="","",IF(OR('2.全体概要'!$C$15=1,'2.全体概要'!$C$15=2),INDEX($BH$15:$BH$16,MATCH($G440,$BG$15:$BG$16,-1)),IF('2.全体概要'!$C$15=3,INDEX($BH$14:$BH$15,MATCH($G440,$BG$14:$BG$15,-1)),INDEX($BH$13:$BH$14,MATCH($G440,$BG$13:$BG$14,-1)))))</f>
        <v/>
      </c>
      <c r="M440" s="531" t="str">
        <f t="shared" si="19"/>
        <v/>
      </c>
      <c r="N440" s="532">
        <f t="shared" si="20"/>
        <v>0</v>
      </c>
      <c r="O440" s="70"/>
      <c r="P440" s="124"/>
      <c r="Q440" s="54"/>
      <c r="R440" s="194"/>
      <c r="S440" s="125"/>
      <c r="T440" s="54"/>
      <c r="U440" s="194"/>
      <c r="V440" s="124"/>
      <c r="W440" s="54"/>
      <c r="X440" s="194"/>
      <c r="Y440" s="125"/>
      <c r="Z440" s="54"/>
      <c r="AA440" s="194"/>
      <c r="AB440" s="57"/>
      <c r="AC440" s="70"/>
      <c r="AD440" s="124"/>
      <c r="AE440" s="70"/>
      <c r="AF440" s="124"/>
      <c r="AG440" s="70"/>
      <c r="AH440" s="57"/>
      <c r="AI440" s="70"/>
      <c r="AJ440" s="124"/>
      <c r="AK440" s="891"/>
      <c r="AL440" s="908"/>
      <c r="AM440" s="891"/>
      <c r="AN440" s="908"/>
      <c r="AO440" s="891"/>
      <c r="AP440" s="910"/>
      <c r="AQ440" s="70"/>
      <c r="AR440" s="59"/>
      <c r="AS440" s="70"/>
      <c r="AT440" s="57"/>
      <c r="AU440" s="54"/>
      <c r="AV440" s="70"/>
      <c r="AW440" s="57"/>
      <c r="AX440" s="533" t="str">
        <f>IF(AW440="","",IF(AW440="A",'12.パネルラジエーター設備費用算出シート'!$G$13,IF(AW440="B",'12.パネルラジエーター設備費用算出シート'!$N$13,IF(AW440="C",'12.パネルラジエーター設備費用算出シート'!$G$23,IF(AW440="D",'12.パネルラジエーター設備費用算出シート'!$N$23,IF(AW440="E",'12.パネルラジエーター設備費用算出シート'!$G$33,IF(AW440="F",'12.パネルラジエーター設備費用算出シート'!$N$33,IF(AW440="G",'12.パネルラジエーター設備費用算出シート'!$G$43,IF(AW440="H",'12.パネルラジエーター設備費用算出シート'!$N$43,IF(AW440="I",'12.パネルラジエーター設備費用算出シート'!$G$54,'12.パネルラジエーター設備費用算出シート'!$N$54))))))))))</f>
        <v/>
      </c>
      <c r="AY440" s="70"/>
      <c r="AZ440" s="57"/>
      <c r="BA440" s="54"/>
      <c r="BB440" s="70"/>
    </row>
    <row r="441" spans="2:54">
      <c r="B441" s="55">
        <v>429</v>
      </c>
      <c r="C441" s="78"/>
      <c r="D441" s="56"/>
      <c r="E441" s="73"/>
      <c r="F441" s="530"/>
      <c r="G441" s="530"/>
      <c r="H441" s="57"/>
      <c r="I441" s="58"/>
      <c r="J441" s="57"/>
      <c r="K441" s="531" t="str">
        <f t="shared" si="18"/>
        <v/>
      </c>
      <c r="L441" s="531" t="str">
        <f>IF($G441="","",IF(OR('2.全体概要'!$C$15=1,'2.全体概要'!$C$15=2),INDEX($BH$15:$BH$16,MATCH($G441,$BG$15:$BG$16,-1)),IF('2.全体概要'!$C$15=3,INDEX($BH$14:$BH$15,MATCH($G441,$BG$14:$BG$15,-1)),INDEX($BH$13:$BH$14,MATCH($G441,$BG$13:$BG$14,-1)))))</f>
        <v/>
      </c>
      <c r="M441" s="531" t="str">
        <f t="shared" si="19"/>
        <v/>
      </c>
      <c r="N441" s="532">
        <f t="shared" si="20"/>
        <v>0</v>
      </c>
      <c r="O441" s="70"/>
      <c r="P441" s="124"/>
      <c r="Q441" s="54"/>
      <c r="R441" s="194"/>
      <c r="S441" s="125"/>
      <c r="T441" s="54"/>
      <c r="U441" s="194"/>
      <c r="V441" s="124"/>
      <c r="W441" s="54"/>
      <c r="X441" s="194"/>
      <c r="Y441" s="125"/>
      <c r="Z441" s="54"/>
      <c r="AA441" s="194"/>
      <c r="AB441" s="57"/>
      <c r="AC441" s="70"/>
      <c r="AD441" s="124"/>
      <c r="AE441" s="70"/>
      <c r="AF441" s="124"/>
      <c r="AG441" s="70"/>
      <c r="AH441" s="57"/>
      <c r="AI441" s="70"/>
      <c r="AJ441" s="124"/>
      <c r="AK441" s="891"/>
      <c r="AL441" s="908"/>
      <c r="AM441" s="891"/>
      <c r="AN441" s="908"/>
      <c r="AO441" s="891"/>
      <c r="AP441" s="910"/>
      <c r="AQ441" s="70"/>
      <c r="AR441" s="59"/>
      <c r="AS441" s="70"/>
      <c r="AT441" s="57"/>
      <c r="AU441" s="54"/>
      <c r="AV441" s="70"/>
      <c r="AW441" s="57"/>
      <c r="AX441" s="533" t="str">
        <f>IF(AW441="","",IF(AW441="A",'12.パネルラジエーター設備費用算出シート'!$G$13,IF(AW441="B",'12.パネルラジエーター設備費用算出シート'!$N$13,IF(AW441="C",'12.パネルラジエーター設備費用算出シート'!$G$23,IF(AW441="D",'12.パネルラジエーター設備費用算出シート'!$N$23,IF(AW441="E",'12.パネルラジエーター設備費用算出シート'!$G$33,IF(AW441="F",'12.パネルラジエーター設備費用算出シート'!$N$33,IF(AW441="G",'12.パネルラジエーター設備費用算出シート'!$G$43,IF(AW441="H",'12.パネルラジエーター設備費用算出シート'!$N$43,IF(AW441="I",'12.パネルラジエーター設備費用算出シート'!$G$54,'12.パネルラジエーター設備費用算出シート'!$N$54))))))))))</f>
        <v/>
      </c>
      <c r="AY441" s="70"/>
      <c r="AZ441" s="57"/>
      <c r="BA441" s="54"/>
      <c r="BB441" s="70"/>
    </row>
    <row r="442" spans="2:54">
      <c r="B442" s="55">
        <v>430</v>
      </c>
      <c r="C442" s="78"/>
      <c r="D442" s="56"/>
      <c r="E442" s="73"/>
      <c r="F442" s="530"/>
      <c r="G442" s="530"/>
      <c r="H442" s="57"/>
      <c r="I442" s="58"/>
      <c r="J442" s="57"/>
      <c r="K442" s="531" t="str">
        <f t="shared" si="18"/>
        <v/>
      </c>
      <c r="L442" s="531" t="str">
        <f>IF($G442="","",IF(OR('2.全体概要'!$C$15=1,'2.全体概要'!$C$15=2),INDEX($BH$15:$BH$16,MATCH($G442,$BG$15:$BG$16,-1)),IF('2.全体概要'!$C$15=3,INDEX($BH$14:$BH$15,MATCH($G442,$BG$14:$BG$15,-1)),INDEX($BH$13:$BH$14,MATCH($G442,$BG$13:$BG$14,-1)))))</f>
        <v/>
      </c>
      <c r="M442" s="531" t="str">
        <f t="shared" si="19"/>
        <v/>
      </c>
      <c r="N442" s="532">
        <f t="shared" si="20"/>
        <v>0</v>
      </c>
      <c r="O442" s="70"/>
      <c r="P442" s="124"/>
      <c r="Q442" s="54"/>
      <c r="R442" s="194"/>
      <c r="S442" s="125"/>
      <c r="T442" s="54"/>
      <c r="U442" s="194"/>
      <c r="V442" s="124"/>
      <c r="W442" s="54"/>
      <c r="X442" s="194"/>
      <c r="Y442" s="125"/>
      <c r="Z442" s="54"/>
      <c r="AA442" s="194"/>
      <c r="AB442" s="57"/>
      <c r="AC442" s="70"/>
      <c r="AD442" s="124"/>
      <c r="AE442" s="70"/>
      <c r="AF442" s="124"/>
      <c r="AG442" s="70"/>
      <c r="AH442" s="57"/>
      <c r="AI442" s="70"/>
      <c r="AJ442" s="124"/>
      <c r="AK442" s="891"/>
      <c r="AL442" s="908"/>
      <c r="AM442" s="891"/>
      <c r="AN442" s="908"/>
      <c r="AO442" s="891"/>
      <c r="AP442" s="910"/>
      <c r="AQ442" s="70"/>
      <c r="AR442" s="59"/>
      <c r="AS442" s="70"/>
      <c r="AT442" s="57"/>
      <c r="AU442" s="54"/>
      <c r="AV442" s="70"/>
      <c r="AW442" s="57"/>
      <c r="AX442" s="533" t="str">
        <f>IF(AW442="","",IF(AW442="A",'12.パネルラジエーター設備費用算出シート'!$G$13,IF(AW442="B",'12.パネルラジエーター設備費用算出シート'!$N$13,IF(AW442="C",'12.パネルラジエーター設備費用算出シート'!$G$23,IF(AW442="D",'12.パネルラジエーター設備費用算出シート'!$N$23,IF(AW442="E",'12.パネルラジエーター設備費用算出シート'!$G$33,IF(AW442="F",'12.パネルラジエーター設備費用算出シート'!$N$33,IF(AW442="G",'12.パネルラジエーター設備費用算出シート'!$G$43,IF(AW442="H",'12.パネルラジエーター設備費用算出シート'!$N$43,IF(AW442="I",'12.パネルラジエーター設備費用算出シート'!$G$54,'12.パネルラジエーター設備費用算出シート'!$N$54))))))))))</f>
        <v/>
      </c>
      <c r="AY442" s="70"/>
      <c r="AZ442" s="57"/>
      <c r="BA442" s="54"/>
      <c r="BB442" s="70"/>
    </row>
    <row r="443" spans="2:54">
      <c r="B443" s="55">
        <v>431</v>
      </c>
      <c r="C443" s="78"/>
      <c r="D443" s="56"/>
      <c r="E443" s="73"/>
      <c r="F443" s="530"/>
      <c r="G443" s="530"/>
      <c r="H443" s="57"/>
      <c r="I443" s="58"/>
      <c r="J443" s="57"/>
      <c r="K443" s="531" t="str">
        <f t="shared" si="18"/>
        <v/>
      </c>
      <c r="L443" s="531" t="str">
        <f>IF($G443="","",IF(OR('2.全体概要'!$C$15=1,'2.全体概要'!$C$15=2),INDEX($BH$15:$BH$16,MATCH($G443,$BG$15:$BG$16,-1)),IF('2.全体概要'!$C$15=3,INDEX($BH$14:$BH$15,MATCH($G443,$BG$14:$BG$15,-1)),INDEX($BH$13:$BH$14,MATCH($G443,$BG$13:$BG$14,-1)))))</f>
        <v/>
      </c>
      <c r="M443" s="531" t="str">
        <f t="shared" si="19"/>
        <v/>
      </c>
      <c r="N443" s="532">
        <f t="shared" si="20"/>
        <v>0</v>
      </c>
      <c r="O443" s="70"/>
      <c r="P443" s="124"/>
      <c r="Q443" s="54"/>
      <c r="R443" s="194"/>
      <c r="S443" s="125"/>
      <c r="T443" s="54"/>
      <c r="U443" s="194"/>
      <c r="V443" s="124"/>
      <c r="W443" s="54"/>
      <c r="X443" s="194"/>
      <c r="Y443" s="125"/>
      <c r="Z443" s="54"/>
      <c r="AA443" s="194"/>
      <c r="AB443" s="57"/>
      <c r="AC443" s="70"/>
      <c r="AD443" s="124"/>
      <c r="AE443" s="70"/>
      <c r="AF443" s="124"/>
      <c r="AG443" s="70"/>
      <c r="AH443" s="57"/>
      <c r="AI443" s="70"/>
      <c r="AJ443" s="124"/>
      <c r="AK443" s="891"/>
      <c r="AL443" s="908"/>
      <c r="AM443" s="891"/>
      <c r="AN443" s="908"/>
      <c r="AO443" s="891"/>
      <c r="AP443" s="910"/>
      <c r="AQ443" s="70"/>
      <c r="AR443" s="59"/>
      <c r="AS443" s="70"/>
      <c r="AT443" s="57"/>
      <c r="AU443" s="54"/>
      <c r="AV443" s="70"/>
      <c r="AW443" s="57"/>
      <c r="AX443" s="533" t="str">
        <f>IF(AW443="","",IF(AW443="A",'12.パネルラジエーター設備費用算出シート'!$G$13,IF(AW443="B",'12.パネルラジエーター設備費用算出シート'!$N$13,IF(AW443="C",'12.パネルラジエーター設備費用算出シート'!$G$23,IF(AW443="D",'12.パネルラジエーター設備費用算出シート'!$N$23,IF(AW443="E",'12.パネルラジエーター設備費用算出シート'!$G$33,IF(AW443="F",'12.パネルラジエーター設備費用算出シート'!$N$33,IF(AW443="G",'12.パネルラジエーター設備費用算出シート'!$G$43,IF(AW443="H",'12.パネルラジエーター設備費用算出シート'!$N$43,IF(AW443="I",'12.パネルラジエーター設備費用算出シート'!$G$54,'12.パネルラジエーター設備費用算出シート'!$N$54))))))))))</f>
        <v/>
      </c>
      <c r="AY443" s="70"/>
      <c r="AZ443" s="57"/>
      <c r="BA443" s="54"/>
      <c r="BB443" s="70"/>
    </row>
    <row r="444" spans="2:54">
      <c r="B444" s="55">
        <v>432</v>
      </c>
      <c r="C444" s="78"/>
      <c r="D444" s="56"/>
      <c r="E444" s="73"/>
      <c r="F444" s="530"/>
      <c r="G444" s="530"/>
      <c r="H444" s="57"/>
      <c r="I444" s="58"/>
      <c r="J444" s="57"/>
      <c r="K444" s="531" t="str">
        <f t="shared" si="18"/>
        <v/>
      </c>
      <c r="L444" s="531" t="str">
        <f>IF($G444="","",IF(OR('2.全体概要'!$C$15=1,'2.全体概要'!$C$15=2),INDEX($BH$15:$BH$16,MATCH($G444,$BG$15:$BG$16,-1)),IF('2.全体概要'!$C$15=3,INDEX($BH$14:$BH$15,MATCH($G444,$BG$14:$BG$15,-1)),INDEX($BH$13:$BH$14,MATCH($G444,$BG$13:$BG$14,-1)))))</f>
        <v/>
      </c>
      <c r="M444" s="531" t="str">
        <f t="shared" si="19"/>
        <v/>
      </c>
      <c r="N444" s="532">
        <f t="shared" si="20"/>
        <v>0</v>
      </c>
      <c r="O444" s="70"/>
      <c r="P444" s="124"/>
      <c r="Q444" s="54"/>
      <c r="R444" s="194"/>
      <c r="S444" s="125"/>
      <c r="T444" s="54"/>
      <c r="U444" s="194"/>
      <c r="V444" s="124"/>
      <c r="W444" s="54"/>
      <c r="X444" s="194"/>
      <c r="Y444" s="125"/>
      <c r="Z444" s="54"/>
      <c r="AA444" s="194"/>
      <c r="AB444" s="57"/>
      <c r="AC444" s="70"/>
      <c r="AD444" s="124"/>
      <c r="AE444" s="70"/>
      <c r="AF444" s="124"/>
      <c r="AG444" s="70"/>
      <c r="AH444" s="57"/>
      <c r="AI444" s="70"/>
      <c r="AJ444" s="124"/>
      <c r="AK444" s="891"/>
      <c r="AL444" s="908"/>
      <c r="AM444" s="891"/>
      <c r="AN444" s="908"/>
      <c r="AO444" s="891"/>
      <c r="AP444" s="910"/>
      <c r="AQ444" s="70"/>
      <c r="AR444" s="59"/>
      <c r="AS444" s="70"/>
      <c r="AT444" s="57"/>
      <c r="AU444" s="54"/>
      <c r="AV444" s="70"/>
      <c r="AW444" s="57"/>
      <c r="AX444" s="533" t="str">
        <f>IF(AW444="","",IF(AW444="A",'12.パネルラジエーター設備費用算出シート'!$G$13,IF(AW444="B",'12.パネルラジエーター設備費用算出シート'!$N$13,IF(AW444="C",'12.パネルラジエーター設備費用算出シート'!$G$23,IF(AW444="D",'12.パネルラジエーター設備費用算出シート'!$N$23,IF(AW444="E",'12.パネルラジエーター設備費用算出シート'!$G$33,IF(AW444="F",'12.パネルラジエーター設備費用算出シート'!$N$33,IF(AW444="G",'12.パネルラジエーター設備費用算出シート'!$G$43,IF(AW444="H",'12.パネルラジエーター設備費用算出シート'!$N$43,IF(AW444="I",'12.パネルラジエーター設備費用算出シート'!$G$54,'12.パネルラジエーター設備費用算出シート'!$N$54))))))))))</f>
        <v/>
      </c>
      <c r="AY444" s="70"/>
      <c r="AZ444" s="57"/>
      <c r="BA444" s="54"/>
      <c r="BB444" s="70"/>
    </row>
    <row r="445" spans="2:54">
      <c r="B445" s="55">
        <v>433</v>
      </c>
      <c r="C445" s="78"/>
      <c r="D445" s="56"/>
      <c r="E445" s="73"/>
      <c r="F445" s="530"/>
      <c r="G445" s="530"/>
      <c r="H445" s="57"/>
      <c r="I445" s="58"/>
      <c r="J445" s="57"/>
      <c r="K445" s="531" t="str">
        <f t="shared" si="18"/>
        <v/>
      </c>
      <c r="L445" s="531" t="str">
        <f>IF($G445="","",IF(OR('2.全体概要'!$C$15=1,'2.全体概要'!$C$15=2),INDEX($BH$15:$BH$16,MATCH($G445,$BG$15:$BG$16,-1)),IF('2.全体概要'!$C$15=3,INDEX($BH$14:$BH$15,MATCH($G445,$BG$14:$BG$15,-1)),INDEX($BH$13:$BH$14,MATCH($G445,$BG$13:$BG$14,-1)))))</f>
        <v/>
      </c>
      <c r="M445" s="531" t="str">
        <f t="shared" si="19"/>
        <v/>
      </c>
      <c r="N445" s="532">
        <f t="shared" si="20"/>
        <v>0</v>
      </c>
      <c r="O445" s="70"/>
      <c r="P445" s="124"/>
      <c r="Q445" s="54"/>
      <c r="R445" s="194"/>
      <c r="S445" s="125"/>
      <c r="T445" s="54"/>
      <c r="U445" s="194"/>
      <c r="V445" s="124"/>
      <c r="W445" s="54"/>
      <c r="X445" s="194"/>
      <c r="Y445" s="125"/>
      <c r="Z445" s="54"/>
      <c r="AA445" s="194"/>
      <c r="AB445" s="57"/>
      <c r="AC445" s="70"/>
      <c r="AD445" s="124"/>
      <c r="AE445" s="70"/>
      <c r="AF445" s="124"/>
      <c r="AG445" s="70"/>
      <c r="AH445" s="57"/>
      <c r="AI445" s="70"/>
      <c r="AJ445" s="124"/>
      <c r="AK445" s="891"/>
      <c r="AL445" s="908"/>
      <c r="AM445" s="891"/>
      <c r="AN445" s="908"/>
      <c r="AO445" s="891"/>
      <c r="AP445" s="910"/>
      <c r="AQ445" s="70"/>
      <c r="AR445" s="59"/>
      <c r="AS445" s="70"/>
      <c r="AT445" s="57"/>
      <c r="AU445" s="54"/>
      <c r="AV445" s="70"/>
      <c r="AW445" s="57"/>
      <c r="AX445" s="533" t="str">
        <f>IF(AW445="","",IF(AW445="A",'12.パネルラジエーター設備費用算出シート'!$G$13,IF(AW445="B",'12.パネルラジエーター設備費用算出シート'!$N$13,IF(AW445="C",'12.パネルラジエーター設備費用算出シート'!$G$23,IF(AW445="D",'12.パネルラジエーター設備費用算出シート'!$N$23,IF(AW445="E",'12.パネルラジエーター設備費用算出シート'!$G$33,IF(AW445="F",'12.パネルラジエーター設備費用算出シート'!$N$33,IF(AW445="G",'12.パネルラジエーター設備費用算出シート'!$G$43,IF(AW445="H",'12.パネルラジエーター設備費用算出シート'!$N$43,IF(AW445="I",'12.パネルラジエーター設備費用算出シート'!$G$54,'12.パネルラジエーター設備費用算出シート'!$N$54))))))))))</f>
        <v/>
      </c>
      <c r="AY445" s="70"/>
      <c r="AZ445" s="57"/>
      <c r="BA445" s="54"/>
      <c r="BB445" s="70"/>
    </row>
    <row r="446" spans="2:54">
      <c r="B446" s="55">
        <v>434</v>
      </c>
      <c r="C446" s="78"/>
      <c r="D446" s="56"/>
      <c r="E446" s="73"/>
      <c r="F446" s="530"/>
      <c r="G446" s="530"/>
      <c r="H446" s="57"/>
      <c r="I446" s="58"/>
      <c r="J446" s="57"/>
      <c r="K446" s="531" t="str">
        <f t="shared" si="18"/>
        <v/>
      </c>
      <c r="L446" s="531" t="str">
        <f>IF($G446="","",IF(OR('2.全体概要'!$C$15=1,'2.全体概要'!$C$15=2),INDEX($BH$15:$BH$16,MATCH($G446,$BG$15:$BG$16,-1)),IF('2.全体概要'!$C$15=3,INDEX($BH$14:$BH$15,MATCH($G446,$BG$14:$BG$15,-1)),INDEX($BH$13:$BH$14,MATCH($G446,$BG$13:$BG$14,-1)))))</f>
        <v/>
      </c>
      <c r="M446" s="531" t="str">
        <f t="shared" si="19"/>
        <v/>
      </c>
      <c r="N446" s="532">
        <f t="shared" si="20"/>
        <v>0</v>
      </c>
      <c r="O446" s="70"/>
      <c r="P446" s="124"/>
      <c r="Q446" s="54"/>
      <c r="R446" s="194"/>
      <c r="S446" s="125"/>
      <c r="T446" s="54"/>
      <c r="U446" s="194"/>
      <c r="V446" s="124"/>
      <c r="W446" s="54"/>
      <c r="X446" s="194"/>
      <c r="Y446" s="125"/>
      <c r="Z446" s="54"/>
      <c r="AA446" s="194"/>
      <c r="AB446" s="57"/>
      <c r="AC446" s="70"/>
      <c r="AD446" s="124"/>
      <c r="AE446" s="70"/>
      <c r="AF446" s="124"/>
      <c r="AG446" s="70"/>
      <c r="AH446" s="57"/>
      <c r="AI446" s="70"/>
      <c r="AJ446" s="124"/>
      <c r="AK446" s="891"/>
      <c r="AL446" s="908"/>
      <c r="AM446" s="891"/>
      <c r="AN446" s="908"/>
      <c r="AO446" s="891"/>
      <c r="AP446" s="910"/>
      <c r="AQ446" s="70"/>
      <c r="AR446" s="59"/>
      <c r="AS446" s="70"/>
      <c r="AT446" s="57"/>
      <c r="AU446" s="54"/>
      <c r="AV446" s="70"/>
      <c r="AW446" s="57"/>
      <c r="AX446" s="533" t="str">
        <f>IF(AW446="","",IF(AW446="A",'12.パネルラジエーター設備費用算出シート'!$G$13,IF(AW446="B",'12.パネルラジエーター設備費用算出シート'!$N$13,IF(AW446="C",'12.パネルラジエーター設備費用算出シート'!$G$23,IF(AW446="D",'12.パネルラジエーター設備費用算出シート'!$N$23,IF(AW446="E",'12.パネルラジエーター設備費用算出シート'!$G$33,IF(AW446="F",'12.パネルラジエーター設備費用算出シート'!$N$33,IF(AW446="G",'12.パネルラジエーター設備費用算出シート'!$G$43,IF(AW446="H",'12.パネルラジエーター設備費用算出シート'!$N$43,IF(AW446="I",'12.パネルラジエーター設備費用算出シート'!$G$54,'12.パネルラジエーター設備費用算出シート'!$N$54))))))))))</f>
        <v/>
      </c>
      <c r="AY446" s="70"/>
      <c r="AZ446" s="57"/>
      <c r="BA446" s="54"/>
      <c r="BB446" s="70"/>
    </row>
    <row r="447" spans="2:54">
      <c r="B447" s="55">
        <v>435</v>
      </c>
      <c r="C447" s="78"/>
      <c r="D447" s="56"/>
      <c r="E447" s="73"/>
      <c r="F447" s="530"/>
      <c r="G447" s="530"/>
      <c r="H447" s="57"/>
      <c r="I447" s="58"/>
      <c r="J447" s="57"/>
      <c r="K447" s="531" t="str">
        <f t="shared" si="18"/>
        <v/>
      </c>
      <c r="L447" s="531" t="str">
        <f>IF($G447="","",IF(OR('2.全体概要'!$C$15=1,'2.全体概要'!$C$15=2),INDEX($BH$15:$BH$16,MATCH($G447,$BG$15:$BG$16,-1)),IF('2.全体概要'!$C$15=3,INDEX($BH$14:$BH$15,MATCH($G447,$BG$14:$BG$15,-1)),INDEX($BH$13:$BH$14,MATCH($G447,$BG$13:$BG$14,-1)))))</f>
        <v/>
      </c>
      <c r="M447" s="531" t="str">
        <f t="shared" si="19"/>
        <v/>
      </c>
      <c r="N447" s="532">
        <f t="shared" si="20"/>
        <v>0</v>
      </c>
      <c r="O447" s="70"/>
      <c r="P447" s="124"/>
      <c r="Q447" s="54"/>
      <c r="R447" s="194"/>
      <c r="S447" s="125"/>
      <c r="T447" s="54"/>
      <c r="U447" s="194"/>
      <c r="V447" s="124"/>
      <c r="W447" s="54"/>
      <c r="X447" s="194"/>
      <c r="Y447" s="125"/>
      <c r="Z447" s="54"/>
      <c r="AA447" s="194"/>
      <c r="AB447" s="57"/>
      <c r="AC447" s="70"/>
      <c r="AD447" s="124"/>
      <c r="AE447" s="70"/>
      <c r="AF447" s="124"/>
      <c r="AG447" s="70"/>
      <c r="AH447" s="57"/>
      <c r="AI447" s="70"/>
      <c r="AJ447" s="124"/>
      <c r="AK447" s="891"/>
      <c r="AL447" s="908"/>
      <c r="AM447" s="891"/>
      <c r="AN447" s="908"/>
      <c r="AO447" s="891"/>
      <c r="AP447" s="910"/>
      <c r="AQ447" s="70"/>
      <c r="AR447" s="59"/>
      <c r="AS447" s="70"/>
      <c r="AT447" s="57"/>
      <c r="AU447" s="54"/>
      <c r="AV447" s="70"/>
      <c r="AW447" s="57"/>
      <c r="AX447" s="533" t="str">
        <f>IF(AW447="","",IF(AW447="A",'12.パネルラジエーター設備費用算出シート'!$G$13,IF(AW447="B",'12.パネルラジエーター設備費用算出シート'!$N$13,IF(AW447="C",'12.パネルラジエーター設備費用算出シート'!$G$23,IF(AW447="D",'12.パネルラジエーター設備費用算出シート'!$N$23,IF(AW447="E",'12.パネルラジエーター設備費用算出シート'!$G$33,IF(AW447="F",'12.パネルラジエーター設備費用算出シート'!$N$33,IF(AW447="G",'12.パネルラジエーター設備費用算出シート'!$G$43,IF(AW447="H",'12.パネルラジエーター設備費用算出シート'!$N$43,IF(AW447="I",'12.パネルラジエーター設備費用算出シート'!$G$54,'12.パネルラジエーター設備費用算出シート'!$N$54))))))))))</f>
        <v/>
      </c>
      <c r="AY447" s="70"/>
      <c r="AZ447" s="57"/>
      <c r="BA447" s="54"/>
      <c r="BB447" s="70"/>
    </row>
    <row r="448" spans="2:54">
      <c r="B448" s="55">
        <v>436</v>
      </c>
      <c r="C448" s="78"/>
      <c r="D448" s="56"/>
      <c r="E448" s="73"/>
      <c r="F448" s="530"/>
      <c r="G448" s="530"/>
      <c r="H448" s="57"/>
      <c r="I448" s="58"/>
      <c r="J448" s="57"/>
      <c r="K448" s="531" t="str">
        <f t="shared" si="18"/>
        <v/>
      </c>
      <c r="L448" s="531" t="str">
        <f>IF($G448="","",IF(OR('2.全体概要'!$C$15=1,'2.全体概要'!$C$15=2),INDEX($BH$15:$BH$16,MATCH($G448,$BG$15:$BG$16,-1)),IF('2.全体概要'!$C$15=3,INDEX($BH$14:$BH$15,MATCH($G448,$BG$14:$BG$15,-1)),INDEX($BH$13:$BH$14,MATCH($G448,$BG$13:$BG$14,-1)))))</f>
        <v/>
      </c>
      <c r="M448" s="531" t="str">
        <f t="shared" si="19"/>
        <v/>
      </c>
      <c r="N448" s="532">
        <f t="shared" si="20"/>
        <v>0</v>
      </c>
      <c r="O448" s="70"/>
      <c r="P448" s="124"/>
      <c r="Q448" s="54"/>
      <c r="R448" s="194"/>
      <c r="S448" s="125"/>
      <c r="T448" s="54"/>
      <c r="U448" s="194"/>
      <c r="V448" s="124"/>
      <c r="W448" s="54"/>
      <c r="X448" s="194"/>
      <c r="Y448" s="125"/>
      <c r="Z448" s="54"/>
      <c r="AA448" s="194"/>
      <c r="AB448" s="57"/>
      <c r="AC448" s="70"/>
      <c r="AD448" s="124"/>
      <c r="AE448" s="70"/>
      <c r="AF448" s="124"/>
      <c r="AG448" s="70"/>
      <c r="AH448" s="57"/>
      <c r="AI448" s="70"/>
      <c r="AJ448" s="124"/>
      <c r="AK448" s="891"/>
      <c r="AL448" s="908"/>
      <c r="AM448" s="891"/>
      <c r="AN448" s="908"/>
      <c r="AO448" s="891"/>
      <c r="AP448" s="910"/>
      <c r="AQ448" s="70"/>
      <c r="AR448" s="59"/>
      <c r="AS448" s="70"/>
      <c r="AT448" s="57"/>
      <c r="AU448" s="54"/>
      <c r="AV448" s="70"/>
      <c r="AW448" s="57"/>
      <c r="AX448" s="533" t="str">
        <f>IF(AW448="","",IF(AW448="A",'12.パネルラジエーター設備費用算出シート'!$G$13,IF(AW448="B",'12.パネルラジエーター設備費用算出シート'!$N$13,IF(AW448="C",'12.パネルラジエーター設備費用算出シート'!$G$23,IF(AW448="D",'12.パネルラジエーター設備費用算出シート'!$N$23,IF(AW448="E",'12.パネルラジエーター設備費用算出シート'!$G$33,IF(AW448="F",'12.パネルラジエーター設備費用算出シート'!$N$33,IF(AW448="G",'12.パネルラジエーター設備費用算出シート'!$G$43,IF(AW448="H",'12.パネルラジエーター設備費用算出シート'!$N$43,IF(AW448="I",'12.パネルラジエーター設備費用算出シート'!$G$54,'12.パネルラジエーター設備費用算出シート'!$N$54))))))))))</f>
        <v/>
      </c>
      <c r="AY448" s="70"/>
      <c r="AZ448" s="57"/>
      <c r="BA448" s="54"/>
      <c r="BB448" s="70"/>
    </row>
    <row r="449" spans="2:54">
      <c r="B449" s="55">
        <v>437</v>
      </c>
      <c r="C449" s="78"/>
      <c r="D449" s="56"/>
      <c r="E449" s="73"/>
      <c r="F449" s="530"/>
      <c r="G449" s="530"/>
      <c r="H449" s="57"/>
      <c r="I449" s="58"/>
      <c r="J449" s="57"/>
      <c r="K449" s="531" t="str">
        <f t="shared" si="18"/>
        <v/>
      </c>
      <c r="L449" s="531" t="str">
        <f>IF($G449="","",IF(OR('2.全体概要'!$C$15=1,'2.全体概要'!$C$15=2),INDEX($BH$15:$BH$16,MATCH($G449,$BG$15:$BG$16,-1)),IF('2.全体概要'!$C$15=3,INDEX($BH$14:$BH$15,MATCH($G449,$BG$14:$BG$15,-1)),INDEX($BH$13:$BH$14,MATCH($G449,$BG$13:$BG$14,-1)))))</f>
        <v/>
      </c>
      <c r="M449" s="531" t="str">
        <f t="shared" si="19"/>
        <v/>
      </c>
      <c r="N449" s="532">
        <f t="shared" si="20"/>
        <v>0</v>
      </c>
      <c r="O449" s="70"/>
      <c r="P449" s="124"/>
      <c r="Q449" s="54"/>
      <c r="R449" s="194"/>
      <c r="S449" s="125"/>
      <c r="T449" s="54"/>
      <c r="U449" s="194"/>
      <c r="V449" s="124"/>
      <c r="W449" s="54"/>
      <c r="X449" s="194"/>
      <c r="Y449" s="125"/>
      <c r="Z449" s="54"/>
      <c r="AA449" s="194"/>
      <c r="AB449" s="57"/>
      <c r="AC449" s="70"/>
      <c r="AD449" s="124"/>
      <c r="AE449" s="70"/>
      <c r="AF449" s="124"/>
      <c r="AG449" s="70"/>
      <c r="AH449" s="57"/>
      <c r="AI449" s="70"/>
      <c r="AJ449" s="124"/>
      <c r="AK449" s="891"/>
      <c r="AL449" s="908"/>
      <c r="AM449" s="891"/>
      <c r="AN449" s="908"/>
      <c r="AO449" s="891"/>
      <c r="AP449" s="910"/>
      <c r="AQ449" s="70"/>
      <c r="AR449" s="59"/>
      <c r="AS449" s="70"/>
      <c r="AT449" s="57"/>
      <c r="AU449" s="54"/>
      <c r="AV449" s="70"/>
      <c r="AW449" s="57"/>
      <c r="AX449" s="533" t="str">
        <f>IF(AW449="","",IF(AW449="A",'12.パネルラジエーター設備費用算出シート'!$G$13,IF(AW449="B",'12.パネルラジエーター設備費用算出シート'!$N$13,IF(AW449="C",'12.パネルラジエーター設備費用算出シート'!$G$23,IF(AW449="D",'12.パネルラジエーター設備費用算出シート'!$N$23,IF(AW449="E",'12.パネルラジエーター設備費用算出シート'!$G$33,IF(AW449="F",'12.パネルラジエーター設備費用算出シート'!$N$33,IF(AW449="G",'12.パネルラジエーター設備費用算出シート'!$G$43,IF(AW449="H",'12.パネルラジエーター設備費用算出シート'!$N$43,IF(AW449="I",'12.パネルラジエーター設備費用算出シート'!$G$54,'12.パネルラジエーター設備費用算出シート'!$N$54))))))))))</f>
        <v/>
      </c>
      <c r="AY449" s="70"/>
      <c r="AZ449" s="57"/>
      <c r="BA449" s="54"/>
      <c r="BB449" s="70"/>
    </row>
    <row r="450" spans="2:54">
      <c r="B450" s="55">
        <v>438</v>
      </c>
      <c r="C450" s="78"/>
      <c r="D450" s="56"/>
      <c r="E450" s="73"/>
      <c r="F450" s="530"/>
      <c r="G450" s="530"/>
      <c r="H450" s="57"/>
      <c r="I450" s="58"/>
      <c r="J450" s="57"/>
      <c r="K450" s="531" t="str">
        <f t="shared" si="18"/>
        <v/>
      </c>
      <c r="L450" s="531" t="str">
        <f>IF($G450="","",IF(OR('2.全体概要'!$C$15=1,'2.全体概要'!$C$15=2),INDEX($BH$15:$BH$16,MATCH($G450,$BG$15:$BG$16,-1)),IF('2.全体概要'!$C$15=3,INDEX($BH$14:$BH$15,MATCH($G450,$BG$14:$BG$15,-1)),INDEX($BH$13:$BH$14,MATCH($G450,$BG$13:$BG$14,-1)))))</f>
        <v/>
      </c>
      <c r="M450" s="531" t="str">
        <f t="shared" si="19"/>
        <v/>
      </c>
      <c r="N450" s="532">
        <f t="shared" si="20"/>
        <v>0</v>
      </c>
      <c r="O450" s="70"/>
      <c r="P450" s="124"/>
      <c r="Q450" s="54"/>
      <c r="R450" s="194"/>
      <c r="S450" s="125"/>
      <c r="T450" s="54"/>
      <c r="U450" s="194"/>
      <c r="V450" s="124"/>
      <c r="W450" s="54"/>
      <c r="X450" s="194"/>
      <c r="Y450" s="125"/>
      <c r="Z450" s="54"/>
      <c r="AA450" s="194"/>
      <c r="AB450" s="57"/>
      <c r="AC450" s="70"/>
      <c r="AD450" s="124"/>
      <c r="AE450" s="70"/>
      <c r="AF450" s="124"/>
      <c r="AG450" s="70"/>
      <c r="AH450" s="57"/>
      <c r="AI450" s="70"/>
      <c r="AJ450" s="124"/>
      <c r="AK450" s="891"/>
      <c r="AL450" s="908"/>
      <c r="AM450" s="891"/>
      <c r="AN450" s="908"/>
      <c r="AO450" s="891"/>
      <c r="AP450" s="910"/>
      <c r="AQ450" s="70"/>
      <c r="AR450" s="59"/>
      <c r="AS450" s="70"/>
      <c r="AT450" s="57"/>
      <c r="AU450" s="54"/>
      <c r="AV450" s="70"/>
      <c r="AW450" s="57"/>
      <c r="AX450" s="533" t="str">
        <f>IF(AW450="","",IF(AW450="A",'12.パネルラジエーター設備費用算出シート'!$G$13,IF(AW450="B",'12.パネルラジエーター設備費用算出シート'!$N$13,IF(AW450="C",'12.パネルラジエーター設備費用算出シート'!$G$23,IF(AW450="D",'12.パネルラジエーター設備費用算出シート'!$N$23,IF(AW450="E",'12.パネルラジエーター設備費用算出シート'!$G$33,IF(AW450="F",'12.パネルラジエーター設備費用算出シート'!$N$33,IF(AW450="G",'12.パネルラジエーター設備費用算出シート'!$G$43,IF(AW450="H",'12.パネルラジエーター設備費用算出シート'!$N$43,IF(AW450="I",'12.パネルラジエーター設備費用算出シート'!$G$54,'12.パネルラジエーター設備費用算出シート'!$N$54))))))))))</f>
        <v/>
      </c>
      <c r="AY450" s="70"/>
      <c r="AZ450" s="57"/>
      <c r="BA450" s="54"/>
      <c r="BB450" s="70"/>
    </row>
    <row r="451" spans="2:54">
      <c r="B451" s="55">
        <v>439</v>
      </c>
      <c r="C451" s="78"/>
      <c r="D451" s="56"/>
      <c r="E451" s="73"/>
      <c r="F451" s="530"/>
      <c r="G451" s="530"/>
      <c r="H451" s="57"/>
      <c r="I451" s="58"/>
      <c r="J451" s="57"/>
      <c r="K451" s="531" t="str">
        <f t="shared" si="18"/>
        <v/>
      </c>
      <c r="L451" s="531" t="str">
        <f>IF($G451="","",IF(OR('2.全体概要'!$C$15=1,'2.全体概要'!$C$15=2),INDEX($BH$15:$BH$16,MATCH($G451,$BG$15:$BG$16,-1)),IF('2.全体概要'!$C$15=3,INDEX($BH$14:$BH$15,MATCH($G451,$BG$14:$BG$15,-1)),INDEX($BH$13:$BH$14,MATCH($G451,$BG$13:$BG$14,-1)))))</f>
        <v/>
      </c>
      <c r="M451" s="531" t="str">
        <f t="shared" si="19"/>
        <v/>
      </c>
      <c r="N451" s="532">
        <f t="shared" si="20"/>
        <v>0</v>
      </c>
      <c r="O451" s="70"/>
      <c r="P451" s="124"/>
      <c r="Q451" s="54"/>
      <c r="R451" s="194"/>
      <c r="S451" s="125"/>
      <c r="T451" s="54"/>
      <c r="U451" s="194"/>
      <c r="V451" s="124"/>
      <c r="W451" s="54"/>
      <c r="X451" s="194"/>
      <c r="Y451" s="125"/>
      <c r="Z451" s="54"/>
      <c r="AA451" s="194"/>
      <c r="AB451" s="57"/>
      <c r="AC451" s="70"/>
      <c r="AD451" s="124"/>
      <c r="AE451" s="70"/>
      <c r="AF451" s="124"/>
      <c r="AG451" s="70"/>
      <c r="AH451" s="57"/>
      <c r="AI451" s="70"/>
      <c r="AJ451" s="124"/>
      <c r="AK451" s="891"/>
      <c r="AL451" s="908"/>
      <c r="AM451" s="891"/>
      <c r="AN451" s="908"/>
      <c r="AO451" s="891"/>
      <c r="AP451" s="910"/>
      <c r="AQ451" s="70"/>
      <c r="AR451" s="59"/>
      <c r="AS451" s="70"/>
      <c r="AT451" s="57"/>
      <c r="AU451" s="54"/>
      <c r="AV451" s="70"/>
      <c r="AW451" s="57"/>
      <c r="AX451" s="533" t="str">
        <f>IF(AW451="","",IF(AW451="A",'12.パネルラジエーター設備費用算出シート'!$G$13,IF(AW451="B",'12.パネルラジエーター設備費用算出シート'!$N$13,IF(AW451="C",'12.パネルラジエーター設備費用算出シート'!$G$23,IF(AW451="D",'12.パネルラジエーター設備費用算出シート'!$N$23,IF(AW451="E",'12.パネルラジエーター設備費用算出シート'!$G$33,IF(AW451="F",'12.パネルラジエーター設備費用算出シート'!$N$33,IF(AW451="G",'12.パネルラジエーター設備費用算出シート'!$G$43,IF(AW451="H",'12.パネルラジエーター設備費用算出シート'!$N$43,IF(AW451="I",'12.パネルラジエーター設備費用算出シート'!$G$54,'12.パネルラジエーター設備費用算出シート'!$N$54))))))))))</f>
        <v/>
      </c>
      <c r="AY451" s="70"/>
      <c r="AZ451" s="57"/>
      <c r="BA451" s="54"/>
      <c r="BB451" s="70"/>
    </row>
    <row r="452" spans="2:54">
      <c r="B452" s="55">
        <v>440</v>
      </c>
      <c r="C452" s="78"/>
      <c r="D452" s="56"/>
      <c r="E452" s="73"/>
      <c r="F452" s="530"/>
      <c r="G452" s="530"/>
      <c r="H452" s="57"/>
      <c r="I452" s="58"/>
      <c r="J452" s="57"/>
      <c r="K452" s="531" t="str">
        <f t="shared" si="18"/>
        <v/>
      </c>
      <c r="L452" s="531" t="str">
        <f>IF($G452="","",IF(OR('2.全体概要'!$C$15=1,'2.全体概要'!$C$15=2),INDEX($BH$15:$BH$16,MATCH($G452,$BG$15:$BG$16,-1)),IF('2.全体概要'!$C$15=3,INDEX($BH$14:$BH$15,MATCH($G452,$BG$14:$BG$15,-1)),INDEX($BH$13:$BH$14,MATCH($G452,$BG$13:$BG$14,-1)))))</f>
        <v/>
      </c>
      <c r="M452" s="531" t="str">
        <f t="shared" si="19"/>
        <v/>
      </c>
      <c r="N452" s="532">
        <f t="shared" si="20"/>
        <v>0</v>
      </c>
      <c r="O452" s="70"/>
      <c r="P452" s="124"/>
      <c r="Q452" s="54"/>
      <c r="R452" s="194"/>
      <c r="S452" s="125"/>
      <c r="T452" s="54"/>
      <c r="U452" s="194"/>
      <c r="V452" s="124"/>
      <c r="W452" s="54"/>
      <c r="X452" s="194"/>
      <c r="Y452" s="125"/>
      <c r="Z452" s="54"/>
      <c r="AA452" s="194"/>
      <c r="AB452" s="57"/>
      <c r="AC452" s="70"/>
      <c r="AD452" s="124"/>
      <c r="AE452" s="70"/>
      <c r="AF452" s="124"/>
      <c r="AG452" s="70"/>
      <c r="AH452" s="57"/>
      <c r="AI452" s="70"/>
      <c r="AJ452" s="124"/>
      <c r="AK452" s="891"/>
      <c r="AL452" s="908"/>
      <c r="AM452" s="891"/>
      <c r="AN452" s="908"/>
      <c r="AO452" s="891"/>
      <c r="AP452" s="910"/>
      <c r="AQ452" s="70"/>
      <c r="AR452" s="59"/>
      <c r="AS452" s="70"/>
      <c r="AT452" s="57"/>
      <c r="AU452" s="54"/>
      <c r="AV452" s="70"/>
      <c r="AW452" s="57"/>
      <c r="AX452" s="533" t="str">
        <f>IF(AW452="","",IF(AW452="A",'12.パネルラジエーター設備費用算出シート'!$G$13,IF(AW452="B",'12.パネルラジエーター設備費用算出シート'!$N$13,IF(AW452="C",'12.パネルラジエーター設備費用算出シート'!$G$23,IF(AW452="D",'12.パネルラジエーター設備費用算出シート'!$N$23,IF(AW452="E",'12.パネルラジエーター設備費用算出シート'!$G$33,IF(AW452="F",'12.パネルラジエーター設備費用算出シート'!$N$33,IF(AW452="G",'12.パネルラジエーター設備費用算出シート'!$G$43,IF(AW452="H",'12.パネルラジエーター設備費用算出シート'!$N$43,IF(AW452="I",'12.パネルラジエーター設備費用算出シート'!$G$54,'12.パネルラジエーター設備費用算出シート'!$N$54))))))))))</f>
        <v/>
      </c>
      <c r="AY452" s="70"/>
      <c r="AZ452" s="57"/>
      <c r="BA452" s="54"/>
      <c r="BB452" s="70"/>
    </row>
    <row r="453" spans="2:54">
      <c r="B453" s="55">
        <v>441</v>
      </c>
      <c r="C453" s="78"/>
      <c r="D453" s="56"/>
      <c r="E453" s="73"/>
      <c r="F453" s="530"/>
      <c r="G453" s="530"/>
      <c r="H453" s="57"/>
      <c r="I453" s="58"/>
      <c r="J453" s="57"/>
      <c r="K453" s="531" t="str">
        <f t="shared" si="18"/>
        <v/>
      </c>
      <c r="L453" s="531" t="str">
        <f>IF($G453="","",IF(OR('2.全体概要'!$C$15=1,'2.全体概要'!$C$15=2),INDEX($BH$15:$BH$16,MATCH($G453,$BG$15:$BG$16,-1)),IF('2.全体概要'!$C$15=3,INDEX($BH$14:$BH$15,MATCH($G453,$BG$14:$BG$15,-1)),INDEX($BH$13:$BH$14,MATCH($G453,$BG$13:$BG$14,-1)))))</f>
        <v/>
      </c>
      <c r="M453" s="531" t="str">
        <f t="shared" si="19"/>
        <v/>
      </c>
      <c r="N453" s="532">
        <f t="shared" si="20"/>
        <v>0</v>
      </c>
      <c r="O453" s="70"/>
      <c r="P453" s="124"/>
      <c r="Q453" s="54"/>
      <c r="R453" s="194"/>
      <c r="S453" s="125"/>
      <c r="T453" s="54"/>
      <c r="U453" s="194"/>
      <c r="V453" s="124"/>
      <c r="W453" s="54"/>
      <c r="X453" s="194"/>
      <c r="Y453" s="125"/>
      <c r="Z453" s="54"/>
      <c r="AA453" s="194"/>
      <c r="AB453" s="57"/>
      <c r="AC453" s="70"/>
      <c r="AD453" s="124"/>
      <c r="AE453" s="70"/>
      <c r="AF453" s="124"/>
      <c r="AG453" s="70"/>
      <c r="AH453" s="57"/>
      <c r="AI453" s="70"/>
      <c r="AJ453" s="124"/>
      <c r="AK453" s="891"/>
      <c r="AL453" s="908"/>
      <c r="AM453" s="891"/>
      <c r="AN453" s="908"/>
      <c r="AO453" s="891"/>
      <c r="AP453" s="910"/>
      <c r="AQ453" s="70"/>
      <c r="AR453" s="59"/>
      <c r="AS453" s="70"/>
      <c r="AT453" s="57"/>
      <c r="AU453" s="54"/>
      <c r="AV453" s="70"/>
      <c r="AW453" s="57"/>
      <c r="AX453" s="533" t="str">
        <f>IF(AW453="","",IF(AW453="A",'12.パネルラジエーター設備費用算出シート'!$G$13,IF(AW453="B",'12.パネルラジエーター設備費用算出シート'!$N$13,IF(AW453="C",'12.パネルラジエーター設備費用算出シート'!$G$23,IF(AW453="D",'12.パネルラジエーター設備費用算出シート'!$N$23,IF(AW453="E",'12.パネルラジエーター設備費用算出シート'!$G$33,IF(AW453="F",'12.パネルラジエーター設備費用算出シート'!$N$33,IF(AW453="G",'12.パネルラジエーター設備費用算出シート'!$G$43,IF(AW453="H",'12.パネルラジエーター設備費用算出シート'!$N$43,IF(AW453="I",'12.パネルラジエーター設備費用算出シート'!$G$54,'12.パネルラジエーター設備費用算出シート'!$N$54))))))))))</f>
        <v/>
      </c>
      <c r="AY453" s="70"/>
      <c r="AZ453" s="57"/>
      <c r="BA453" s="54"/>
      <c r="BB453" s="70"/>
    </row>
    <row r="454" spans="2:54">
      <c r="B454" s="55">
        <v>442</v>
      </c>
      <c r="C454" s="78"/>
      <c r="D454" s="56"/>
      <c r="E454" s="73"/>
      <c r="F454" s="530"/>
      <c r="G454" s="530"/>
      <c r="H454" s="57"/>
      <c r="I454" s="58"/>
      <c r="J454" s="57"/>
      <c r="K454" s="531" t="str">
        <f t="shared" si="18"/>
        <v/>
      </c>
      <c r="L454" s="531" t="str">
        <f>IF($G454="","",IF(OR('2.全体概要'!$C$15=1,'2.全体概要'!$C$15=2),INDEX($BH$15:$BH$16,MATCH($G454,$BG$15:$BG$16,-1)),IF('2.全体概要'!$C$15=3,INDEX($BH$14:$BH$15,MATCH($G454,$BG$14:$BG$15,-1)),INDEX($BH$13:$BH$14,MATCH($G454,$BG$13:$BG$14,-1)))))</f>
        <v/>
      </c>
      <c r="M454" s="531" t="str">
        <f t="shared" si="19"/>
        <v/>
      </c>
      <c r="N454" s="532">
        <f t="shared" si="20"/>
        <v>0</v>
      </c>
      <c r="O454" s="70"/>
      <c r="P454" s="124"/>
      <c r="Q454" s="54"/>
      <c r="R454" s="194"/>
      <c r="S454" s="125"/>
      <c r="T454" s="54"/>
      <c r="U454" s="194"/>
      <c r="V454" s="124"/>
      <c r="W454" s="54"/>
      <c r="X454" s="194"/>
      <c r="Y454" s="125"/>
      <c r="Z454" s="54"/>
      <c r="AA454" s="194"/>
      <c r="AB454" s="57"/>
      <c r="AC454" s="70"/>
      <c r="AD454" s="124"/>
      <c r="AE454" s="70"/>
      <c r="AF454" s="124"/>
      <c r="AG454" s="70"/>
      <c r="AH454" s="57"/>
      <c r="AI454" s="70"/>
      <c r="AJ454" s="124"/>
      <c r="AK454" s="891"/>
      <c r="AL454" s="908"/>
      <c r="AM454" s="891"/>
      <c r="AN454" s="908"/>
      <c r="AO454" s="891"/>
      <c r="AP454" s="910"/>
      <c r="AQ454" s="70"/>
      <c r="AR454" s="59"/>
      <c r="AS454" s="70"/>
      <c r="AT454" s="57"/>
      <c r="AU454" s="54"/>
      <c r="AV454" s="70"/>
      <c r="AW454" s="57"/>
      <c r="AX454" s="533" t="str">
        <f>IF(AW454="","",IF(AW454="A",'12.パネルラジエーター設備費用算出シート'!$G$13,IF(AW454="B",'12.パネルラジエーター設備費用算出シート'!$N$13,IF(AW454="C",'12.パネルラジエーター設備費用算出シート'!$G$23,IF(AW454="D",'12.パネルラジエーター設備費用算出シート'!$N$23,IF(AW454="E",'12.パネルラジエーター設備費用算出シート'!$G$33,IF(AW454="F",'12.パネルラジエーター設備費用算出シート'!$N$33,IF(AW454="G",'12.パネルラジエーター設備費用算出シート'!$G$43,IF(AW454="H",'12.パネルラジエーター設備費用算出シート'!$N$43,IF(AW454="I",'12.パネルラジエーター設備費用算出シート'!$G$54,'12.パネルラジエーター設備費用算出シート'!$N$54))))))))))</f>
        <v/>
      </c>
      <c r="AY454" s="70"/>
      <c r="AZ454" s="57"/>
      <c r="BA454" s="54"/>
      <c r="BB454" s="70"/>
    </row>
    <row r="455" spans="2:54">
      <c r="B455" s="55">
        <v>443</v>
      </c>
      <c r="C455" s="78"/>
      <c r="D455" s="56"/>
      <c r="E455" s="73"/>
      <c r="F455" s="530"/>
      <c r="G455" s="530"/>
      <c r="H455" s="57"/>
      <c r="I455" s="58"/>
      <c r="J455" s="57"/>
      <c r="K455" s="531" t="str">
        <f t="shared" si="18"/>
        <v/>
      </c>
      <c r="L455" s="531" t="str">
        <f>IF($G455="","",IF(OR('2.全体概要'!$C$15=1,'2.全体概要'!$C$15=2),INDEX($BH$15:$BH$16,MATCH($G455,$BG$15:$BG$16,-1)),IF('2.全体概要'!$C$15=3,INDEX($BH$14:$BH$15,MATCH($G455,$BG$14:$BG$15,-1)),INDEX($BH$13:$BH$14,MATCH($G455,$BG$13:$BG$14,-1)))))</f>
        <v/>
      </c>
      <c r="M455" s="531" t="str">
        <f t="shared" si="19"/>
        <v/>
      </c>
      <c r="N455" s="532">
        <f t="shared" si="20"/>
        <v>0</v>
      </c>
      <c r="O455" s="70"/>
      <c r="P455" s="124"/>
      <c r="Q455" s="54"/>
      <c r="R455" s="194"/>
      <c r="S455" s="125"/>
      <c r="T455" s="54"/>
      <c r="U455" s="194"/>
      <c r="V455" s="124"/>
      <c r="W455" s="54"/>
      <c r="X455" s="194"/>
      <c r="Y455" s="125"/>
      <c r="Z455" s="54"/>
      <c r="AA455" s="194"/>
      <c r="AB455" s="57"/>
      <c r="AC455" s="70"/>
      <c r="AD455" s="124"/>
      <c r="AE455" s="70"/>
      <c r="AF455" s="124"/>
      <c r="AG455" s="70"/>
      <c r="AH455" s="57"/>
      <c r="AI455" s="70"/>
      <c r="AJ455" s="124"/>
      <c r="AK455" s="891"/>
      <c r="AL455" s="908"/>
      <c r="AM455" s="891"/>
      <c r="AN455" s="908"/>
      <c r="AO455" s="891"/>
      <c r="AP455" s="910"/>
      <c r="AQ455" s="70"/>
      <c r="AR455" s="59"/>
      <c r="AS455" s="70"/>
      <c r="AT455" s="57"/>
      <c r="AU455" s="54"/>
      <c r="AV455" s="70"/>
      <c r="AW455" s="57"/>
      <c r="AX455" s="533" t="str">
        <f>IF(AW455="","",IF(AW455="A",'12.パネルラジエーター設備費用算出シート'!$G$13,IF(AW455="B",'12.パネルラジエーター設備費用算出シート'!$N$13,IF(AW455="C",'12.パネルラジエーター設備費用算出シート'!$G$23,IF(AW455="D",'12.パネルラジエーター設備費用算出シート'!$N$23,IF(AW455="E",'12.パネルラジエーター設備費用算出シート'!$G$33,IF(AW455="F",'12.パネルラジエーター設備費用算出シート'!$N$33,IF(AW455="G",'12.パネルラジエーター設備費用算出シート'!$G$43,IF(AW455="H",'12.パネルラジエーター設備費用算出シート'!$N$43,IF(AW455="I",'12.パネルラジエーター設備費用算出シート'!$G$54,'12.パネルラジエーター設備費用算出シート'!$N$54))))))))))</f>
        <v/>
      </c>
      <c r="AY455" s="70"/>
      <c r="AZ455" s="57"/>
      <c r="BA455" s="54"/>
      <c r="BB455" s="70"/>
    </row>
    <row r="456" spans="2:54">
      <c r="B456" s="55">
        <v>444</v>
      </c>
      <c r="C456" s="78"/>
      <c r="D456" s="56"/>
      <c r="E456" s="73"/>
      <c r="F456" s="530"/>
      <c r="G456" s="530"/>
      <c r="H456" s="57"/>
      <c r="I456" s="58"/>
      <c r="J456" s="57"/>
      <c r="K456" s="531" t="str">
        <f t="shared" si="18"/>
        <v/>
      </c>
      <c r="L456" s="531" t="str">
        <f>IF($G456="","",IF(OR('2.全体概要'!$C$15=1,'2.全体概要'!$C$15=2),INDEX($BH$15:$BH$16,MATCH($G456,$BG$15:$BG$16,-1)),IF('2.全体概要'!$C$15=3,INDEX($BH$14:$BH$15,MATCH($G456,$BG$14:$BG$15,-1)),INDEX($BH$13:$BH$14,MATCH($G456,$BG$13:$BG$14,-1)))))</f>
        <v/>
      </c>
      <c r="M456" s="531" t="str">
        <f t="shared" si="19"/>
        <v/>
      </c>
      <c r="N456" s="532">
        <f t="shared" si="20"/>
        <v>0</v>
      </c>
      <c r="O456" s="70"/>
      <c r="P456" s="124"/>
      <c r="Q456" s="54"/>
      <c r="R456" s="194"/>
      <c r="S456" s="125"/>
      <c r="T456" s="54"/>
      <c r="U456" s="194"/>
      <c r="V456" s="124"/>
      <c r="W456" s="54"/>
      <c r="X456" s="194"/>
      <c r="Y456" s="125"/>
      <c r="Z456" s="54"/>
      <c r="AA456" s="194"/>
      <c r="AB456" s="57"/>
      <c r="AC456" s="70"/>
      <c r="AD456" s="124"/>
      <c r="AE456" s="70"/>
      <c r="AF456" s="124"/>
      <c r="AG456" s="70"/>
      <c r="AH456" s="57"/>
      <c r="AI456" s="70"/>
      <c r="AJ456" s="124"/>
      <c r="AK456" s="891"/>
      <c r="AL456" s="908"/>
      <c r="AM456" s="891"/>
      <c r="AN456" s="908"/>
      <c r="AO456" s="891"/>
      <c r="AP456" s="910"/>
      <c r="AQ456" s="70"/>
      <c r="AR456" s="59"/>
      <c r="AS456" s="70"/>
      <c r="AT456" s="57"/>
      <c r="AU456" s="54"/>
      <c r="AV456" s="70"/>
      <c r="AW456" s="57"/>
      <c r="AX456" s="533" t="str">
        <f>IF(AW456="","",IF(AW456="A",'12.パネルラジエーター設備費用算出シート'!$G$13,IF(AW456="B",'12.パネルラジエーター設備費用算出シート'!$N$13,IF(AW456="C",'12.パネルラジエーター設備費用算出シート'!$G$23,IF(AW456="D",'12.パネルラジエーター設備費用算出シート'!$N$23,IF(AW456="E",'12.パネルラジエーター設備費用算出シート'!$G$33,IF(AW456="F",'12.パネルラジエーター設備費用算出シート'!$N$33,IF(AW456="G",'12.パネルラジエーター設備費用算出シート'!$G$43,IF(AW456="H",'12.パネルラジエーター設備費用算出シート'!$N$43,IF(AW456="I",'12.パネルラジエーター設備費用算出シート'!$G$54,'12.パネルラジエーター設備費用算出シート'!$N$54))))))))))</f>
        <v/>
      </c>
      <c r="AY456" s="70"/>
      <c r="AZ456" s="57"/>
      <c r="BA456" s="54"/>
      <c r="BB456" s="70"/>
    </row>
    <row r="457" spans="2:54">
      <c r="B457" s="55">
        <v>445</v>
      </c>
      <c r="C457" s="78"/>
      <c r="D457" s="56"/>
      <c r="E457" s="73"/>
      <c r="F457" s="530"/>
      <c r="G457" s="530"/>
      <c r="H457" s="57"/>
      <c r="I457" s="58"/>
      <c r="J457" s="57"/>
      <c r="K457" s="531" t="str">
        <f t="shared" si="18"/>
        <v/>
      </c>
      <c r="L457" s="531" t="str">
        <f>IF($G457="","",IF(OR('2.全体概要'!$C$15=1,'2.全体概要'!$C$15=2),INDEX($BH$15:$BH$16,MATCH($G457,$BG$15:$BG$16,-1)),IF('2.全体概要'!$C$15=3,INDEX($BH$14:$BH$15,MATCH($G457,$BG$14:$BG$15,-1)),INDEX($BH$13:$BH$14,MATCH($G457,$BG$13:$BG$14,-1)))))</f>
        <v/>
      </c>
      <c r="M457" s="531" t="str">
        <f t="shared" si="19"/>
        <v/>
      </c>
      <c r="N457" s="532">
        <f t="shared" si="20"/>
        <v>0</v>
      </c>
      <c r="O457" s="70"/>
      <c r="P457" s="124"/>
      <c r="Q457" s="54"/>
      <c r="R457" s="194"/>
      <c r="S457" s="125"/>
      <c r="T457" s="54"/>
      <c r="U457" s="194"/>
      <c r="V457" s="124"/>
      <c r="W457" s="54"/>
      <c r="X457" s="194"/>
      <c r="Y457" s="125"/>
      <c r="Z457" s="54"/>
      <c r="AA457" s="194"/>
      <c r="AB457" s="57"/>
      <c r="AC457" s="70"/>
      <c r="AD457" s="124"/>
      <c r="AE457" s="70"/>
      <c r="AF457" s="124"/>
      <c r="AG457" s="70"/>
      <c r="AH457" s="57"/>
      <c r="AI457" s="70"/>
      <c r="AJ457" s="124"/>
      <c r="AK457" s="891"/>
      <c r="AL457" s="908"/>
      <c r="AM457" s="891"/>
      <c r="AN457" s="908"/>
      <c r="AO457" s="891"/>
      <c r="AP457" s="910"/>
      <c r="AQ457" s="70"/>
      <c r="AR457" s="59"/>
      <c r="AS457" s="70"/>
      <c r="AT457" s="57"/>
      <c r="AU457" s="54"/>
      <c r="AV457" s="70"/>
      <c r="AW457" s="57"/>
      <c r="AX457" s="533" t="str">
        <f>IF(AW457="","",IF(AW457="A",'12.パネルラジエーター設備費用算出シート'!$G$13,IF(AW457="B",'12.パネルラジエーター設備費用算出シート'!$N$13,IF(AW457="C",'12.パネルラジエーター設備費用算出シート'!$G$23,IF(AW457="D",'12.パネルラジエーター設備費用算出シート'!$N$23,IF(AW457="E",'12.パネルラジエーター設備費用算出シート'!$G$33,IF(AW457="F",'12.パネルラジエーター設備費用算出シート'!$N$33,IF(AW457="G",'12.パネルラジエーター設備費用算出シート'!$G$43,IF(AW457="H",'12.パネルラジエーター設備費用算出シート'!$N$43,IF(AW457="I",'12.パネルラジエーター設備費用算出シート'!$G$54,'12.パネルラジエーター設備費用算出シート'!$N$54))))))))))</f>
        <v/>
      </c>
      <c r="AY457" s="70"/>
      <c r="AZ457" s="57"/>
      <c r="BA457" s="54"/>
      <c r="BB457" s="70"/>
    </row>
    <row r="458" spans="2:54">
      <c r="B458" s="55">
        <v>446</v>
      </c>
      <c r="C458" s="78"/>
      <c r="D458" s="56"/>
      <c r="E458" s="73"/>
      <c r="F458" s="530"/>
      <c r="G458" s="530"/>
      <c r="H458" s="57"/>
      <c r="I458" s="58"/>
      <c r="J458" s="57"/>
      <c r="K458" s="531" t="str">
        <f t="shared" si="18"/>
        <v/>
      </c>
      <c r="L458" s="531" t="str">
        <f>IF($G458="","",IF(OR('2.全体概要'!$C$15=1,'2.全体概要'!$C$15=2),INDEX($BH$15:$BH$16,MATCH($G458,$BG$15:$BG$16,-1)),IF('2.全体概要'!$C$15=3,INDEX($BH$14:$BH$15,MATCH($G458,$BG$14:$BG$15,-1)),INDEX($BH$13:$BH$14,MATCH($G458,$BG$13:$BG$14,-1)))))</f>
        <v/>
      </c>
      <c r="M458" s="531" t="str">
        <f t="shared" si="19"/>
        <v/>
      </c>
      <c r="N458" s="532">
        <f t="shared" si="20"/>
        <v>0</v>
      </c>
      <c r="O458" s="70"/>
      <c r="P458" s="124"/>
      <c r="Q458" s="54"/>
      <c r="R458" s="194"/>
      <c r="S458" s="125"/>
      <c r="T458" s="54"/>
      <c r="U458" s="194"/>
      <c r="V458" s="124"/>
      <c r="W458" s="54"/>
      <c r="X458" s="194"/>
      <c r="Y458" s="125"/>
      <c r="Z458" s="54"/>
      <c r="AA458" s="194"/>
      <c r="AB458" s="57"/>
      <c r="AC458" s="70"/>
      <c r="AD458" s="124"/>
      <c r="AE458" s="70"/>
      <c r="AF458" s="124"/>
      <c r="AG458" s="70"/>
      <c r="AH458" s="57"/>
      <c r="AI458" s="70"/>
      <c r="AJ458" s="124"/>
      <c r="AK458" s="891"/>
      <c r="AL458" s="908"/>
      <c r="AM458" s="891"/>
      <c r="AN458" s="908"/>
      <c r="AO458" s="891"/>
      <c r="AP458" s="910"/>
      <c r="AQ458" s="70"/>
      <c r="AR458" s="59"/>
      <c r="AS458" s="70"/>
      <c r="AT458" s="57"/>
      <c r="AU458" s="54"/>
      <c r="AV458" s="70"/>
      <c r="AW458" s="57"/>
      <c r="AX458" s="533" t="str">
        <f>IF(AW458="","",IF(AW458="A",'12.パネルラジエーター設備費用算出シート'!$G$13,IF(AW458="B",'12.パネルラジエーター設備費用算出シート'!$N$13,IF(AW458="C",'12.パネルラジエーター設備費用算出シート'!$G$23,IF(AW458="D",'12.パネルラジエーター設備費用算出シート'!$N$23,IF(AW458="E",'12.パネルラジエーター設備費用算出シート'!$G$33,IF(AW458="F",'12.パネルラジエーター設備費用算出シート'!$N$33,IF(AW458="G",'12.パネルラジエーター設備費用算出シート'!$G$43,IF(AW458="H",'12.パネルラジエーター設備費用算出シート'!$N$43,IF(AW458="I",'12.パネルラジエーター設備費用算出シート'!$G$54,'12.パネルラジエーター設備費用算出シート'!$N$54))))))))))</f>
        <v/>
      </c>
      <c r="AY458" s="70"/>
      <c r="AZ458" s="57"/>
      <c r="BA458" s="54"/>
      <c r="BB458" s="70"/>
    </row>
    <row r="459" spans="2:54">
      <c r="B459" s="55">
        <v>447</v>
      </c>
      <c r="C459" s="78"/>
      <c r="D459" s="56"/>
      <c r="E459" s="73"/>
      <c r="F459" s="530"/>
      <c r="G459" s="530"/>
      <c r="H459" s="57"/>
      <c r="I459" s="58"/>
      <c r="J459" s="57"/>
      <c r="K459" s="531" t="str">
        <f t="shared" si="18"/>
        <v/>
      </c>
      <c r="L459" s="531" t="str">
        <f>IF($G459="","",IF(OR('2.全体概要'!$C$15=1,'2.全体概要'!$C$15=2),INDEX($BH$15:$BH$16,MATCH($G459,$BG$15:$BG$16,-1)),IF('2.全体概要'!$C$15=3,INDEX($BH$14:$BH$15,MATCH($G459,$BG$14:$BG$15,-1)),INDEX($BH$13:$BH$14,MATCH($G459,$BG$13:$BG$14,-1)))))</f>
        <v/>
      </c>
      <c r="M459" s="531" t="str">
        <f t="shared" si="19"/>
        <v/>
      </c>
      <c r="N459" s="532">
        <f t="shared" si="20"/>
        <v>0</v>
      </c>
      <c r="O459" s="70"/>
      <c r="P459" s="124"/>
      <c r="Q459" s="54"/>
      <c r="R459" s="194"/>
      <c r="S459" s="125"/>
      <c r="T459" s="54"/>
      <c r="U459" s="194"/>
      <c r="V459" s="124"/>
      <c r="W459" s="54"/>
      <c r="X459" s="194"/>
      <c r="Y459" s="125"/>
      <c r="Z459" s="54"/>
      <c r="AA459" s="194"/>
      <c r="AB459" s="57"/>
      <c r="AC459" s="70"/>
      <c r="AD459" s="124"/>
      <c r="AE459" s="70"/>
      <c r="AF459" s="124"/>
      <c r="AG459" s="70"/>
      <c r="AH459" s="57"/>
      <c r="AI459" s="70"/>
      <c r="AJ459" s="124"/>
      <c r="AK459" s="891"/>
      <c r="AL459" s="908"/>
      <c r="AM459" s="891"/>
      <c r="AN459" s="908"/>
      <c r="AO459" s="891"/>
      <c r="AP459" s="910"/>
      <c r="AQ459" s="70"/>
      <c r="AR459" s="59"/>
      <c r="AS459" s="70"/>
      <c r="AT459" s="57"/>
      <c r="AU459" s="54"/>
      <c r="AV459" s="70"/>
      <c r="AW459" s="57"/>
      <c r="AX459" s="533" t="str">
        <f>IF(AW459="","",IF(AW459="A",'12.パネルラジエーター設備費用算出シート'!$G$13,IF(AW459="B",'12.パネルラジエーター設備費用算出シート'!$N$13,IF(AW459="C",'12.パネルラジエーター設備費用算出シート'!$G$23,IF(AW459="D",'12.パネルラジエーター設備費用算出シート'!$N$23,IF(AW459="E",'12.パネルラジエーター設備費用算出シート'!$G$33,IF(AW459="F",'12.パネルラジエーター設備費用算出シート'!$N$33,IF(AW459="G",'12.パネルラジエーター設備費用算出シート'!$G$43,IF(AW459="H",'12.パネルラジエーター設備費用算出シート'!$N$43,IF(AW459="I",'12.パネルラジエーター設備費用算出シート'!$G$54,'12.パネルラジエーター設備費用算出シート'!$N$54))))))))))</f>
        <v/>
      </c>
      <c r="AY459" s="70"/>
      <c r="AZ459" s="57"/>
      <c r="BA459" s="54"/>
      <c r="BB459" s="70"/>
    </row>
    <row r="460" spans="2:54">
      <c r="B460" s="55">
        <v>448</v>
      </c>
      <c r="C460" s="78"/>
      <c r="D460" s="56"/>
      <c r="E460" s="73"/>
      <c r="F460" s="530"/>
      <c r="G460" s="530"/>
      <c r="H460" s="57"/>
      <c r="I460" s="58"/>
      <c r="J460" s="57"/>
      <c r="K460" s="531" t="str">
        <f t="shared" si="18"/>
        <v/>
      </c>
      <c r="L460" s="531" t="str">
        <f>IF($G460="","",IF(OR('2.全体概要'!$C$15=1,'2.全体概要'!$C$15=2),INDEX($BH$15:$BH$16,MATCH($G460,$BG$15:$BG$16,-1)),IF('2.全体概要'!$C$15=3,INDEX($BH$14:$BH$15,MATCH($G460,$BG$14:$BG$15,-1)),INDEX($BH$13:$BH$14,MATCH($G460,$BG$13:$BG$14,-1)))))</f>
        <v/>
      </c>
      <c r="M460" s="531" t="str">
        <f t="shared" si="19"/>
        <v/>
      </c>
      <c r="N460" s="532">
        <f t="shared" si="20"/>
        <v>0</v>
      </c>
      <c r="O460" s="70"/>
      <c r="P460" s="124"/>
      <c r="Q460" s="54"/>
      <c r="R460" s="194"/>
      <c r="S460" s="125"/>
      <c r="T460" s="54"/>
      <c r="U460" s="194"/>
      <c r="V460" s="124"/>
      <c r="W460" s="54"/>
      <c r="X460" s="194"/>
      <c r="Y460" s="125"/>
      <c r="Z460" s="54"/>
      <c r="AA460" s="194"/>
      <c r="AB460" s="57"/>
      <c r="AC460" s="70"/>
      <c r="AD460" s="124"/>
      <c r="AE460" s="70"/>
      <c r="AF460" s="124"/>
      <c r="AG460" s="70"/>
      <c r="AH460" s="57"/>
      <c r="AI460" s="70"/>
      <c r="AJ460" s="124"/>
      <c r="AK460" s="891"/>
      <c r="AL460" s="908"/>
      <c r="AM460" s="891"/>
      <c r="AN460" s="908"/>
      <c r="AO460" s="891"/>
      <c r="AP460" s="910"/>
      <c r="AQ460" s="70"/>
      <c r="AR460" s="59"/>
      <c r="AS460" s="70"/>
      <c r="AT460" s="57"/>
      <c r="AU460" s="54"/>
      <c r="AV460" s="70"/>
      <c r="AW460" s="57"/>
      <c r="AX460" s="533" t="str">
        <f>IF(AW460="","",IF(AW460="A",'12.パネルラジエーター設備費用算出シート'!$G$13,IF(AW460="B",'12.パネルラジエーター設備費用算出シート'!$N$13,IF(AW460="C",'12.パネルラジエーター設備費用算出シート'!$G$23,IF(AW460="D",'12.パネルラジエーター設備費用算出シート'!$N$23,IF(AW460="E",'12.パネルラジエーター設備費用算出シート'!$G$33,IF(AW460="F",'12.パネルラジエーター設備費用算出シート'!$N$33,IF(AW460="G",'12.パネルラジエーター設備費用算出シート'!$G$43,IF(AW460="H",'12.パネルラジエーター設備費用算出シート'!$N$43,IF(AW460="I",'12.パネルラジエーター設備費用算出シート'!$G$54,'12.パネルラジエーター設備費用算出シート'!$N$54))))))))))</f>
        <v/>
      </c>
      <c r="AY460" s="70"/>
      <c r="AZ460" s="57"/>
      <c r="BA460" s="54"/>
      <c r="BB460" s="70"/>
    </row>
    <row r="461" spans="2:54">
      <c r="B461" s="55">
        <v>449</v>
      </c>
      <c r="C461" s="78"/>
      <c r="D461" s="56"/>
      <c r="E461" s="73"/>
      <c r="F461" s="530"/>
      <c r="G461" s="530"/>
      <c r="H461" s="57"/>
      <c r="I461" s="58"/>
      <c r="J461" s="57"/>
      <c r="K461" s="531" t="str">
        <f t="shared" ref="K461:K512" si="21">IF($F461="","",VLOOKUP($F461,$BD$13:$BE$17,2,TRUE))</f>
        <v/>
      </c>
      <c r="L461" s="531" t="str">
        <f>IF($G461="","",IF(OR('2.全体概要'!$C$15=1,'2.全体概要'!$C$15=2),INDEX($BH$15:$BH$16,MATCH($G461,$BG$15:$BG$16,-1)),IF('2.全体概要'!$C$15=3,INDEX($BH$14:$BH$15,MATCH($G461,$BG$14:$BG$15,-1)),INDEX($BH$13:$BH$14,MATCH($G461,$BG$13:$BG$14,-1)))))</f>
        <v/>
      </c>
      <c r="M461" s="531" t="str">
        <f t="shared" ref="M461:M512" si="22">IF(OR($F461="",$H461="",$I461=""),"",VLOOKUP($H461&amp;$I461,$BJ$13:$BM$18,IF($F461&lt;50,2,IF(AND($J461="該当",$H461="角住戸"),4,3)),FALSE))</f>
        <v/>
      </c>
      <c r="N461" s="532">
        <f t="shared" si="20"/>
        <v>0</v>
      </c>
      <c r="O461" s="70"/>
      <c r="P461" s="124"/>
      <c r="Q461" s="54"/>
      <c r="R461" s="194"/>
      <c r="S461" s="125"/>
      <c r="T461" s="54"/>
      <c r="U461" s="194"/>
      <c r="V461" s="124"/>
      <c r="W461" s="54"/>
      <c r="X461" s="194"/>
      <c r="Y461" s="125"/>
      <c r="Z461" s="54"/>
      <c r="AA461" s="194"/>
      <c r="AB461" s="57"/>
      <c r="AC461" s="70"/>
      <c r="AD461" s="124"/>
      <c r="AE461" s="70"/>
      <c r="AF461" s="124"/>
      <c r="AG461" s="70"/>
      <c r="AH461" s="57"/>
      <c r="AI461" s="70"/>
      <c r="AJ461" s="124"/>
      <c r="AK461" s="891"/>
      <c r="AL461" s="908"/>
      <c r="AM461" s="891"/>
      <c r="AN461" s="908"/>
      <c r="AO461" s="891"/>
      <c r="AP461" s="910"/>
      <c r="AQ461" s="70"/>
      <c r="AR461" s="59"/>
      <c r="AS461" s="70"/>
      <c r="AT461" s="57"/>
      <c r="AU461" s="54"/>
      <c r="AV461" s="70"/>
      <c r="AW461" s="57"/>
      <c r="AX461" s="533" t="str">
        <f>IF(AW461="","",IF(AW461="A",'12.パネルラジエーター設備費用算出シート'!$G$13,IF(AW461="B",'12.パネルラジエーター設備費用算出シート'!$N$13,IF(AW461="C",'12.パネルラジエーター設備費用算出シート'!$G$23,IF(AW461="D",'12.パネルラジエーター設備費用算出シート'!$N$23,IF(AW461="E",'12.パネルラジエーター設備費用算出シート'!$G$33,IF(AW461="F",'12.パネルラジエーター設備費用算出シート'!$N$33,IF(AW461="G",'12.パネルラジエーター設備費用算出シート'!$G$43,IF(AW461="H",'12.パネルラジエーター設備費用算出シート'!$N$43,IF(AW461="I",'12.パネルラジエーター設備費用算出シート'!$G$54,'12.パネルラジエーター設備費用算出シート'!$N$54))))))))))</f>
        <v/>
      </c>
      <c r="AY461" s="70"/>
      <c r="AZ461" s="57"/>
      <c r="BA461" s="54"/>
      <c r="BB461" s="70"/>
    </row>
    <row r="462" spans="2:54">
      <c r="B462" s="55">
        <v>450</v>
      </c>
      <c r="C462" s="78"/>
      <c r="D462" s="56"/>
      <c r="E462" s="73"/>
      <c r="F462" s="530"/>
      <c r="G462" s="530"/>
      <c r="H462" s="57"/>
      <c r="I462" s="58"/>
      <c r="J462" s="57"/>
      <c r="K462" s="531" t="str">
        <f t="shared" si="21"/>
        <v/>
      </c>
      <c r="L462" s="531" t="str">
        <f>IF($G462="","",IF(OR('2.全体概要'!$C$15=1,'2.全体概要'!$C$15=2),INDEX($BH$15:$BH$16,MATCH($G462,$BG$15:$BG$16,-1)),IF('2.全体概要'!$C$15=3,INDEX($BH$14:$BH$15,MATCH($G462,$BG$14:$BG$15,-1)),INDEX($BH$13:$BH$14,MATCH($G462,$BG$13:$BG$14,-1)))))</f>
        <v/>
      </c>
      <c r="M462" s="531" t="str">
        <f t="shared" si="22"/>
        <v/>
      </c>
      <c r="N462" s="532">
        <f t="shared" ref="N462:N512" si="23">IF(OR(K462="",L462="",M462=""),0,(800000*K462*L462*M462))</f>
        <v>0</v>
      </c>
      <c r="O462" s="70"/>
      <c r="P462" s="124"/>
      <c r="Q462" s="54"/>
      <c r="R462" s="194"/>
      <c r="S462" s="125"/>
      <c r="T462" s="54"/>
      <c r="U462" s="194"/>
      <c r="V462" s="124"/>
      <c r="W462" s="54"/>
      <c r="X462" s="194"/>
      <c r="Y462" s="125"/>
      <c r="Z462" s="54"/>
      <c r="AA462" s="194"/>
      <c r="AB462" s="57"/>
      <c r="AC462" s="70"/>
      <c r="AD462" s="124"/>
      <c r="AE462" s="70"/>
      <c r="AF462" s="124"/>
      <c r="AG462" s="70"/>
      <c r="AH462" s="57"/>
      <c r="AI462" s="70"/>
      <c r="AJ462" s="124"/>
      <c r="AK462" s="891"/>
      <c r="AL462" s="908"/>
      <c r="AM462" s="891"/>
      <c r="AN462" s="908"/>
      <c r="AO462" s="891"/>
      <c r="AP462" s="910"/>
      <c r="AQ462" s="70"/>
      <c r="AR462" s="59"/>
      <c r="AS462" s="70"/>
      <c r="AT462" s="57"/>
      <c r="AU462" s="54"/>
      <c r="AV462" s="70"/>
      <c r="AW462" s="57"/>
      <c r="AX462" s="533" t="str">
        <f>IF(AW462="","",IF(AW462="A",'12.パネルラジエーター設備費用算出シート'!$G$13,IF(AW462="B",'12.パネルラジエーター設備費用算出シート'!$N$13,IF(AW462="C",'12.パネルラジエーター設備費用算出シート'!$G$23,IF(AW462="D",'12.パネルラジエーター設備費用算出シート'!$N$23,IF(AW462="E",'12.パネルラジエーター設備費用算出シート'!$G$33,IF(AW462="F",'12.パネルラジエーター設備費用算出シート'!$N$33,IF(AW462="G",'12.パネルラジエーター設備費用算出シート'!$G$43,IF(AW462="H",'12.パネルラジエーター設備費用算出シート'!$N$43,IF(AW462="I",'12.パネルラジエーター設備費用算出シート'!$G$54,'12.パネルラジエーター設備費用算出シート'!$N$54))))))))))</f>
        <v/>
      </c>
      <c r="AY462" s="70"/>
      <c r="AZ462" s="57"/>
      <c r="BA462" s="54"/>
      <c r="BB462" s="70"/>
    </row>
    <row r="463" spans="2:54">
      <c r="B463" s="55">
        <v>451</v>
      </c>
      <c r="C463" s="78"/>
      <c r="D463" s="56"/>
      <c r="E463" s="73"/>
      <c r="F463" s="530"/>
      <c r="G463" s="530"/>
      <c r="H463" s="57"/>
      <c r="I463" s="58"/>
      <c r="J463" s="57"/>
      <c r="K463" s="531" t="str">
        <f t="shared" si="21"/>
        <v/>
      </c>
      <c r="L463" s="531" t="str">
        <f>IF($G463="","",IF(OR('2.全体概要'!$C$15=1,'2.全体概要'!$C$15=2),INDEX($BH$15:$BH$16,MATCH($G463,$BG$15:$BG$16,-1)),IF('2.全体概要'!$C$15=3,INDEX($BH$14:$BH$15,MATCH($G463,$BG$14:$BG$15,-1)),INDEX($BH$13:$BH$14,MATCH($G463,$BG$13:$BG$14,-1)))))</f>
        <v/>
      </c>
      <c r="M463" s="531" t="str">
        <f t="shared" si="22"/>
        <v/>
      </c>
      <c r="N463" s="532">
        <f t="shared" si="23"/>
        <v>0</v>
      </c>
      <c r="O463" s="70"/>
      <c r="P463" s="124"/>
      <c r="Q463" s="54"/>
      <c r="R463" s="194"/>
      <c r="S463" s="125"/>
      <c r="T463" s="54"/>
      <c r="U463" s="194"/>
      <c r="V463" s="124"/>
      <c r="W463" s="54"/>
      <c r="X463" s="194"/>
      <c r="Y463" s="125"/>
      <c r="Z463" s="54"/>
      <c r="AA463" s="194"/>
      <c r="AB463" s="57"/>
      <c r="AC463" s="70"/>
      <c r="AD463" s="124"/>
      <c r="AE463" s="70"/>
      <c r="AF463" s="124"/>
      <c r="AG463" s="70"/>
      <c r="AH463" s="57"/>
      <c r="AI463" s="70"/>
      <c r="AJ463" s="124"/>
      <c r="AK463" s="891"/>
      <c r="AL463" s="908"/>
      <c r="AM463" s="891"/>
      <c r="AN463" s="908"/>
      <c r="AO463" s="891"/>
      <c r="AP463" s="910"/>
      <c r="AQ463" s="70"/>
      <c r="AR463" s="59"/>
      <c r="AS463" s="70"/>
      <c r="AT463" s="57"/>
      <c r="AU463" s="54"/>
      <c r="AV463" s="70"/>
      <c r="AW463" s="57"/>
      <c r="AX463" s="533" t="str">
        <f>IF(AW463="","",IF(AW463="A",'12.パネルラジエーター設備費用算出シート'!$G$13,IF(AW463="B",'12.パネルラジエーター設備費用算出シート'!$N$13,IF(AW463="C",'12.パネルラジエーター設備費用算出シート'!$G$23,IF(AW463="D",'12.パネルラジエーター設備費用算出シート'!$N$23,IF(AW463="E",'12.パネルラジエーター設備費用算出シート'!$G$33,IF(AW463="F",'12.パネルラジエーター設備費用算出シート'!$N$33,IF(AW463="G",'12.パネルラジエーター設備費用算出シート'!$G$43,IF(AW463="H",'12.パネルラジエーター設備費用算出シート'!$N$43,IF(AW463="I",'12.パネルラジエーター設備費用算出シート'!$G$54,'12.パネルラジエーター設備費用算出シート'!$N$54))))))))))</f>
        <v/>
      </c>
      <c r="AY463" s="70"/>
      <c r="AZ463" s="57"/>
      <c r="BA463" s="54"/>
      <c r="BB463" s="70"/>
    </row>
    <row r="464" spans="2:54">
      <c r="B464" s="55">
        <v>452</v>
      </c>
      <c r="C464" s="78"/>
      <c r="D464" s="56"/>
      <c r="E464" s="73"/>
      <c r="F464" s="530"/>
      <c r="G464" s="530"/>
      <c r="H464" s="57"/>
      <c r="I464" s="58"/>
      <c r="J464" s="57"/>
      <c r="K464" s="531" t="str">
        <f t="shared" si="21"/>
        <v/>
      </c>
      <c r="L464" s="531" t="str">
        <f>IF($G464="","",IF(OR('2.全体概要'!$C$15=1,'2.全体概要'!$C$15=2),INDEX($BH$15:$BH$16,MATCH($G464,$BG$15:$BG$16,-1)),IF('2.全体概要'!$C$15=3,INDEX($BH$14:$BH$15,MATCH($G464,$BG$14:$BG$15,-1)),INDEX($BH$13:$BH$14,MATCH($G464,$BG$13:$BG$14,-1)))))</f>
        <v/>
      </c>
      <c r="M464" s="531" t="str">
        <f t="shared" si="22"/>
        <v/>
      </c>
      <c r="N464" s="532">
        <f t="shared" si="23"/>
        <v>0</v>
      </c>
      <c r="O464" s="70"/>
      <c r="P464" s="124"/>
      <c r="Q464" s="54"/>
      <c r="R464" s="194"/>
      <c r="S464" s="125"/>
      <c r="T464" s="54"/>
      <c r="U464" s="194"/>
      <c r="V464" s="124"/>
      <c r="W464" s="54"/>
      <c r="X464" s="194"/>
      <c r="Y464" s="125"/>
      <c r="Z464" s="54"/>
      <c r="AA464" s="194"/>
      <c r="AB464" s="57"/>
      <c r="AC464" s="70"/>
      <c r="AD464" s="124"/>
      <c r="AE464" s="70"/>
      <c r="AF464" s="124"/>
      <c r="AG464" s="70"/>
      <c r="AH464" s="57"/>
      <c r="AI464" s="70"/>
      <c r="AJ464" s="124"/>
      <c r="AK464" s="891"/>
      <c r="AL464" s="908"/>
      <c r="AM464" s="891"/>
      <c r="AN464" s="908"/>
      <c r="AO464" s="891"/>
      <c r="AP464" s="910"/>
      <c r="AQ464" s="70"/>
      <c r="AR464" s="59"/>
      <c r="AS464" s="70"/>
      <c r="AT464" s="57"/>
      <c r="AU464" s="54"/>
      <c r="AV464" s="70"/>
      <c r="AW464" s="57"/>
      <c r="AX464" s="533" t="str">
        <f>IF(AW464="","",IF(AW464="A",'12.パネルラジエーター設備費用算出シート'!$G$13,IF(AW464="B",'12.パネルラジエーター設備費用算出シート'!$N$13,IF(AW464="C",'12.パネルラジエーター設備費用算出シート'!$G$23,IF(AW464="D",'12.パネルラジエーター設備費用算出シート'!$N$23,IF(AW464="E",'12.パネルラジエーター設備費用算出シート'!$G$33,IF(AW464="F",'12.パネルラジエーター設備費用算出シート'!$N$33,IF(AW464="G",'12.パネルラジエーター設備費用算出シート'!$G$43,IF(AW464="H",'12.パネルラジエーター設備費用算出シート'!$N$43,IF(AW464="I",'12.パネルラジエーター設備費用算出シート'!$G$54,'12.パネルラジエーター設備費用算出シート'!$N$54))))))))))</f>
        <v/>
      </c>
      <c r="AY464" s="70"/>
      <c r="AZ464" s="57"/>
      <c r="BA464" s="54"/>
      <c r="BB464" s="70"/>
    </row>
    <row r="465" spans="2:54">
      <c r="B465" s="55">
        <v>453</v>
      </c>
      <c r="C465" s="78"/>
      <c r="D465" s="56"/>
      <c r="E465" s="73"/>
      <c r="F465" s="530"/>
      <c r="G465" s="530"/>
      <c r="H465" s="57"/>
      <c r="I465" s="58"/>
      <c r="J465" s="57"/>
      <c r="K465" s="531" t="str">
        <f t="shared" si="21"/>
        <v/>
      </c>
      <c r="L465" s="531" t="str">
        <f>IF($G465="","",IF(OR('2.全体概要'!$C$15=1,'2.全体概要'!$C$15=2),INDEX($BH$15:$BH$16,MATCH($G465,$BG$15:$BG$16,-1)),IF('2.全体概要'!$C$15=3,INDEX($BH$14:$BH$15,MATCH($G465,$BG$14:$BG$15,-1)),INDEX($BH$13:$BH$14,MATCH($G465,$BG$13:$BG$14,-1)))))</f>
        <v/>
      </c>
      <c r="M465" s="531" t="str">
        <f t="shared" si="22"/>
        <v/>
      </c>
      <c r="N465" s="532">
        <f t="shared" si="23"/>
        <v>0</v>
      </c>
      <c r="O465" s="70"/>
      <c r="P465" s="124"/>
      <c r="Q465" s="54"/>
      <c r="R465" s="194"/>
      <c r="S465" s="125"/>
      <c r="T465" s="54"/>
      <c r="U465" s="194"/>
      <c r="V465" s="124"/>
      <c r="W465" s="54"/>
      <c r="X465" s="194"/>
      <c r="Y465" s="125"/>
      <c r="Z465" s="54"/>
      <c r="AA465" s="194"/>
      <c r="AB465" s="57"/>
      <c r="AC465" s="70"/>
      <c r="AD465" s="124"/>
      <c r="AE465" s="70"/>
      <c r="AF465" s="124"/>
      <c r="AG465" s="70"/>
      <c r="AH465" s="57"/>
      <c r="AI465" s="70"/>
      <c r="AJ465" s="124"/>
      <c r="AK465" s="891"/>
      <c r="AL465" s="908"/>
      <c r="AM465" s="891"/>
      <c r="AN465" s="908"/>
      <c r="AO465" s="891"/>
      <c r="AP465" s="910"/>
      <c r="AQ465" s="70"/>
      <c r="AR465" s="59"/>
      <c r="AS465" s="70"/>
      <c r="AT465" s="57"/>
      <c r="AU465" s="54"/>
      <c r="AV465" s="70"/>
      <c r="AW465" s="57"/>
      <c r="AX465" s="533" t="str">
        <f>IF(AW465="","",IF(AW465="A",'12.パネルラジエーター設備費用算出シート'!$G$13,IF(AW465="B",'12.パネルラジエーター設備費用算出シート'!$N$13,IF(AW465="C",'12.パネルラジエーター設備費用算出シート'!$G$23,IF(AW465="D",'12.パネルラジエーター設備費用算出シート'!$N$23,IF(AW465="E",'12.パネルラジエーター設備費用算出シート'!$G$33,IF(AW465="F",'12.パネルラジエーター設備費用算出シート'!$N$33,IF(AW465="G",'12.パネルラジエーター設備費用算出シート'!$G$43,IF(AW465="H",'12.パネルラジエーター設備費用算出シート'!$N$43,IF(AW465="I",'12.パネルラジエーター設備費用算出シート'!$G$54,'12.パネルラジエーター設備費用算出シート'!$N$54))))))))))</f>
        <v/>
      </c>
      <c r="AY465" s="70"/>
      <c r="AZ465" s="57"/>
      <c r="BA465" s="54"/>
      <c r="BB465" s="70"/>
    </row>
    <row r="466" spans="2:54">
      <c r="B466" s="55">
        <v>454</v>
      </c>
      <c r="C466" s="78"/>
      <c r="D466" s="56"/>
      <c r="E466" s="73"/>
      <c r="F466" s="530"/>
      <c r="G466" s="530"/>
      <c r="H466" s="57"/>
      <c r="I466" s="58"/>
      <c r="J466" s="57"/>
      <c r="K466" s="531" t="str">
        <f t="shared" si="21"/>
        <v/>
      </c>
      <c r="L466" s="531" t="str">
        <f>IF($G466="","",IF(OR('2.全体概要'!$C$15=1,'2.全体概要'!$C$15=2),INDEX($BH$15:$BH$16,MATCH($G466,$BG$15:$BG$16,-1)),IF('2.全体概要'!$C$15=3,INDEX($BH$14:$BH$15,MATCH($G466,$BG$14:$BG$15,-1)),INDEX($BH$13:$BH$14,MATCH($G466,$BG$13:$BG$14,-1)))))</f>
        <v/>
      </c>
      <c r="M466" s="531" t="str">
        <f t="shared" si="22"/>
        <v/>
      </c>
      <c r="N466" s="532">
        <f t="shared" si="23"/>
        <v>0</v>
      </c>
      <c r="O466" s="70"/>
      <c r="P466" s="124"/>
      <c r="Q466" s="54"/>
      <c r="R466" s="194"/>
      <c r="S466" s="125"/>
      <c r="T466" s="54"/>
      <c r="U466" s="194"/>
      <c r="V466" s="124"/>
      <c r="W466" s="54"/>
      <c r="X466" s="194"/>
      <c r="Y466" s="125"/>
      <c r="Z466" s="54"/>
      <c r="AA466" s="194"/>
      <c r="AB466" s="57"/>
      <c r="AC466" s="70"/>
      <c r="AD466" s="124"/>
      <c r="AE466" s="70"/>
      <c r="AF466" s="124"/>
      <c r="AG466" s="70"/>
      <c r="AH466" s="57"/>
      <c r="AI466" s="70"/>
      <c r="AJ466" s="124"/>
      <c r="AK466" s="891"/>
      <c r="AL466" s="908"/>
      <c r="AM466" s="891"/>
      <c r="AN466" s="908"/>
      <c r="AO466" s="891"/>
      <c r="AP466" s="910"/>
      <c r="AQ466" s="70"/>
      <c r="AR466" s="59"/>
      <c r="AS466" s="70"/>
      <c r="AT466" s="57"/>
      <c r="AU466" s="54"/>
      <c r="AV466" s="70"/>
      <c r="AW466" s="57"/>
      <c r="AX466" s="533" t="str">
        <f>IF(AW466="","",IF(AW466="A",'12.パネルラジエーター設備費用算出シート'!$G$13,IF(AW466="B",'12.パネルラジエーター設備費用算出シート'!$N$13,IF(AW466="C",'12.パネルラジエーター設備費用算出シート'!$G$23,IF(AW466="D",'12.パネルラジエーター設備費用算出シート'!$N$23,IF(AW466="E",'12.パネルラジエーター設備費用算出シート'!$G$33,IF(AW466="F",'12.パネルラジエーター設備費用算出シート'!$N$33,IF(AW466="G",'12.パネルラジエーター設備費用算出シート'!$G$43,IF(AW466="H",'12.パネルラジエーター設備費用算出シート'!$N$43,IF(AW466="I",'12.パネルラジエーター設備費用算出シート'!$G$54,'12.パネルラジエーター設備費用算出シート'!$N$54))))))))))</f>
        <v/>
      </c>
      <c r="AY466" s="70"/>
      <c r="AZ466" s="57"/>
      <c r="BA466" s="54"/>
      <c r="BB466" s="70"/>
    </row>
    <row r="467" spans="2:54">
      <c r="B467" s="55">
        <v>455</v>
      </c>
      <c r="C467" s="78"/>
      <c r="D467" s="56"/>
      <c r="E467" s="73"/>
      <c r="F467" s="530"/>
      <c r="G467" s="530"/>
      <c r="H467" s="57"/>
      <c r="I467" s="58"/>
      <c r="J467" s="57"/>
      <c r="K467" s="531" t="str">
        <f t="shared" si="21"/>
        <v/>
      </c>
      <c r="L467" s="531" t="str">
        <f>IF($G467="","",IF(OR('2.全体概要'!$C$15=1,'2.全体概要'!$C$15=2),INDEX($BH$15:$BH$16,MATCH($G467,$BG$15:$BG$16,-1)),IF('2.全体概要'!$C$15=3,INDEX($BH$14:$BH$15,MATCH($G467,$BG$14:$BG$15,-1)),INDEX($BH$13:$BH$14,MATCH($G467,$BG$13:$BG$14,-1)))))</f>
        <v/>
      </c>
      <c r="M467" s="531" t="str">
        <f t="shared" si="22"/>
        <v/>
      </c>
      <c r="N467" s="532">
        <f t="shared" si="23"/>
        <v>0</v>
      </c>
      <c r="O467" s="70"/>
      <c r="P467" s="124"/>
      <c r="Q467" s="54"/>
      <c r="R467" s="194"/>
      <c r="S467" s="125"/>
      <c r="T467" s="54"/>
      <c r="U467" s="194"/>
      <c r="V467" s="124"/>
      <c r="W467" s="54"/>
      <c r="X467" s="194"/>
      <c r="Y467" s="125"/>
      <c r="Z467" s="54"/>
      <c r="AA467" s="194"/>
      <c r="AB467" s="57"/>
      <c r="AC467" s="70"/>
      <c r="AD467" s="124"/>
      <c r="AE467" s="70"/>
      <c r="AF467" s="124"/>
      <c r="AG467" s="70"/>
      <c r="AH467" s="57"/>
      <c r="AI467" s="70"/>
      <c r="AJ467" s="124"/>
      <c r="AK467" s="891"/>
      <c r="AL467" s="908"/>
      <c r="AM467" s="891"/>
      <c r="AN467" s="908"/>
      <c r="AO467" s="891"/>
      <c r="AP467" s="910"/>
      <c r="AQ467" s="70"/>
      <c r="AR467" s="59"/>
      <c r="AS467" s="70"/>
      <c r="AT467" s="57"/>
      <c r="AU467" s="54"/>
      <c r="AV467" s="70"/>
      <c r="AW467" s="57"/>
      <c r="AX467" s="533" t="str">
        <f>IF(AW467="","",IF(AW467="A",'12.パネルラジエーター設備費用算出シート'!$G$13,IF(AW467="B",'12.パネルラジエーター設備費用算出シート'!$N$13,IF(AW467="C",'12.パネルラジエーター設備費用算出シート'!$G$23,IF(AW467="D",'12.パネルラジエーター設備費用算出シート'!$N$23,IF(AW467="E",'12.パネルラジエーター設備費用算出シート'!$G$33,IF(AW467="F",'12.パネルラジエーター設備費用算出シート'!$N$33,IF(AW467="G",'12.パネルラジエーター設備費用算出シート'!$G$43,IF(AW467="H",'12.パネルラジエーター設備費用算出シート'!$N$43,IF(AW467="I",'12.パネルラジエーター設備費用算出シート'!$G$54,'12.パネルラジエーター設備費用算出シート'!$N$54))))))))))</f>
        <v/>
      </c>
      <c r="AY467" s="70"/>
      <c r="AZ467" s="57"/>
      <c r="BA467" s="54"/>
      <c r="BB467" s="70"/>
    </row>
    <row r="468" spans="2:54">
      <c r="B468" s="55">
        <v>456</v>
      </c>
      <c r="C468" s="78"/>
      <c r="D468" s="56"/>
      <c r="E468" s="73"/>
      <c r="F468" s="530"/>
      <c r="G468" s="530"/>
      <c r="H468" s="57"/>
      <c r="I468" s="58"/>
      <c r="J468" s="57"/>
      <c r="K468" s="531" t="str">
        <f t="shared" si="21"/>
        <v/>
      </c>
      <c r="L468" s="531" t="str">
        <f>IF($G468="","",IF(OR('2.全体概要'!$C$15=1,'2.全体概要'!$C$15=2),INDEX($BH$15:$BH$16,MATCH($G468,$BG$15:$BG$16,-1)),IF('2.全体概要'!$C$15=3,INDEX($BH$14:$BH$15,MATCH($G468,$BG$14:$BG$15,-1)),INDEX($BH$13:$BH$14,MATCH($G468,$BG$13:$BG$14,-1)))))</f>
        <v/>
      </c>
      <c r="M468" s="531" t="str">
        <f t="shared" si="22"/>
        <v/>
      </c>
      <c r="N468" s="532">
        <f t="shared" si="23"/>
        <v>0</v>
      </c>
      <c r="O468" s="70"/>
      <c r="P468" s="124"/>
      <c r="Q468" s="54"/>
      <c r="R468" s="194"/>
      <c r="S468" s="125"/>
      <c r="T468" s="54"/>
      <c r="U468" s="194"/>
      <c r="V468" s="124"/>
      <c r="W468" s="54"/>
      <c r="X468" s="194"/>
      <c r="Y468" s="125"/>
      <c r="Z468" s="54"/>
      <c r="AA468" s="194"/>
      <c r="AB468" s="57"/>
      <c r="AC468" s="70"/>
      <c r="AD468" s="124"/>
      <c r="AE468" s="70"/>
      <c r="AF468" s="124"/>
      <c r="AG468" s="70"/>
      <c r="AH468" s="57"/>
      <c r="AI468" s="70"/>
      <c r="AJ468" s="124"/>
      <c r="AK468" s="891"/>
      <c r="AL468" s="908"/>
      <c r="AM468" s="891"/>
      <c r="AN468" s="908"/>
      <c r="AO468" s="891"/>
      <c r="AP468" s="910"/>
      <c r="AQ468" s="70"/>
      <c r="AR468" s="59"/>
      <c r="AS468" s="70"/>
      <c r="AT468" s="57"/>
      <c r="AU468" s="54"/>
      <c r="AV468" s="70"/>
      <c r="AW468" s="57"/>
      <c r="AX468" s="533" t="str">
        <f>IF(AW468="","",IF(AW468="A",'12.パネルラジエーター設備費用算出シート'!$G$13,IF(AW468="B",'12.パネルラジエーター設備費用算出シート'!$N$13,IF(AW468="C",'12.パネルラジエーター設備費用算出シート'!$G$23,IF(AW468="D",'12.パネルラジエーター設備費用算出シート'!$N$23,IF(AW468="E",'12.パネルラジエーター設備費用算出シート'!$G$33,IF(AW468="F",'12.パネルラジエーター設備費用算出シート'!$N$33,IF(AW468="G",'12.パネルラジエーター設備費用算出シート'!$G$43,IF(AW468="H",'12.パネルラジエーター設備費用算出シート'!$N$43,IF(AW468="I",'12.パネルラジエーター設備費用算出シート'!$G$54,'12.パネルラジエーター設備費用算出シート'!$N$54))))))))))</f>
        <v/>
      </c>
      <c r="AY468" s="70"/>
      <c r="AZ468" s="57"/>
      <c r="BA468" s="54"/>
      <c r="BB468" s="70"/>
    </row>
    <row r="469" spans="2:54">
      <c r="B469" s="55">
        <v>457</v>
      </c>
      <c r="C469" s="78"/>
      <c r="D469" s="56"/>
      <c r="E469" s="73"/>
      <c r="F469" s="530"/>
      <c r="G469" s="530"/>
      <c r="H469" s="57"/>
      <c r="I469" s="58"/>
      <c r="J469" s="57"/>
      <c r="K469" s="531" t="str">
        <f t="shared" si="21"/>
        <v/>
      </c>
      <c r="L469" s="531" t="str">
        <f>IF($G469="","",IF(OR('2.全体概要'!$C$15=1,'2.全体概要'!$C$15=2),INDEX($BH$15:$BH$16,MATCH($G469,$BG$15:$BG$16,-1)),IF('2.全体概要'!$C$15=3,INDEX($BH$14:$BH$15,MATCH($G469,$BG$14:$BG$15,-1)),INDEX($BH$13:$BH$14,MATCH($G469,$BG$13:$BG$14,-1)))))</f>
        <v/>
      </c>
      <c r="M469" s="531" t="str">
        <f t="shared" si="22"/>
        <v/>
      </c>
      <c r="N469" s="532">
        <f t="shared" si="23"/>
        <v>0</v>
      </c>
      <c r="O469" s="70"/>
      <c r="P469" s="124"/>
      <c r="Q469" s="54"/>
      <c r="R469" s="194"/>
      <c r="S469" s="125"/>
      <c r="T469" s="54"/>
      <c r="U469" s="194"/>
      <c r="V469" s="124"/>
      <c r="W469" s="54"/>
      <c r="X469" s="194"/>
      <c r="Y469" s="125"/>
      <c r="Z469" s="54"/>
      <c r="AA469" s="194"/>
      <c r="AB469" s="57"/>
      <c r="AC469" s="70"/>
      <c r="AD469" s="124"/>
      <c r="AE469" s="70"/>
      <c r="AF469" s="124"/>
      <c r="AG469" s="70"/>
      <c r="AH469" s="57"/>
      <c r="AI469" s="70"/>
      <c r="AJ469" s="124"/>
      <c r="AK469" s="891"/>
      <c r="AL469" s="908"/>
      <c r="AM469" s="891"/>
      <c r="AN469" s="908"/>
      <c r="AO469" s="891"/>
      <c r="AP469" s="910"/>
      <c r="AQ469" s="70"/>
      <c r="AR469" s="59"/>
      <c r="AS469" s="70"/>
      <c r="AT469" s="57"/>
      <c r="AU469" s="54"/>
      <c r="AV469" s="70"/>
      <c r="AW469" s="57"/>
      <c r="AX469" s="533" t="str">
        <f>IF(AW469="","",IF(AW469="A",'12.パネルラジエーター設備費用算出シート'!$G$13,IF(AW469="B",'12.パネルラジエーター設備費用算出シート'!$N$13,IF(AW469="C",'12.パネルラジエーター設備費用算出シート'!$G$23,IF(AW469="D",'12.パネルラジエーター設備費用算出シート'!$N$23,IF(AW469="E",'12.パネルラジエーター設備費用算出シート'!$G$33,IF(AW469="F",'12.パネルラジエーター設備費用算出シート'!$N$33,IF(AW469="G",'12.パネルラジエーター設備費用算出シート'!$G$43,IF(AW469="H",'12.パネルラジエーター設備費用算出シート'!$N$43,IF(AW469="I",'12.パネルラジエーター設備費用算出シート'!$G$54,'12.パネルラジエーター設備費用算出シート'!$N$54))))))))))</f>
        <v/>
      </c>
      <c r="AY469" s="70"/>
      <c r="AZ469" s="57"/>
      <c r="BA469" s="54"/>
      <c r="BB469" s="70"/>
    </row>
    <row r="470" spans="2:54">
      <c r="B470" s="55">
        <v>458</v>
      </c>
      <c r="C470" s="78"/>
      <c r="D470" s="56"/>
      <c r="E470" s="73"/>
      <c r="F470" s="530"/>
      <c r="G470" s="530"/>
      <c r="H470" s="57"/>
      <c r="I470" s="58"/>
      <c r="J470" s="57"/>
      <c r="K470" s="531" t="str">
        <f t="shared" si="21"/>
        <v/>
      </c>
      <c r="L470" s="531" t="str">
        <f>IF($G470="","",IF(OR('2.全体概要'!$C$15=1,'2.全体概要'!$C$15=2),INDEX($BH$15:$BH$16,MATCH($G470,$BG$15:$BG$16,-1)),IF('2.全体概要'!$C$15=3,INDEX($BH$14:$BH$15,MATCH($G470,$BG$14:$BG$15,-1)),INDEX($BH$13:$BH$14,MATCH($G470,$BG$13:$BG$14,-1)))))</f>
        <v/>
      </c>
      <c r="M470" s="531" t="str">
        <f t="shared" si="22"/>
        <v/>
      </c>
      <c r="N470" s="532">
        <f t="shared" si="23"/>
        <v>0</v>
      </c>
      <c r="O470" s="70"/>
      <c r="P470" s="124"/>
      <c r="Q470" s="54"/>
      <c r="R470" s="194"/>
      <c r="S470" s="125"/>
      <c r="T470" s="54"/>
      <c r="U470" s="194"/>
      <c r="V470" s="124"/>
      <c r="W470" s="54"/>
      <c r="X470" s="194"/>
      <c r="Y470" s="125"/>
      <c r="Z470" s="54"/>
      <c r="AA470" s="194"/>
      <c r="AB470" s="57"/>
      <c r="AC470" s="70"/>
      <c r="AD470" s="124"/>
      <c r="AE470" s="70"/>
      <c r="AF470" s="124"/>
      <c r="AG470" s="70"/>
      <c r="AH470" s="57"/>
      <c r="AI470" s="70"/>
      <c r="AJ470" s="124"/>
      <c r="AK470" s="891"/>
      <c r="AL470" s="908"/>
      <c r="AM470" s="891"/>
      <c r="AN470" s="908"/>
      <c r="AO470" s="891"/>
      <c r="AP470" s="910"/>
      <c r="AQ470" s="70"/>
      <c r="AR470" s="59"/>
      <c r="AS470" s="70"/>
      <c r="AT470" s="57"/>
      <c r="AU470" s="54"/>
      <c r="AV470" s="70"/>
      <c r="AW470" s="57"/>
      <c r="AX470" s="533" t="str">
        <f>IF(AW470="","",IF(AW470="A",'12.パネルラジエーター設備費用算出シート'!$G$13,IF(AW470="B",'12.パネルラジエーター設備費用算出シート'!$N$13,IF(AW470="C",'12.パネルラジエーター設備費用算出シート'!$G$23,IF(AW470="D",'12.パネルラジエーター設備費用算出シート'!$N$23,IF(AW470="E",'12.パネルラジエーター設備費用算出シート'!$G$33,IF(AW470="F",'12.パネルラジエーター設備費用算出シート'!$N$33,IF(AW470="G",'12.パネルラジエーター設備費用算出シート'!$G$43,IF(AW470="H",'12.パネルラジエーター設備費用算出シート'!$N$43,IF(AW470="I",'12.パネルラジエーター設備費用算出シート'!$G$54,'12.パネルラジエーター設備費用算出シート'!$N$54))))))))))</f>
        <v/>
      </c>
      <c r="AY470" s="70"/>
      <c r="AZ470" s="57"/>
      <c r="BA470" s="54"/>
      <c r="BB470" s="70"/>
    </row>
    <row r="471" spans="2:54">
      <c r="B471" s="55">
        <v>459</v>
      </c>
      <c r="C471" s="78"/>
      <c r="D471" s="56"/>
      <c r="E471" s="73"/>
      <c r="F471" s="530"/>
      <c r="G471" s="530"/>
      <c r="H471" s="57"/>
      <c r="I471" s="58"/>
      <c r="J471" s="57"/>
      <c r="K471" s="531" t="str">
        <f t="shared" si="21"/>
        <v/>
      </c>
      <c r="L471" s="531" t="str">
        <f>IF($G471="","",IF(OR('2.全体概要'!$C$15=1,'2.全体概要'!$C$15=2),INDEX($BH$15:$BH$16,MATCH($G471,$BG$15:$BG$16,-1)),IF('2.全体概要'!$C$15=3,INDEX($BH$14:$BH$15,MATCH($G471,$BG$14:$BG$15,-1)),INDEX($BH$13:$BH$14,MATCH($G471,$BG$13:$BG$14,-1)))))</f>
        <v/>
      </c>
      <c r="M471" s="531" t="str">
        <f t="shared" si="22"/>
        <v/>
      </c>
      <c r="N471" s="532">
        <f t="shared" si="23"/>
        <v>0</v>
      </c>
      <c r="O471" s="70"/>
      <c r="P471" s="124"/>
      <c r="Q471" s="54"/>
      <c r="R471" s="194"/>
      <c r="S471" s="125"/>
      <c r="T471" s="54"/>
      <c r="U471" s="194"/>
      <c r="V471" s="124"/>
      <c r="W471" s="54"/>
      <c r="X471" s="194"/>
      <c r="Y471" s="125"/>
      <c r="Z471" s="54"/>
      <c r="AA471" s="194"/>
      <c r="AB471" s="57"/>
      <c r="AC471" s="70"/>
      <c r="AD471" s="124"/>
      <c r="AE471" s="70"/>
      <c r="AF471" s="124"/>
      <c r="AG471" s="70"/>
      <c r="AH471" s="57"/>
      <c r="AI471" s="70"/>
      <c r="AJ471" s="124"/>
      <c r="AK471" s="891"/>
      <c r="AL471" s="908"/>
      <c r="AM471" s="891"/>
      <c r="AN471" s="908"/>
      <c r="AO471" s="891"/>
      <c r="AP471" s="910"/>
      <c r="AQ471" s="70"/>
      <c r="AR471" s="59"/>
      <c r="AS471" s="70"/>
      <c r="AT471" s="57"/>
      <c r="AU471" s="54"/>
      <c r="AV471" s="70"/>
      <c r="AW471" s="57"/>
      <c r="AX471" s="533" t="str">
        <f>IF(AW471="","",IF(AW471="A",'12.パネルラジエーター設備費用算出シート'!$G$13,IF(AW471="B",'12.パネルラジエーター設備費用算出シート'!$N$13,IF(AW471="C",'12.パネルラジエーター設備費用算出シート'!$G$23,IF(AW471="D",'12.パネルラジエーター設備費用算出シート'!$N$23,IF(AW471="E",'12.パネルラジエーター設備費用算出シート'!$G$33,IF(AW471="F",'12.パネルラジエーター設備費用算出シート'!$N$33,IF(AW471="G",'12.パネルラジエーター設備費用算出シート'!$G$43,IF(AW471="H",'12.パネルラジエーター設備費用算出シート'!$N$43,IF(AW471="I",'12.パネルラジエーター設備費用算出シート'!$G$54,'12.パネルラジエーター設備費用算出シート'!$N$54))))))))))</f>
        <v/>
      </c>
      <c r="AY471" s="70"/>
      <c r="AZ471" s="57"/>
      <c r="BA471" s="54"/>
      <c r="BB471" s="70"/>
    </row>
    <row r="472" spans="2:54">
      <c r="B472" s="55">
        <v>460</v>
      </c>
      <c r="C472" s="78"/>
      <c r="D472" s="56"/>
      <c r="E472" s="73"/>
      <c r="F472" s="530"/>
      <c r="G472" s="530"/>
      <c r="H472" s="57"/>
      <c r="I472" s="58"/>
      <c r="J472" s="57"/>
      <c r="K472" s="531" t="str">
        <f t="shared" si="21"/>
        <v/>
      </c>
      <c r="L472" s="531" t="str">
        <f>IF($G472="","",IF(OR('2.全体概要'!$C$15=1,'2.全体概要'!$C$15=2),INDEX($BH$15:$BH$16,MATCH($G472,$BG$15:$BG$16,-1)),IF('2.全体概要'!$C$15=3,INDEX($BH$14:$BH$15,MATCH($G472,$BG$14:$BG$15,-1)),INDEX($BH$13:$BH$14,MATCH($G472,$BG$13:$BG$14,-1)))))</f>
        <v/>
      </c>
      <c r="M472" s="531" t="str">
        <f t="shared" si="22"/>
        <v/>
      </c>
      <c r="N472" s="532">
        <f t="shared" si="23"/>
        <v>0</v>
      </c>
      <c r="O472" s="70"/>
      <c r="P472" s="124"/>
      <c r="Q472" s="54"/>
      <c r="R472" s="194"/>
      <c r="S472" s="125"/>
      <c r="T472" s="54"/>
      <c r="U472" s="194"/>
      <c r="V472" s="124"/>
      <c r="W472" s="54"/>
      <c r="X472" s="194"/>
      <c r="Y472" s="125"/>
      <c r="Z472" s="54"/>
      <c r="AA472" s="194"/>
      <c r="AB472" s="57"/>
      <c r="AC472" s="70"/>
      <c r="AD472" s="124"/>
      <c r="AE472" s="70"/>
      <c r="AF472" s="124"/>
      <c r="AG472" s="70"/>
      <c r="AH472" s="57"/>
      <c r="AI472" s="70"/>
      <c r="AJ472" s="124"/>
      <c r="AK472" s="891"/>
      <c r="AL472" s="908"/>
      <c r="AM472" s="891"/>
      <c r="AN472" s="908"/>
      <c r="AO472" s="891"/>
      <c r="AP472" s="910"/>
      <c r="AQ472" s="70"/>
      <c r="AR472" s="59"/>
      <c r="AS472" s="70"/>
      <c r="AT472" s="57"/>
      <c r="AU472" s="54"/>
      <c r="AV472" s="70"/>
      <c r="AW472" s="57"/>
      <c r="AX472" s="533" t="str">
        <f>IF(AW472="","",IF(AW472="A",'12.パネルラジエーター設備費用算出シート'!$G$13,IF(AW472="B",'12.パネルラジエーター設備費用算出シート'!$N$13,IF(AW472="C",'12.パネルラジエーター設備費用算出シート'!$G$23,IF(AW472="D",'12.パネルラジエーター設備費用算出シート'!$N$23,IF(AW472="E",'12.パネルラジエーター設備費用算出シート'!$G$33,IF(AW472="F",'12.パネルラジエーター設備費用算出シート'!$N$33,IF(AW472="G",'12.パネルラジエーター設備費用算出シート'!$G$43,IF(AW472="H",'12.パネルラジエーター設備費用算出シート'!$N$43,IF(AW472="I",'12.パネルラジエーター設備費用算出シート'!$G$54,'12.パネルラジエーター設備費用算出シート'!$N$54))))))))))</f>
        <v/>
      </c>
      <c r="AY472" s="70"/>
      <c r="AZ472" s="57"/>
      <c r="BA472" s="54"/>
      <c r="BB472" s="70"/>
    </row>
    <row r="473" spans="2:54">
      <c r="B473" s="55">
        <v>461</v>
      </c>
      <c r="C473" s="78"/>
      <c r="D473" s="56"/>
      <c r="E473" s="73"/>
      <c r="F473" s="530"/>
      <c r="G473" s="530"/>
      <c r="H473" s="57"/>
      <c r="I473" s="58"/>
      <c r="J473" s="57"/>
      <c r="K473" s="531" t="str">
        <f t="shared" si="21"/>
        <v/>
      </c>
      <c r="L473" s="531" t="str">
        <f>IF($G473="","",IF(OR('2.全体概要'!$C$15=1,'2.全体概要'!$C$15=2),INDEX($BH$15:$BH$16,MATCH($G473,$BG$15:$BG$16,-1)),IF('2.全体概要'!$C$15=3,INDEX($BH$14:$BH$15,MATCH($G473,$BG$14:$BG$15,-1)),INDEX($BH$13:$BH$14,MATCH($G473,$BG$13:$BG$14,-1)))))</f>
        <v/>
      </c>
      <c r="M473" s="531" t="str">
        <f t="shared" si="22"/>
        <v/>
      </c>
      <c r="N473" s="532">
        <f t="shared" si="23"/>
        <v>0</v>
      </c>
      <c r="O473" s="70"/>
      <c r="P473" s="124"/>
      <c r="Q473" s="54"/>
      <c r="R473" s="194"/>
      <c r="S473" s="125"/>
      <c r="T473" s="54"/>
      <c r="U473" s="194"/>
      <c r="V473" s="124"/>
      <c r="W473" s="54"/>
      <c r="X473" s="194"/>
      <c r="Y473" s="125"/>
      <c r="Z473" s="54"/>
      <c r="AA473" s="194"/>
      <c r="AB473" s="57"/>
      <c r="AC473" s="70"/>
      <c r="AD473" s="124"/>
      <c r="AE473" s="70"/>
      <c r="AF473" s="124"/>
      <c r="AG473" s="70"/>
      <c r="AH473" s="57"/>
      <c r="AI473" s="70"/>
      <c r="AJ473" s="124"/>
      <c r="AK473" s="891"/>
      <c r="AL473" s="908"/>
      <c r="AM473" s="891"/>
      <c r="AN473" s="908"/>
      <c r="AO473" s="891"/>
      <c r="AP473" s="910"/>
      <c r="AQ473" s="70"/>
      <c r="AR473" s="59"/>
      <c r="AS473" s="70"/>
      <c r="AT473" s="57"/>
      <c r="AU473" s="54"/>
      <c r="AV473" s="70"/>
      <c r="AW473" s="57"/>
      <c r="AX473" s="533" t="str">
        <f>IF(AW473="","",IF(AW473="A",'12.パネルラジエーター設備費用算出シート'!$G$13,IF(AW473="B",'12.パネルラジエーター設備費用算出シート'!$N$13,IF(AW473="C",'12.パネルラジエーター設備費用算出シート'!$G$23,IF(AW473="D",'12.パネルラジエーター設備費用算出シート'!$N$23,IF(AW473="E",'12.パネルラジエーター設備費用算出シート'!$G$33,IF(AW473="F",'12.パネルラジエーター設備費用算出シート'!$N$33,IF(AW473="G",'12.パネルラジエーター設備費用算出シート'!$G$43,IF(AW473="H",'12.パネルラジエーター設備費用算出シート'!$N$43,IF(AW473="I",'12.パネルラジエーター設備費用算出シート'!$G$54,'12.パネルラジエーター設備費用算出シート'!$N$54))))))))))</f>
        <v/>
      </c>
      <c r="AY473" s="70"/>
      <c r="AZ473" s="57"/>
      <c r="BA473" s="54"/>
      <c r="BB473" s="70"/>
    </row>
    <row r="474" spans="2:54">
      <c r="B474" s="55">
        <v>462</v>
      </c>
      <c r="C474" s="78"/>
      <c r="D474" s="56"/>
      <c r="E474" s="73"/>
      <c r="F474" s="530"/>
      <c r="G474" s="530"/>
      <c r="H474" s="57"/>
      <c r="I474" s="58"/>
      <c r="J474" s="57"/>
      <c r="K474" s="531" t="str">
        <f t="shared" si="21"/>
        <v/>
      </c>
      <c r="L474" s="531" t="str">
        <f>IF($G474="","",IF(OR('2.全体概要'!$C$15=1,'2.全体概要'!$C$15=2),INDEX($BH$15:$BH$16,MATCH($G474,$BG$15:$BG$16,-1)),IF('2.全体概要'!$C$15=3,INDEX($BH$14:$BH$15,MATCH($G474,$BG$14:$BG$15,-1)),INDEX($BH$13:$BH$14,MATCH($G474,$BG$13:$BG$14,-1)))))</f>
        <v/>
      </c>
      <c r="M474" s="531" t="str">
        <f t="shared" si="22"/>
        <v/>
      </c>
      <c r="N474" s="532">
        <f t="shared" si="23"/>
        <v>0</v>
      </c>
      <c r="O474" s="70"/>
      <c r="P474" s="124"/>
      <c r="Q474" s="54"/>
      <c r="R474" s="194"/>
      <c r="S474" s="125"/>
      <c r="T474" s="54"/>
      <c r="U474" s="194"/>
      <c r="V474" s="124"/>
      <c r="W474" s="54"/>
      <c r="X474" s="194"/>
      <c r="Y474" s="125"/>
      <c r="Z474" s="54"/>
      <c r="AA474" s="194"/>
      <c r="AB474" s="57"/>
      <c r="AC474" s="70"/>
      <c r="AD474" s="124"/>
      <c r="AE474" s="70"/>
      <c r="AF474" s="124"/>
      <c r="AG474" s="70"/>
      <c r="AH474" s="57"/>
      <c r="AI474" s="70"/>
      <c r="AJ474" s="124"/>
      <c r="AK474" s="891"/>
      <c r="AL474" s="908"/>
      <c r="AM474" s="891"/>
      <c r="AN474" s="908"/>
      <c r="AO474" s="891"/>
      <c r="AP474" s="910"/>
      <c r="AQ474" s="70"/>
      <c r="AR474" s="59"/>
      <c r="AS474" s="70"/>
      <c r="AT474" s="57"/>
      <c r="AU474" s="54"/>
      <c r="AV474" s="70"/>
      <c r="AW474" s="57"/>
      <c r="AX474" s="533" t="str">
        <f>IF(AW474="","",IF(AW474="A",'12.パネルラジエーター設備費用算出シート'!$G$13,IF(AW474="B",'12.パネルラジエーター設備費用算出シート'!$N$13,IF(AW474="C",'12.パネルラジエーター設備費用算出シート'!$G$23,IF(AW474="D",'12.パネルラジエーター設備費用算出シート'!$N$23,IF(AW474="E",'12.パネルラジエーター設備費用算出シート'!$G$33,IF(AW474="F",'12.パネルラジエーター設備費用算出シート'!$N$33,IF(AW474="G",'12.パネルラジエーター設備費用算出シート'!$G$43,IF(AW474="H",'12.パネルラジエーター設備費用算出シート'!$N$43,IF(AW474="I",'12.パネルラジエーター設備費用算出シート'!$G$54,'12.パネルラジエーター設備費用算出シート'!$N$54))))))))))</f>
        <v/>
      </c>
      <c r="AY474" s="70"/>
      <c r="AZ474" s="57"/>
      <c r="BA474" s="54"/>
      <c r="BB474" s="70"/>
    </row>
    <row r="475" spans="2:54">
      <c r="B475" s="55">
        <v>463</v>
      </c>
      <c r="C475" s="78"/>
      <c r="D475" s="56"/>
      <c r="E475" s="73"/>
      <c r="F475" s="530"/>
      <c r="G475" s="530"/>
      <c r="H475" s="57"/>
      <c r="I475" s="58"/>
      <c r="J475" s="57"/>
      <c r="K475" s="531" t="str">
        <f t="shared" si="21"/>
        <v/>
      </c>
      <c r="L475" s="531" t="str">
        <f>IF($G475="","",IF(OR('2.全体概要'!$C$15=1,'2.全体概要'!$C$15=2),INDEX($BH$15:$BH$16,MATCH($G475,$BG$15:$BG$16,-1)),IF('2.全体概要'!$C$15=3,INDEX($BH$14:$BH$15,MATCH($G475,$BG$14:$BG$15,-1)),INDEX($BH$13:$BH$14,MATCH($G475,$BG$13:$BG$14,-1)))))</f>
        <v/>
      </c>
      <c r="M475" s="531" t="str">
        <f t="shared" si="22"/>
        <v/>
      </c>
      <c r="N475" s="532">
        <f t="shared" si="23"/>
        <v>0</v>
      </c>
      <c r="O475" s="70"/>
      <c r="P475" s="124"/>
      <c r="Q475" s="54"/>
      <c r="R475" s="194"/>
      <c r="S475" s="125"/>
      <c r="T475" s="54"/>
      <c r="U475" s="194"/>
      <c r="V475" s="124"/>
      <c r="W475" s="54"/>
      <c r="X475" s="194"/>
      <c r="Y475" s="125"/>
      <c r="Z475" s="54"/>
      <c r="AA475" s="194"/>
      <c r="AB475" s="57"/>
      <c r="AC475" s="70"/>
      <c r="AD475" s="124"/>
      <c r="AE475" s="70"/>
      <c r="AF475" s="124"/>
      <c r="AG475" s="70"/>
      <c r="AH475" s="57"/>
      <c r="AI475" s="70"/>
      <c r="AJ475" s="124"/>
      <c r="AK475" s="891"/>
      <c r="AL475" s="908"/>
      <c r="AM475" s="891"/>
      <c r="AN475" s="908"/>
      <c r="AO475" s="891"/>
      <c r="AP475" s="910"/>
      <c r="AQ475" s="70"/>
      <c r="AR475" s="59"/>
      <c r="AS475" s="70"/>
      <c r="AT475" s="57"/>
      <c r="AU475" s="54"/>
      <c r="AV475" s="70"/>
      <c r="AW475" s="57"/>
      <c r="AX475" s="533" t="str">
        <f>IF(AW475="","",IF(AW475="A",'12.パネルラジエーター設備費用算出シート'!$G$13,IF(AW475="B",'12.パネルラジエーター設備費用算出シート'!$N$13,IF(AW475="C",'12.パネルラジエーター設備費用算出シート'!$G$23,IF(AW475="D",'12.パネルラジエーター設備費用算出シート'!$N$23,IF(AW475="E",'12.パネルラジエーター設備費用算出シート'!$G$33,IF(AW475="F",'12.パネルラジエーター設備費用算出シート'!$N$33,IF(AW475="G",'12.パネルラジエーター設備費用算出シート'!$G$43,IF(AW475="H",'12.パネルラジエーター設備費用算出シート'!$N$43,IF(AW475="I",'12.パネルラジエーター設備費用算出シート'!$G$54,'12.パネルラジエーター設備費用算出シート'!$N$54))))))))))</f>
        <v/>
      </c>
      <c r="AY475" s="70"/>
      <c r="AZ475" s="57"/>
      <c r="BA475" s="54"/>
      <c r="BB475" s="70"/>
    </row>
    <row r="476" spans="2:54">
      <c r="B476" s="55">
        <v>464</v>
      </c>
      <c r="C476" s="78"/>
      <c r="D476" s="56"/>
      <c r="E476" s="73"/>
      <c r="F476" s="530"/>
      <c r="G476" s="530"/>
      <c r="H476" s="57"/>
      <c r="I476" s="58"/>
      <c r="J476" s="57"/>
      <c r="K476" s="531" t="str">
        <f t="shared" si="21"/>
        <v/>
      </c>
      <c r="L476" s="531" t="str">
        <f>IF($G476="","",IF(OR('2.全体概要'!$C$15=1,'2.全体概要'!$C$15=2),INDEX($BH$15:$BH$16,MATCH($G476,$BG$15:$BG$16,-1)),IF('2.全体概要'!$C$15=3,INDEX($BH$14:$BH$15,MATCH($G476,$BG$14:$BG$15,-1)),INDEX($BH$13:$BH$14,MATCH($G476,$BG$13:$BG$14,-1)))))</f>
        <v/>
      </c>
      <c r="M476" s="531" t="str">
        <f t="shared" si="22"/>
        <v/>
      </c>
      <c r="N476" s="532">
        <f t="shared" si="23"/>
        <v>0</v>
      </c>
      <c r="O476" s="70"/>
      <c r="P476" s="124"/>
      <c r="Q476" s="54"/>
      <c r="R476" s="194"/>
      <c r="S476" s="125"/>
      <c r="T476" s="54"/>
      <c r="U476" s="194"/>
      <c r="V476" s="124"/>
      <c r="W476" s="54"/>
      <c r="X476" s="194"/>
      <c r="Y476" s="125"/>
      <c r="Z476" s="54"/>
      <c r="AA476" s="194"/>
      <c r="AB476" s="57"/>
      <c r="AC476" s="70"/>
      <c r="AD476" s="124"/>
      <c r="AE476" s="70"/>
      <c r="AF476" s="124"/>
      <c r="AG476" s="70"/>
      <c r="AH476" s="57"/>
      <c r="AI476" s="70"/>
      <c r="AJ476" s="124"/>
      <c r="AK476" s="891"/>
      <c r="AL476" s="908"/>
      <c r="AM476" s="891"/>
      <c r="AN476" s="908"/>
      <c r="AO476" s="891"/>
      <c r="AP476" s="910"/>
      <c r="AQ476" s="70"/>
      <c r="AR476" s="59"/>
      <c r="AS476" s="70"/>
      <c r="AT476" s="57"/>
      <c r="AU476" s="54"/>
      <c r="AV476" s="70"/>
      <c r="AW476" s="57"/>
      <c r="AX476" s="533" t="str">
        <f>IF(AW476="","",IF(AW476="A",'12.パネルラジエーター設備費用算出シート'!$G$13,IF(AW476="B",'12.パネルラジエーター設備費用算出シート'!$N$13,IF(AW476="C",'12.パネルラジエーター設備費用算出シート'!$G$23,IF(AW476="D",'12.パネルラジエーター設備費用算出シート'!$N$23,IF(AW476="E",'12.パネルラジエーター設備費用算出シート'!$G$33,IF(AW476="F",'12.パネルラジエーター設備費用算出シート'!$N$33,IF(AW476="G",'12.パネルラジエーター設備費用算出シート'!$G$43,IF(AW476="H",'12.パネルラジエーター設備費用算出シート'!$N$43,IF(AW476="I",'12.パネルラジエーター設備費用算出シート'!$G$54,'12.パネルラジエーター設備費用算出シート'!$N$54))))))))))</f>
        <v/>
      </c>
      <c r="AY476" s="70"/>
      <c r="AZ476" s="57"/>
      <c r="BA476" s="54"/>
      <c r="BB476" s="70"/>
    </row>
    <row r="477" spans="2:54">
      <c r="B477" s="55">
        <v>465</v>
      </c>
      <c r="C477" s="78"/>
      <c r="D477" s="56"/>
      <c r="E477" s="73"/>
      <c r="F477" s="530"/>
      <c r="G477" s="530"/>
      <c r="H477" s="57"/>
      <c r="I477" s="58"/>
      <c r="J477" s="57"/>
      <c r="K477" s="531" t="str">
        <f t="shared" si="21"/>
        <v/>
      </c>
      <c r="L477" s="531" t="str">
        <f>IF($G477="","",IF(OR('2.全体概要'!$C$15=1,'2.全体概要'!$C$15=2),INDEX($BH$15:$BH$16,MATCH($G477,$BG$15:$BG$16,-1)),IF('2.全体概要'!$C$15=3,INDEX($BH$14:$BH$15,MATCH($G477,$BG$14:$BG$15,-1)),INDEX($BH$13:$BH$14,MATCH($G477,$BG$13:$BG$14,-1)))))</f>
        <v/>
      </c>
      <c r="M477" s="531" t="str">
        <f t="shared" si="22"/>
        <v/>
      </c>
      <c r="N477" s="532">
        <f t="shared" si="23"/>
        <v>0</v>
      </c>
      <c r="O477" s="70"/>
      <c r="P477" s="124"/>
      <c r="Q477" s="54"/>
      <c r="R477" s="194"/>
      <c r="S477" s="125"/>
      <c r="T477" s="54"/>
      <c r="U477" s="194"/>
      <c r="V477" s="124"/>
      <c r="W477" s="54"/>
      <c r="X477" s="194"/>
      <c r="Y477" s="125"/>
      <c r="Z477" s="54"/>
      <c r="AA477" s="194"/>
      <c r="AB477" s="57"/>
      <c r="AC477" s="70"/>
      <c r="AD477" s="124"/>
      <c r="AE477" s="70"/>
      <c r="AF477" s="124"/>
      <c r="AG477" s="70"/>
      <c r="AH477" s="57"/>
      <c r="AI477" s="70"/>
      <c r="AJ477" s="124"/>
      <c r="AK477" s="891"/>
      <c r="AL477" s="908"/>
      <c r="AM477" s="891"/>
      <c r="AN477" s="908"/>
      <c r="AO477" s="891"/>
      <c r="AP477" s="910"/>
      <c r="AQ477" s="70"/>
      <c r="AR477" s="59"/>
      <c r="AS477" s="70"/>
      <c r="AT477" s="57"/>
      <c r="AU477" s="54"/>
      <c r="AV477" s="70"/>
      <c r="AW477" s="57"/>
      <c r="AX477" s="533" t="str">
        <f>IF(AW477="","",IF(AW477="A",'12.パネルラジエーター設備費用算出シート'!$G$13,IF(AW477="B",'12.パネルラジエーター設備費用算出シート'!$N$13,IF(AW477="C",'12.パネルラジエーター設備費用算出シート'!$G$23,IF(AW477="D",'12.パネルラジエーター設備費用算出シート'!$N$23,IF(AW477="E",'12.パネルラジエーター設備費用算出シート'!$G$33,IF(AW477="F",'12.パネルラジエーター設備費用算出シート'!$N$33,IF(AW477="G",'12.パネルラジエーター設備費用算出シート'!$G$43,IF(AW477="H",'12.パネルラジエーター設備費用算出シート'!$N$43,IF(AW477="I",'12.パネルラジエーター設備費用算出シート'!$G$54,'12.パネルラジエーター設備費用算出シート'!$N$54))))))))))</f>
        <v/>
      </c>
      <c r="AY477" s="70"/>
      <c r="AZ477" s="57"/>
      <c r="BA477" s="54"/>
      <c r="BB477" s="70"/>
    </row>
    <row r="478" spans="2:54">
      <c r="B478" s="55">
        <v>466</v>
      </c>
      <c r="C478" s="78"/>
      <c r="D478" s="56"/>
      <c r="E478" s="73"/>
      <c r="F478" s="530"/>
      <c r="G478" s="530"/>
      <c r="H478" s="57"/>
      <c r="I478" s="58"/>
      <c r="J478" s="57"/>
      <c r="K478" s="531" t="str">
        <f t="shared" si="21"/>
        <v/>
      </c>
      <c r="L478" s="531" t="str">
        <f>IF($G478="","",IF(OR('2.全体概要'!$C$15=1,'2.全体概要'!$C$15=2),INDEX($BH$15:$BH$16,MATCH($G478,$BG$15:$BG$16,-1)),IF('2.全体概要'!$C$15=3,INDEX($BH$14:$BH$15,MATCH($G478,$BG$14:$BG$15,-1)),INDEX($BH$13:$BH$14,MATCH($G478,$BG$13:$BG$14,-1)))))</f>
        <v/>
      </c>
      <c r="M478" s="531" t="str">
        <f t="shared" si="22"/>
        <v/>
      </c>
      <c r="N478" s="532">
        <f t="shared" si="23"/>
        <v>0</v>
      </c>
      <c r="O478" s="70"/>
      <c r="P478" s="124"/>
      <c r="Q478" s="54"/>
      <c r="R478" s="194"/>
      <c r="S478" s="125"/>
      <c r="T478" s="54"/>
      <c r="U478" s="194"/>
      <c r="V478" s="124"/>
      <c r="W478" s="54"/>
      <c r="X478" s="194"/>
      <c r="Y478" s="125"/>
      <c r="Z478" s="54"/>
      <c r="AA478" s="194"/>
      <c r="AB478" s="57"/>
      <c r="AC478" s="70"/>
      <c r="AD478" s="124"/>
      <c r="AE478" s="70"/>
      <c r="AF478" s="124"/>
      <c r="AG478" s="70"/>
      <c r="AH478" s="57"/>
      <c r="AI478" s="70"/>
      <c r="AJ478" s="124"/>
      <c r="AK478" s="891"/>
      <c r="AL478" s="908"/>
      <c r="AM478" s="891"/>
      <c r="AN478" s="908"/>
      <c r="AO478" s="891"/>
      <c r="AP478" s="910"/>
      <c r="AQ478" s="70"/>
      <c r="AR478" s="59"/>
      <c r="AS478" s="70"/>
      <c r="AT478" s="57"/>
      <c r="AU478" s="54"/>
      <c r="AV478" s="70"/>
      <c r="AW478" s="57"/>
      <c r="AX478" s="533" t="str">
        <f>IF(AW478="","",IF(AW478="A",'12.パネルラジエーター設備費用算出シート'!$G$13,IF(AW478="B",'12.パネルラジエーター設備費用算出シート'!$N$13,IF(AW478="C",'12.パネルラジエーター設備費用算出シート'!$G$23,IF(AW478="D",'12.パネルラジエーター設備費用算出シート'!$N$23,IF(AW478="E",'12.パネルラジエーター設備費用算出シート'!$G$33,IF(AW478="F",'12.パネルラジエーター設備費用算出シート'!$N$33,IF(AW478="G",'12.パネルラジエーター設備費用算出シート'!$G$43,IF(AW478="H",'12.パネルラジエーター設備費用算出シート'!$N$43,IF(AW478="I",'12.パネルラジエーター設備費用算出シート'!$G$54,'12.パネルラジエーター設備費用算出シート'!$N$54))))))))))</f>
        <v/>
      </c>
      <c r="AY478" s="70"/>
      <c r="AZ478" s="57"/>
      <c r="BA478" s="54"/>
      <c r="BB478" s="70"/>
    </row>
    <row r="479" spans="2:54">
      <c r="B479" s="55">
        <v>467</v>
      </c>
      <c r="C479" s="78"/>
      <c r="D479" s="56"/>
      <c r="E479" s="73"/>
      <c r="F479" s="530"/>
      <c r="G479" s="530"/>
      <c r="H479" s="57"/>
      <c r="I479" s="58"/>
      <c r="J479" s="57"/>
      <c r="K479" s="531" t="str">
        <f t="shared" si="21"/>
        <v/>
      </c>
      <c r="L479" s="531" t="str">
        <f>IF($G479="","",IF(OR('2.全体概要'!$C$15=1,'2.全体概要'!$C$15=2),INDEX($BH$15:$BH$16,MATCH($G479,$BG$15:$BG$16,-1)),IF('2.全体概要'!$C$15=3,INDEX($BH$14:$BH$15,MATCH($G479,$BG$14:$BG$15,-1)),INDEX($BH$13:$BH$14,MATCH($G479,$BG$13:$BG$14,-1)))))</f>
        <v/>
      </c>
      <c r="M479" s="531" t="str">
        <f t="shared" si="22"/>
        <v/>
      </c>
      <c r="N479" s="532">
        <f t="shared" si="23"/>
        <v>0</v>
      </c>
      <c r="O479" s="70"/>
      <c r="P479" s="124"/>
      <c r="Q479" s="54"/>
      <c r="R479" s="194"/>
      <c r="S479" s="125"/>
      <c r="T479" s="54"/>
      <c r="U479" s="194"/>
      <c r="V479" s="124"/>
      <c r="W479" s="54"/>
      <c r="X479" s="194"/>
      <c r="Y479" s="125"/>
      <c r="Z479" s="54"/>
      <c r="AA479" s="194"/>
      <c r="AB479" s="57"/>
      <c r="AC479" s="70"/>
      <c r="AD479" s="124"/>
      <c r="AE479" s="70"/>
      <c r="AF479" s="124"/>
      <c r="AG479" s="70"/>
      <c r="AH479" s="57"/>
      <c r="AI479" s="70"/>
      <c r="AJ479" s="124"/>
      <c r="AK479" s="891"/>
      <c r="AL479" s="908"/>
      <c r="AM479" s="891"/>
      <c r="AN479" s="908"/>
      <c r="AO479" s="891"/>
      <c r="AP479" s="910"/>
      <c r="AQ479" s="70"/>
      <c r="AR479" s="59"/>
      <c r="AS479" s="70"/>
      <c r="AT479" s="57"/>
      <c r="AU479" s="54"/>
      <c r="AV479" s="70"/>
      <c r="AW479" s="57"/>
      <c r="AX479" s="533" t="str">
        <f>IF(AW479="","",IF(AW479="A",'12.パネルラジエーター設備費用算出シート'!$G$13,IF(AW479="B",'12.パネルラジエーター設備費用算出シート'!$N$13,IF(AW479="C",'12.パネルラジエーター設備費用算出シート'!$G$23,IF(AW479="D",'12.パネルラジエーター設備費用算出シート'!$N$23,IF(AW479="E",'12.パネルラジエーター設備費用算出シート'!$G$33,IF(AW479="F",'12.パネルラジエーター設備費用算出シート'!$N$33,IF(AW479="G",'12.パネルラジエーター設備費用算出シート'!$G$43,IF(AW479="H",'12.パネルラジエーター設備費用算出シート'!$N$43,IF(AW479="I",'12.パネルラジエーター設備費用算出シート'!$G$54,'12.パネルラジエーター設備費用算出シート'!$N$54))))))))))</f>
        <v/>
      </c>
      <c r="AY479" s="70"/>
      <c r="AZ479" s="57"/>
      <c r="BA479" s="54"/>
      <c r="BB479" s="70"/>
    </row>
    <row r="480" spans="2:54">
      <c r="B480" s="55">
        <v>468</v>
      </c>
      <c r="C480" s="78"/>
      <c r="D480" s="56"/>
      <c r="E480" s="73"/>
      <c r="F480" s="530"/>
      <c r="G480" s="530"/>
      <c r="H480" s="57"/>
      <c r="I480" s="58"/>
      <c r="J480" s="57"/>
      <c r="K480" s="531" t="str">
        <f t="shared" si="21"/>
        <v/>
      </c>
      <c r="L480" s="531" t="str">
        <f>IF($G480="","",IF(OR('2.全体概要'!$C$15=1,'2.全体概要'!$C$15=2),INDEX($BH$15:$BH$16,MATCH($G480,$BG$15:$BG$16,-1)),IF('2.全体概要'!$C$15=3,INDEX($BH$14:$BH$15,MATCH($G480,$BG$14:$BG$15,-1)),INDEX($BH$13:$BH$14,MATCH($G480,$BG$13:$BG$14,-1)))))</f>
        <v/>
      </c>
      <c r="M480" s="531" t="str">
        <f t="shared" si="22"/>
        <v/>
      </c>
      <c r="N480" s="532">
        <f t="shared" si="23"/>
        <v>0</v>
      </c>
      <c r="O480" s="70"/>
      <c r="P480" s="124"/>
      <c r="Q480" s="54"/>
      <c r="R480" s="194"/>
      <c r="S480" s="125"/>
      <c r="T480" s="54"/>
      <c r="U480" s="194"/>
      <c r="V480" s="124"/>
      <c r="W480" s="54"/>
      <c r="X480" s="194"/>
      <c r="Y480" s="125"/>
      <c r="Z480" s="54"/>
      <c r="AA480" s="194"/>
      <c r="AB480" s="57"/>
      <c r="AC480" s="70"/>
      <c r="AD480" s="124"/>
      <c r="AE480" s="70"/>
      <c r="AF480" s="124"/>
      <c r="AG480" s="70"/>
      <c r="AH480" s="57"/>
      <c r="AI480" s="70"/>
      <c r="AJ480" s="124"/>
      <c r="AK480" s="891"/>
      <c r="AL480" s="908"/>
      <c r="AM480" s="891"/>
      <c r="AN480" s="908"/>
      <c r="AO480" s="891"/>
      <c r="AP480" s="910"/>
      <c r="AQ480" s="70"/>
      <c r="AR480" s="59"/>
      <c r="AS480" s="70"/>
      <c r="AT480" s="57"/>
      <c r="AU480" s="54"/>
      <c r="AV480" s="70"/>
      <c r="AW480" s="57"/>
      <c r="AX480" s="533" t="str">
        <f>IF(AW480="","",IF(AW480="A",'12.パネルラジエーター設備費用算出シート'!$G$13,IF(AW480="B",'12.パネルラジエーター設備費用算出シート'!$N$13,IF(AW480="C",'12.パネルラジエーター設備費用算出シート'!$G$23,IF(AW480="D",'12.パネルラジエーター設備費用算出シート'!$N$23,IF(AW480="E",'12.パネルラジエーター設備費用算出シート'!$G$33,IF(AW480="F",'12.パネルラジエーター設備費用算出シート'!$N$33,IF(AW480="G",'12.パネルラジエーター設備費用算出シート'!$G$43,IF(AW480="H",'12.パネルラジエーター設備費用算出シート'!$N$43,IF(AW480="I",'12.パネルラジエーター設備費用算出シート'!$G$54,'12.パネルラジエーター設備費用算出シート'!$N$54))))))))))</f>
        <v/>
      </c>
      <c r="AY480" s="70"/>
      <c r="AZ480" s="57"/>
      <c r="BA480" s="54"/>
      <c r="BB480" s="70"/>
    </row>
    <row r="481" spans="2:54">
      <c r="B481" s="55">
        <v>469</v>
      </c>
      <c r="C481" s="78"/>
      <c r="D481" s="56"/>
      <c r="E481" s="73"/>
      <c r="F481" s="530"/>
      <c r="G481" s="530"/>
      <c r="H481" s="57"/>
      <c r="I481" s="58"/>
      <c r="J481" s="57"/>
      <c r="K481" s="531" t="str">
        <f t="shared" si="21"/>
        <v/>
      </c>
      <c r="L481" s="531" t="str">
        <f>IF($G481="","",IF(OR('2.全体概要'!$C$15=1,'2.全体概要'!$C$15=2),INDEX($BH$15:$BH$16,MATCH($G481,$BG$15:$BG$16,-1)),IF('2.全体概要'!$C$15=3,INDEX($BH$14:$BH$15,MATCH($G481,$BG$14:$BG$15,-1)),INDEX($BH$13:$BH$14,MATCH($G481,$BG$13:$BG$14,-1)))))</f>
        <v/>
      </c>
      <c r="M481" s="531" t="str">
        <f t="shared" si="22"/>
        <v/>
      </c>
      <c r="N481" s="532">
        <f t="shared" si="23"/>
        <v>0</v>
      </c>
      <c r="O481" s="70"/>
      <c r="P481" s="124"/>
      <c r="Q481" s="54"/>
      <c r="R481" s="194"/>
      <c r="S481" s="125"/>
      <c r="T481" s="54"/>
      <c r="U481" s="194"/>
      <c r="V481" s="124"/>
      <c r="W481" s="54"/>
      <c r="X481" s="194"/>
      <c r="Y481" s="125"/>
      <c r="Z481" s="54"/>
      <c r="AA481" s="194"/>
      <c r="AB481" s="57"/>
      <c r="AC481" s="70"/>
      <c r="AD481" s="124"/>
      <c r="AE481" s="70"/>
      <c r="AF481" s="124"/>
      <c r="AG481" s="70"/>
      <c r="AH481" s="57"/>
      <c r="AI481" s="70"/>
      <c r="AJ481" s="124"/>
      <c r="AK481" s="891"/>
      <c r="AL481" s="908"/>
      <c r="AM481" s="891"/>
      <c r="AN481" s="908"/>
      <c r="AO481" s="891"/>
      <c r="AP481" s="910"/>
      <c r="AQ481" s="70"/>
      <c r="AR481" s="59"/>
      <c r="AS481" s="70"/>
      <c r="AT481" s="57"/>
      <c r="AU481" s="54"/>
      <c r="AV481" s="70"/>
      <c r="AW481" s="57"/>
      <c r="AX481" s="533" t="str">
        <f>IF(AW481="","",IF(AW481="A",'12.パネルラジエーター設備費用算出シート'!$G$13,IF(AW481="B",'12.パネルラジエーター設備費用算出シート'!$N$13,IF(AW481="C",'12.パネルラジエーター設備費用算出シート'!$G$23,IF(AW481="D",'12.パネルラジエーター設備費用算出シート'!$N$23,IF(AW481="E",'12.パネルラジエーター設備費用算出シート'!$G$33,IF(AW481="F",'12.パネルラジエーター設備費用算出シート'!$N$33,IF(AW481="G",'12.パネルラジエーター設備費用算出シート'!$G$43,IF(AW481="H",'12.パネルラジエーター設備費用算出シート'!$N$43,IF(AW481="I",'12.パネルラジエーター設備費用算出シート'!$G$54,'12.パネルラジエーター設備費用算出シート'!$N$54))))))))))</f>
        <v/>
      </c>
      <c r="AY481" s="70"/>
      <c r="AZ481" s="57"/>
      <c r="BA481" s="54"/>
      <c r="BB481" s="70"/>
    </row>
    <row r="482" spans="2:54">
      <c r="B482" s="55">
        <v>470</v>
      </c>
      <c r="C482" s="78"/>
      <c r="D482" s="56"/>
      <c r="E482" s="73"/>
      <c r="F482" s="530"/>
      <c r="G482" s="530"/>
      <c r="H482" s="57"/>
      <c r="I482" s="58"/>
      <c r="J482" s="57"/>
      <c r="K482" s="531" t="str">
        <f t="shared" si="21"/>
        <v/>
      </c>
      <c r="L482" s="531" t="str">
        <f>IF($G482="","",IF(OR('2.全体概要'!$C$15=1,'2.全体概要'!$C$15=2),INDEX($BH$15:$BH$16,MATCH($G482,$BG$15:$BG$16,-1)),IF('2.全体概要'!$C$15=3,INDEX($BH$14:$BH$15,MATCH($G482,$BG$14:$BG$15,-1)),INDEX($BH$13:$BH$14,MATCH($G482,$BG$13:$BG$14,-1)))))</f>
        <v/>
      </c>
      <c r="M482" s="531" t="str">
        <f t="shared" si="22"/>
        <v/>
      </c>
      <c r="N482" s="532">
        <f t="shared" si="23"/>
        <v>0</v>
      </c>
      <c r="O482" s="70"/>
      <c r="P482" s="124"/>
      <c r="Q482" s="54"/>
      <c r="R482" s="194"/>
      <c r="S482" s="125"/>
      <c r="T482" s="54"/>
      <c r="U482" s="194"/>
      <c r="V482" s="124"/>
      <c r="W482" s="54"/>
      <c r="X482" s="194"/>
      <c r="Y482" s="125"/>
      <c r="Z482" s="54"/>
      <c r="AA482" s="194"/>
      <c r="AB482" s="57"/>
      <c r="AC482" s="70"/>
      <c r="AD482" s="124"/>
      <c r="AE482" s="70"/>
      <c r="AF482" s="124"/>
      <c r="AG482" s="70"/>
      <c r="AH482" s="57"/>
      <c r="AI482" s="70"/>
      <c r="AJ482" s="124"/>
      <c r="AK482" s="891"/>
      <c r="AL482" s="908"/>
      <c r="AM482" s="891"/>
      <c r="AN482" s="908"/>
      <c r="AO482" s="891"/>
      <c r="AP482" s="910"/>
      <c r="AQ482" s="70"/>
      <c r="AR482" s="59"/>
      <c r="AS482" s="70"/>
      <c r="AT482" s="57"/>
      <c r="AU482" s="54"/>
      <c r="AV482" s="70"/>
      <c r="AW482" s="57"/>
      <c r="AX482" s="533" t="str">
        <f>IF(AW482="","",IF(AW482="A",'12.パネルラジエーター設備費用算出シート'!$G$13,IF(AW482="B",'12.パネルラジエーター設備費用算出シート'!$N$13,IF(AW482="C",'12.パネルラジエーター設備費用算出シート'!$G$23,IF(AW482="D",'12.パネルラジエーター設備費用算出シート'!$N$23,IF(AW482="E",'12.パネルラジエーター設備費用算出シート'!$G$33,IF(AW482="F",'12.パネルラジエーター設備費用算出シート'!$N$33,IF(AW482="G",'12.パネルラジエーター設備費用算出シート'!$G$43,IF(AW482="H",'12.パネルラジエーター設備費用算出シート'!$N$43,IF(AW482="I",'12.パネルラジエーター設備費用算出シート'!$G$54,'12.パネルラジエーター設備費用算出シート'!$N$54))))))))))</f>
        <v/>
      </c>
      <c r="AY482" s="70"/>
      <c r="AZ482" s="57"/>
      <c r="BA482" s="54"/>
      <c r="BB482" s="70"/>
    </row>
    <row r="483" spans="2:54">
      <c r="B483" s="55">
        <v>471</v>
      </c>
      <c r="C483" s="78"/>
      <c r="D483" s="56"/>
      <c r="E483" s="73"/>
      <c r="F483" s="530"/>
      <c r="G483" s="530"/>
      <c r="H483" s="57"/>
      <c r="I483" s="58"/>
      <c r="J483" s="57"/>
      <c r="K483" s="531" t="str">
        <f t="shared" si="21"/>
        <v/>
      </c>
      <c r="L483" s="531" t="str">
        <f>IF($G483="","",IF(OR('2.全体概要'!$C$15=1,'2.全体概要'!$C$15=2),INDEX($BH$15:$BH$16,MATCH($G483,$BG$15:$BG$16,-1)),IF('2.全体概要'!$C$15=3,INDEX($BH$14:$BH$15,MATCH($G483,$BG$14:$BG$15,-1)),INDEX($BH$13:$BH$14,MATCH($G483,$BG$13:$BG$14,-1)))))</f>
        <v/>
      </c>
      <c r="M483" s="531" t="str">
        <f t="shared" si="22"/>
        <v/>
      </c>
      <c r="N483" s="532">
        <f t="shared" si="23"/>
        <v>0</v>
      </c>
      <c r="O483" s="70"/>
      <c r="P483" s="124"/>
      <c r="Q483" s="54"/>
      <c r="R483" s="194"/>
      <c r="S483" s="125"/>
      <c r="T483" s="54"/>
      <c r="U483" s="194"/>
      <c r="V483" s="124"/>
      <c r="W483" s="54"/>
      <c r="X483" s="194"/>
      <c r="Y483" s="125"/>
      <c r="Z483" s="54"/>
      <c r="AA483" s="194"/>
      <c r="AB483" s="57"/>
      <c r="AC483" s="70"/>
      <c r="AD483" s="124"/>
      <c r="AE483" s="70"/>
      <c r="AF483" s="124"/>
      <c r="AG483" s="70"/>
      <c r="AH483" s="57"/>
      <c r="AI483" s="70"/>
      <c r="AJ483" s="124"/>
      <c r="AK483" s="891"/>
      <c r="AL483" s="908"/>
      <c r="AM483" s="891"/>
      <c r="AN483" s="908"/>
      <c r="AO483" s="891"/>
      <c r="AP483" s="910"/>
      <c r="AQ483" s="70"/>
      <c r="AR483" s="59"/>
      <c r="AS483" s="70"/>
      <c r="AT483" s="57"/>
      <c r="AU483" s="54"/>
      <c r="AV483" s="70"/>
      <c r="AW483" s="57"/>
      <c r="AX483" s="533" t="str">
        <f>IF(AW483="","",IF(AW483="A",'12.パネルラジエーター設備費用算出シート'!$G$13,IF(AW483="B",'12.パネルラジエーター設備費用算出シート'!$N$13,IF(AW483="C",'12.パネルラジエーター設備費用算出シート'!$G$23,IF(AW483="D",'12.パネルラジエーター設備費用算出シート'!$N$23,IF(AW483="E",'12.パネルラジエーター設備費用算出シート'!$G$33,IF(AW483="F",'12.パネルラジエーター設備費用算出シート'!$N$33,IF(AW483="G",'12.パネルラジエーター設備費用算出シート'!$G$43,IF(AW483="H",'12.パネルラジエーター設備費用算出シート'!$N$43,IF(AW483="I",'12.パネルラジエーター設備費用算出シート'!$G$54,'12.パネルラジエーター設備費用算出シート'!$N$54))))))))))</f>
        <v/>
      </c>
      <c r="AY483" s="70"/>
      <c r="AZ483" s="57"/>
      <c r="BA483" s="54"/>
      <c r="BB483" s="70"/>
    </row>
    <row r="484" spans="2:54">
      <c r="B484" s="55">
        <v>472</v>
      </c>
      <c r="C484" s="78"/>
      <c r="D484" s="56"/>
      <c r="E484" s="73"/>
      <c r="F484" s="530"/>
      <c r="G484" s="530"/>
      <c r="H484" s="57"/>
      <c r="I484" s="58"/>
      <c r="J484" s="57"/>
      <c r="K484" s="531" t="str">
        <f t="shared" si="21"/>
        <v/>
      </c>
      <c r="L484" s="531" t="str">
        <f>IF($G484="","",IF(OR('2.全体概要'!$C$15=1,'2.全体概要'!$C$15=2),INDEX($BH$15:$BH$16,MATCH($G484,$BG$15:$BG$16,-1)),IF('2.全体概要'!$C$15=3,INDEX($BH$14:$BH$15,MATCH($G484,$BG$14:$BG$15,-1)),INDEX($BH$13:$BH$14,MATCH($G484,$BG$13:$BG$14,-1)))))</f>
        <v/>
      </c>
      <c r="M484" s="531" t="str">
        <f t="shared" si="22"/>
        <v/>
      </c>
      <c r="N484" s="532">
        <f t="shared" si="23"/>
        <v>0</v>
      </c>
      <c r="O484" s="70"/>
      <c r="P484" s="124"/>
      <c r="Q484" s="54"/>
      <c r="R484" s="194"/>
      <c r="S484" s="125"/>
      <c r="T484" s="54"/>
      <c r="U484" s="194"/>
      <c r="V484" s="124"/>
      <c r="W484" s="54"/>
      <c r="X484" s="194"/>
      <c r="Y484" s="125"/>
      <c r="Z484" s="54"/>
      <c r="AA484" s="194"/>
      <c r="AB484" s="57"/>
      <c r="AC484" s="70"/>
      <c r="AD484" s="124"/>
      <c r="AE484" s="70"/>
      <c r="AF484" s="124"/>
      <c r="AG484" s="70"/>
      <c r="AH484" s="57"/>
      <c r="AI484" s="70"/>
      <c r="AJ484" s="124"/>
      <c r="AK484" s="891"/>
      <c r="AL484" s="908"/>
      <c r="AM484" s="891"/>
      <c r="AN484" s="908"/>
      <c r="AO484" s="891"/>
      <c r="AP484" s="910"/>
      <c r="AQ484" s="70"/>
      <c r="AR484" s="59"/>
      <c r="AS484" s="70"/>
      <c r="AT484" s="57"/>
      <c r="AU484" s="54"/>
      <c r="AV484" s="70"/>
      <c r="AW484" s="57"/>
      <c r="AX484" s="533" t="str">
        <f>IF(AW484="","",IF(AW484="A",'12.パネルラジエーター設備費用算出シート'!$G$13,IF(AW484="B",'12.パネルラジエーター設備費用算出シート'!$N$13,IF(AW484="C",'12.パネルラジエーター設備費用算出シート'!$G$23,IF(AW484="D",'12.パネルラジエーター設備費用算出シート'!$N$23,IF(AW484="E",'12.パネルラジエーター設備費用算出シート'!$G$33,IF(AW484="F",'12.パネルラジエーター設備費用算出シート'!$N$33,IF(AW484="G",'12.パネルラジエーター設備費用算出シート'!$G$43,IF(AW484="H",'12.パネルラジエーター設備費用算出シート'!$N$43,IF(AW484="I",'12.パネルラジエーター設備費用算出シート'!$G$54,'12.パネルラジエーター設備費用算出シート'!$N$54))))))))))</f>
        <v/>
      </c>
      <c r="AY484" s="70"/>
      <c r="AZ484" s="57"/>
      <c r="BA484" s="54"/>
      <c r="BB484" s="70"/>
    </row>
    <row r="485" spans="2:54">
      <c r="B485" s="55">
        <v>473</v>
      </c>
      <c r="C485" s="78"/>
      <c r="D485" s="56"/>
      <c r="E485" s="73"/>
      <c r="F485" s="530"/>
      <c r="G485" s="530"/>
      <c r="H485" s="57"/>
      <c r="I485" s="58"/>
      <c r="J485" s="57"/>
      <c r="K485" s="531" t="str">
        <f t="shared" si="21"/>
        <v/>
      </c>
      <c r="L485" s="531" t="str">
        <f>IF($G485="","",IF(OR('2.全体概要'!$C$15=1,'2.全体概要'!$C$15=2),INDEX($BH$15:$BH$16,MATCH($G485,$BG$15:$BG$16,-1)),IF('2.全体概要'!$C$15=3,INDEX($BH$14:$BH$15,MATCH($G485,$BG$14:$BG$15,-1)),INDEX($BH$13:$BH$14,MATCH($G485,$BG$13:$BG$14,-1)))))</f>
        <v/>
      </c>
      <c r="M485" s="531" t="str">
        <f t="shared" si="22"/>
        <v/>
      </c>
      <c r="N485" s="532">
        <f t="shared" si="23"/>
        <v>0</v>
      </c>
      <c r="O485" s="70"/>
      <c r="P485" s="124"/>
      <c r="Q485" s="54"/>
      <c r="R485" s="194"/>
      <c r="S485" s="125"/>
      <c r="T485" s="54"/>
      <c r="U485" s="194"/>
      <c r="V485" s="124"/>
      <c r="W485" s="54"/>
      <c r="X485" s="194"/>
      <c r="Y485" s="125"/>
      <c r="Z485" s="54"/>
      <c r="AA485" s="194"/>
      <c r="AB485" s="57"/>
      <c r="AC485" s="70"/>
      <c r="AD485" s="124"/>
      <c r="AE485" s="70"/>
      <c r="AF485" s="124"/>
      <c r="AG485" s="70"/>
      <c r="AH485" s="57"/>
      <c r="AI485" s="70"/>
      <c r="AJ485" s="124"/>
      <c r="AK485" s="891"/>
      <c r="AL485" s="908"/>
      <c r="AM485" s="891"/>
      <c r="AN485" s="908"/>
      <c r="AO485" s="891"/>
      <c r="AP485" s="910"/>
      <c r="AQ485" s="70"/>
      <c r="AR485" s="59"/>
      <c r="AS485" s="70"/>
      <c r="AT485" s="57"/>
      <c r="AU485" s="54"/>
      <c r="AV485" s="70"/>
      <c r="AW485" s="57"/>
      <c r="AX485" s="533" t="str">
        <f>IF(AW485="","",IF(AW485="A",'12.パネルラジエーター設備費用算出シート'!$G$13,IF(AW485="B",'12.パネルラジエーター設備費用算出シート'!$N$13,IF(AW485="C",'12.パネルラジエーター設備費用算出シート'!$G$23,IF(AW485="D",'12.パネルラジエーター設備費用算出シート'!$N$23,IF(AW485="E",'12.パネルラジエーター設備費用算出シート'!$G$33,IF(AW485="F",'12.パネルラジエーター設備費用算出シート'!$N$33,IF(AW485="G",'12.パネルラジエーター設備費用算出シート'!$G$43,IF(AW485="H",'12.パネルラジエーター設備費用算出シート'!$N$43,IF(AW485="I",'12.パネルラジエーター設備費用算出シート'!$G$54,'12.パネルラジエーター設備費用算出シート'!$N$54))))))))))</f>
        <v/>
      </c>
      <c r="AY485" s="70"/>
      <c r="AZ485" s="57"/>
      <c r="BA485" s="54"/>
      <c r="BB485" s="70"/>
    </row>
    <row r="486" spans="2:54">
      <c r="B486" s="55">
        <v>474</v>
      </c>
      <c r="C486" s="78"/>
      <c r="D486" s="56"/>
      <c r="E486" s="73"/>
      <c r="F486" s="530"/>
      <c r="G486" s="530"/>
      <c r="H486" s="57"/>
      <c r="I486" s="58"/>
      <c r="J486" s="57"/>
      <c r="K486" s="531" t="str">
        <f t="shared" si="21"/>
        <v/>
      </c>
      <c r="L486" s="531" t="str">
        <f>IF($G486="","",IF(OR('2.全体概要'!$C$15=1,'2.全体概要'!$C$15=2),INDEX($BH$15:$BH$16,MATCH($G486,$BG$15:$BG$16,-1)),IF('2.全体概要'!$C$15=3,INDEX($BH$14:$BH$15,MATCH($G486,$BG$14:$BG$15,-1)),INDEX($BH$13:$BH$14,MATCH($G486,$BG$13:$BG$14,-1)))))</f>
        <v/>
      </c>
      <c r="M486" s="531" t="str">
        <f t="shared" si="22"/>
        <v/>
      </c>
      <c r="N486" s="532">
        <f t="shared" si="23"/>
        <v>0</v>
      </c>
      <c r="O486" s="70"/>
      <c r="P486" s="124"/>
      <c r="Q486" s="54"/>
      <c r="R486" s="194"/>
      <c r="S486" s="125"/>
      <c r="T486" s="54"/>
      <c r="U486" s="194"/>
      <c r="V486" s="124"/>
      <c r="W486" s="54"/>
      <c r="X486" s="194"/>
      <c r="Y486" s="125"/>
      <c r="Z486" s="54"/>
      <c r="AA486" s="194"/>
      <c r="AB486" s="57"/>
      <c r="AC486" s="70"/>
      <c r="AD486" s="124"/>
      <c r="AE486" s="70"/>
      <c r="AF486" s="124"/>
      <c r="AG486" s="70"/>
      <c r="AH486" s="57"/>
      <c r="AI486" s="70"/>
      <c r="AJ486" s="124"/>
      <c r="AK486" s="891"/>
      <c r="AL486" s="908"/>
      <c r="AM486" s="891"/>
      <c r="AN486" s="908"/>
      <c r="AO486" s="891"/>
      <c r="AP486" s="910"/>
      <c r="AQ486" s="70"/>
      <c r="AR486" s="59"/>
      <c r="AS486" s="70"/>
      <c r="AT486" s="57"/>
      <c r="AU486" s="54"/>
      <c r="AV486" s="70"/>
      <c r="AW486" s="57"/>
      <c r="AX486" s="533" t="str">
        <f>IF(AW486="","",IF(AW486="A",'12.パネルラジエーター設備費用算出シート'!$G$13,IF(AW486="B",'12.パネルラジエーター設備費用算出シート'!$N$13,IF(AW486="C",'12.パネルラジエーター設備費用算出シート'!$G$23,IF(AW486="D",'12.パネルラジエーター設備費用算出シート'!$N$23,IF(AW486="E",'12.パネルラジエーター設備費用算出シート'!$G$33,IF(AW486="F",'12.パネルラジエーター設備費用算出シート'!$N$33,IF(AW486="G",'12.パネルラジエーター設備費用算出シート'!$G$43,IF(AW486="H",'12.パネルラジエーター設備費用算出シート'!$N$43,IF(AW486="I",'12.パネルラジエーター設備費用算出シート'!$G$54,'12.パネルラジエーター設備費用算出シート'!$N$54))))))))))</f>
        <v/>
      </c>
      <c r="AY486" s="70"/>
      <c r="AZ486" s="57"/>
      <c r="BA486" s="54"/>
      <c r="BB486" s="70"/>
    </row>
    <row r="487" spans="2:54">
      <c r="B487" s="55">
        <v>475</v>
      </c>
      <c r="C487" s="78"/>
      <c r="D487" s="56"/>
      <c r="E487" s="73"/>
      <c r="F487" s="530"/>
      <c r="G487" s="530"/>
      <c r="H487" s="57"/>
      <c r="I487" s="58"/>
      <c r="J487" s="57"/>
      <c r="K487" s="531" t="str">
        <f t="shared" si="21"/>
        <v/>
      </c>
      <c r="L487" s="531" t="str">
        <f>IF($G487="","",IF(OR('2.全体概要'!$C$15=1,'2.全体概要'!$C$15=2),INDEX($BH$15:$BH$16,MATCH($G487,$BG$15:$BG$16,-1)),IF('2.全体概要'!$C$15=3,INDEX($BH$14:$BH$15,MATCH($G487,$BG$14:$BG$15,-1)),INDEX($BH$13:$BH$14,MATCH($G487,$BG$13:$BG$14,-1)))))</f>
        <v/>
      </c>
      <c r="M487" s="531" t="str">
        <f t="shared" si="22"/>
        <v/>
      </c>
      <c r="N487" s="532">
        <f t="shared" si="23"/>
        <v>0</v>
      </c>
      <c r="O487" s="70"/>
      <c r="P487" s="124"/>
      <c r="Q487" s="54"/>
      <c r="R487" s="194"/>
      <c r="S487" s="125"/>
      <c r="T487" s="54"/>
      <c r="U487" s="194"/>
      <c r="V487" s="124"/>
      <c r="W487" s="54"/>
      <c r="X487" s="194"/>
      <c r="Y487" s="125"/>
      <c r="Z487" s="54"/>
      <c r="AA487" s="194"/>
      <c r="AB487" s="57"/>
      <c r="AC487" s="70"/>
      <c r="AD487" s="124"/>
      <c r="AE487" s="70"/>
      <c r="AF487" s="124"/>
      <c r="AG487" s="70"/>
      <c r="AH487" s="57"/>
      <c r="AI487" s="70"/>
      <c r="AJ487" s="124"/>
      <c r="AK487" s="891"/>
      <c r="AL487" s="908"/>
      <c r="AM487" s="891"/>
      <c r="AN487" s="908"/>
      <c r="AO487" s="891"/>
      <c r="AP487" s="910"/>
      <c r="AQ487" s="70"/>
      <c r="AR487" s="59"/>
      <c r="AS487" s="70"/>
      <c r="AT487" s="57"/>
      <c r="AU487" s="54"/>
      <c r="AV487" s="70"/>
      <c r="AW487" s="57"/>
      <c r="AX487" s="533" t="str">
        <f>IF(AW487="","",IF(AW487="A",'12.パネルラジエーター設備費用算出シート'!$G$13,IF(AW487="B",'12.パネルラジエーター設備費用算出シート'!$N$13,IF(AW487="C",'12.パネルラジエーター設備費用算出シート'!$G$23,IF(AW487="D",'12.パネルラジエーター設備費用算出シート'!$N$23,IF(AW487="E",'12.パネルラジエーター設備費用算出シート'!$G$33,IF(AW487="F",'12.パネルラジエーター設備費用算出シート'!$N$33,IF(AW487="G",'12.パネルラジエーター設備費用算出シート'!$G$43,IF(AW487="H",'12.パネルラジエーター設備費用算出シート'!$N$43,IF(AW487="I",'12.パネルラジエーター設備費用算出シート'!$G$54,'12.パネルラジエーター設備費用算出シート'!$N$54))))))))))</f>
        <v/>
      </c>
      <c r="AY487" s="70"/>
      <c r="AZ487" s="57"/>
      <c r="BA487" s="54"/>
      <c r="BB487" s="70"/>
    </row>
    <row r="488" spans="2:54">
      <c r="B488" s="55">
        <v>476</v>
      </c>
      <c r="C488" s="78"/>
      <c r="D488" s="56"/>
      <c r="E488" s="73"/>
      <c r="F488" s="530"/>
      <c r="G488" s="530"/>
      <c r="H488" s="57"/>
      <c r="I488" s="58"/>
      <c r="J488" s="57"/>
      <c r="K488" s="531" t="str">
        <f t="shared" si="21"/>
        <v/>
      </c>
      <c r="L488" s="531" t="str">
        <f>IF($G488="","",IF(OR('2.全体概要'!$C$15=1,'2.全体概要'!$C$15=2),INDEX($BH$15:$BH$16,MATCH($G488,$BG$15:$BG$16,-1)),IF('2.全体概要'!$C$15=3,INDEX($BH$14:$BH$15,MATCH($G488,$BG$14:$BG$15,-1)),INDEX($BH$13:$BH$14,MATCH($G488,$BG$13:$BG$14,-1)))))</f>
        <v/>
      </c>
      <c r="M488" s="531" t="str">
        <f t="shared" si="22"/>
        <v/>
      </c>
      <c r="N488" s="532">
        <f t="shared" si="23"/>
        <v>0</v>
      </c>
      <c r="O488" s="70"/>
      <c r="P488" s="124"/>
      <c r="Q488" s="54"/>
      <c r="R488" s="194"/>
      <c r="S488" s="125"/>
      <c r="T488" s="54"/>
      <c r="U488" s="194"/>
      <c r="V488" s="124"/>
      <c r="W488" s="54"/>
      <c r="X488" s="194"/>
      <c r="Y488" s="125"/>
      <c r="Z488" s="54"/>
      <c r="AA488" s="194"/>
      <c r="AB488" s="57"/>
      <c r="AC488" s="70"/>
      <c r="AD488" s="124"/>
      <c r="AE488" s="70"/>
      <c r="AF488" s="124"/>
      <c r="AG488" s="70"/>
      <c r="AH488" s="57"/>
      <c r="AI488" s="70"/>
      <c r="AJ488" s="124"/>
      <c r="AK488" s="891"/>
      <c r="AL488" s="908"/>
      <c r="AM488" s="891"/>
      <c r="AN488" s="908"/>
      <c r="AO488" s="891"/>
      <c r="AP488" s="910"/>
      <c r="AQ488" s="70"/>
      <c r="AR488" s="59"/>
      <c r="AS488" s="70"/>
      <c r="AT488" s="57"/>
      <c r="AU488" s="54"/>
      <c r="AV488" s="70"/>
      <c r="AW488" s="57"/>
      <c r="AX488" s="533" t="str">
        <f>IF(AW488="","",IF(AW488="A",'12.パネルラジエーター設備費用算出シート'!$G$13,IF(AW488="B",'12.パネルラジエーター設備費用算出シート'!$N$13,IF(AW488="C",'12.パネルラジエーター設備費用算出シート'!$G$23,IF(AW488="D",'12.パネルラジエーター設備費用算出シート'!$N$23,IF(AW488="E",'12.パネルラジエーター設備費用算出シート'!$G$33,IF(AW488="F",'12.パネルラジエーター設備費用算出シート'!$N$33,IF(AW488="G",'12.パネルラジエーター設備費用算出シート'!$G$43,IF(AW488="H",'12.パネルラジエーター設備費用算出シート'!$N$43,IF(AW488="I",'12.パネルラジエーター設備費用算出シート'!$G$54,'12.パネルラジエーター設備費用算出シート'!$N$54))))))))))</f>
        <v/>
      </c>
      <c r="AY488" s="70"/>
      <c r="AZ488" s="57"/>
      <c r="BA488" s="54"/>
      <c r="BB488" s="70"/>
    </row>
    <row r="489" spans="2:54">
      <c r="B489" s="55">
        <v>477</v>
      </c>
      <c r="C489" s="78"/>
      <c r="D489" s="56"/>
      <c r="E489" s="73"/>
      <c r="F489" s="530"/>
      <c r="G489" s="530"/>
      <c r="H489" s="57"/>
      <c r="I489" s="58"/>
      <c r="J489" s="57"/>
      <c r="K489" s="531" t="str">
        <f t="shared" si="21"/>
        <v/>
      </c>
      <c r="L489" s="531" t="str">
        <f>IF($G489="","",IF(OR('2.全体概要'!$C$15=1,'2.全体概要'!$C$15=2),INDEX($BH$15:$BH$16,MATCH($G489,$BG$15:$BG$16,-1)),IF('2.全体概要'!$C$15=3,INDEX($BH$14:$BH$15,MATCH($G489,$BG$14:$BG$15,-1)),INDEX($BH$13:$BH$14,MATCH($G489,$BG$13:$BG$14,-1)))))</f>
        <v/>
      </c>
      <c r="M489" s="531" t="str">
        <f t="shared" si="22"/>
        <v/>
      </c>
      <c r="N489" s="532">
        <f t="shared" si="23"/>
        <v>0</v>
      </c>
      <c r="O489" s="70"/>
      <c r="P489" s="124"/>
      <c r="Q489" s="54"/>
      <c r="R489" s="194"/>
      <c r="S489" s="125"/>
      <c r="T489" s="54"/>
      <c r="U489" s="194"/>
      <c r="V489" s="124"/>
      <c r="W489" s="54"/>
      <c r="X489" s="194"/>
      <c r="Y489" s="125"/>
      <c r="Z489" s="54"/>
      <c r="AA489" s="194"/>
      <c r="AB489" s="57"/>
      <c r="AC489" s="70"/>
      <c r="AD489" s="124"/>
      <c r="AE489" s="70"/>
      <c r="AF489" s="124"/>
      <c r="AG489" s="70"/>
      <c r="AH489" s="57"/>
      <c r="AI489" s="70"/>
      <c r="AJ489" s="124"/>
      <c r="AK489" s="891"/>
      <c r="AL489" s="908"/>
      <c r="AM489" s="891"/>
      <c r="AN489" s="908"/>
      <c r="AO489" s="891"/>
      <c r="AP489" s="910"/>
      <c r="AQ489" s="70"/>
      <c r="AR489" s="59"/>
      <c r="AS489" s="70"/>
      <c r="AT489" s="57"/>
      <c r="AU489" s="54"/>
      <c r="AV489" s="70"/>
      <c r="AW489" s="57"/>
      <c r="AX489" s="533" t="str">
        <f>IF(AW489="","",IF(AW489="A",'12.パネルラジエーター設備費用算出シート'!$G$13,IF(AW489="B",'12.パネルラジエーター設備費用算出シート'!$N$13,IF(AW489="C",'12.パネルラジエーター設備費用算出シート'!$G$23,IF(AW489="D",'12.パネルラジエーター設備費用算出シート'!$N$23,IF(AW489="E",'12.パネルラジエーター設備費用算出シート'!$G$33,IF(AW489="F",'12.パネルラジエーター設備費用算出シート'!$N$33,IF(AW489="G",'12.パネルラジエーター設備費用算出シート'!$G$43,IF(AW489="H",'12.パネルラジエーター設備費用算出シート'!$N$43,IF(AW489="I",'12.パネルラジエーター設備費用算出シート'!$G$54,'12.パネルラジエーター設備費用算出シート'!$N$54))))))))))</f>
        <v/>
      </c>
      <c r="AY489" s="70"/>
      <c r="AZ489" s="57"/>
      <c r="BA489" s="54"/>
      <c r="BB489" s="70"/>
    </row>
    <row r="490" spans="2:54">
      <c r="B490" s="55">
        <v>478</v>
      </c>
      <c r="C490" s="78"/>
      <c r="D490" s="56"/>
      <c r="E490" s="73"/>
      <c r="F490" s="530"/>
      <c r="G490" s="530"/>
      <c r="H490" s="57"/>
      <c r="I490" s="58"/>
      <c r="J490" s="57"/>
      <c r="K490" s="531" t="str">
        <f t="shared" si="21"/>
        <v/>
      </c>
      <c r="L490" s="531" t="str">
        <f>IF($G490="","",IF(OR('2.全体概要'!$C$15=1,'2.全体概要'!$C$15=2),INDEX($BH$15:$BH$16,MATCH($G490,$BG$15:$BG$16,-1)),IF('2.全体概要'!$C$15=3,INDEX($BH$14:$BH$15,MATCH($G490,$BG$14:$BG$15,-1)),INDEX($BH$13:$BH$14,MATCH($G490,$BG$13:$BG$14,-1)))))</f>
        <v/>
      </c>
      <c r="M490" s="531" t="str">
        <f t="shared" si="22"/>
        <v/>
      </c>
      <c r="N490" s="532">
        <f t="shared" si="23"/>
        <v>0</v>
      </c>
      <c r="O490" s="70"/>
      <c r="P490" s="124"/>
      <c r="Q490" s="54"/>
      <c r="R490" s="194"/>
      <c r="S490" s="125"/>
      <c r="T490" s="54"/>
      <c r="U490" s="194"/>
      <c r="V490" s="124"/>
      <c r="W490" s="54"/>
      <c r="X490" s="194"/>
      <c r="Y490" s="125"/>
      <c r="Z490" s="54"/>
      <c r="AA490" s="194"/>
      <c r="AB490" s="57"/>
      <c r="AC490" s="70"/>
      <c r="AD490" s="124"/>
      <c r="AE490" s="70"/>
      <c r="AF490" s="124"/>
      <c r="AG490" s="70"/>
      <c r="AH490" s="57"/>
      <c r="AI490" s="70"/>
      <c r="AJ490" s="124"/>
      <c r="AK490" s="891"/>
      <c r="AL490" s="908"/>
      <c r="AM490" s="891"/>
      <c r="AN490" s="908"/>
      <c r="AO490" s="891"/>
      <c r="AP490" s="910"/>
      <c r="AQ490" s="70"/>
      <c r="AR490" s="59"/>
      <c r="AS490" s="70"/>
      <c r="AT490" s="57"/>
      <c r="AU490" s="54"/>
      <c r="AV490" s="70"/>
      <c r="AW490" s="57"/>
      <c r="AX490" s="533" t="str">
        <f>IF(AW490="","",IF(AW490="A",'12.パネルラジエーター設備費用算出シート'!$G$13,IF(AW490="B",'12.パネルラジエーター設備費用算出シート'!$N$13,IF(AW490="C",'12.パネルラジエーター設備費用算出シート'!$G$23,IF(AW490="D",'12.パネルラジエーター設備費用算出シート'!$N$23,IF(AW490="E",'12.パネルラジエーター設備費用算出シート'!$G$33,IF(AW490="F",'12.パネルラジエーター設備費用算出シート'!$N$33,IF(AW490="G",'12.パネルラジエーター設備費用算出シート'!$G$43,IF(AW490="H",'12.パネルラジエーター設備費用算出シート'!$N$43,IF(AW490="I",'12.パネルラジエーター設備費用算出シート'!$G$54,'12.パネルラジエーター設備費用算出シート'!$N$54))))))))))</f>
        <v/>
      </c>
      <c r="AY490" s="70"/>
      <c r="AZ490" s="57"/>
      <c r="BA490" s="54"/>
      <c r="BB490" s="70"/>
    </row>
    <row r="491" spans="2:54">
      <c r="B491" s="55">
        <v>479</v>
      </c>
      <c r="C491" s="78"/>
      <c r="D491" s="56"/>
      <c r="E491" s="73"/>
      <c r="F491" s="530"/>
      <c r="G491" s="530"/>
      <c r="H491" s="57"/>
      <c r="I491" s="58"/>
      <c r="J491" s="57"/>
      <c r="K491" s="531" t="str">
        <f t="shared" si="21"/>
        <v/>
      </c>
      <c r="L491" s="531" t="str">
        <f>IF($G491="","",IF(OR('2.全体概要'!$C$15=1,'2.全体概要'!$C$15=2),INDEX($BH$15:$BH$16,MATCH($G491,$BG$15:$BG$16,-1)),IF('2.全体概要'!$C$15=3,INDEX($BH$14:$BH$15,MATCH($G491,$BG$14:$BG$15,-1)),INDEX($BH$13:$BH$14,MATCH($G491,$BG$13:$BG$14,-1)))))</f>
        <v/>
      </c>
      <c r="M491" s="531" t="str">
        <f t="shared" si="22"/>
        <v/>
      </c>
      <c r="N491" s="532">
        <f t="shared" si="23"/>
        <v>0</v>
      </c>
      <c r="O491" s="70"/>
      <c r="P491" s="124"/>
      <c r="Q491" s="54"/>
      <c r="R491" s="194"/>
      <c r="S491" s="125"/>
      <c r="T491" s="54"/>
      <c r="U491" s="194"/>
      <c r="V491" s="124"/>
      <c r="W491" s="54"/>
      <c r="X491" s="194"/>
      <c r="Y491" s="125"/>
      <c r="Z491" s="54"/>
      <c r="AA491" s="194"/>
      <c r="AB491" s="57"/>
      <c r="AC491" s="70"/>
      <c r="AD491" s="124"/>
      <c r="AE491" s="70"/>
      <c r="AF491" s="124"/>
      <c r="AG491" s="70"/>
      <c r="AH491" s="57"/>
      <c r="AI491" s="70"/>
      <c r="AJ491" s="124"/>
      <c r="AK491" s="891"/>
      <c r="AL491" s="908"/>
      <c r="AM491" s="891"/>
      <c r="AN491" s="908"/>
      <c r="AO491" s="891"/>
      <c r="AP491" s="910"/>
      <c r="AQ491" s="70"/>
      <c r="AR491" s="59"/>
      <c r="AS491" s="70"/>
      <c r="AT491" s="57"/>
      <c r="AU491" s="54"/>
      <c r="AV491" s="70"/>
      <c r="AW491" s="57"/>
      <c r="AX491" s="533" t="str">
        <f>IF(AW491="","",IF(AW491="A",'12.パネルラジエーター設備費用算出シート'!$G$13,IF(AW491="B",'12.パネルラジエーター設備費用算出シート'!$N$13,IF(AW491="C",'12.パネルラジエーター設備費用算出シート'!$G$23,IF(AW491="D",'12.パネルラジエーター設備費用算出シート'!$N$23,IF(AW491="E",'12.パネルラジエーター設備費用算出シート'!$G$33,IF(AW491="F",'12.パネルラジエーター設備費用算出シート'!$N$33,IF(AW491="G",'12.パネルラジエーター設備費用算出シート'!$G$43,IF(AW491="H",'12.パネルラジエーター設備費用算出シート'!$N$43,IF(AW491="I",'12.パネルラジエーター設備費用算出シート'!$G$54,'12.パネルラジエーター設備費用算出シート'!$N$54))))))))))</f>
        <v/>
      </c>
      <c r="AY491" s="70"/>
      <c r="AZ491" s="57"/>
      <c r="BA491" s="54"/>
      <c r="BB491" s="70"/>
    </row>
    <row r="492" spans="2:54">
      <c r="B492" s="55">
        <v>480</v>
      </c>
      <c r="C492" s="78"/>
      <c r="D492" s="56"/>
      <c r="E492" s="73"/>
      <c r="F492" s="530"/>
      <c r="G492" s="530"/>
      <c r="H492" s="57"/>
      <c r="I492" s="58"/>
      <c r="J492" s="57"/>
      <c r="K492" s="531" t="str">
        <f t="shared" si="21"/>
        <v/>
      </c>
      <c r="L492" s="531" t="str">
        <f>IF($G492="","",IF(OR('2.全体概要'!$C$15=1,'2.全体概要'!$C$15=2),INDEX($BH$15:$BH$16,MATCH($G492,$BG$15:$BG$16,-1)),IF('2.全体概要'!$C$15=3,INDEX($BH$14:$BH$15,MATCH($G492,$BG$14:$BG$15,-1)),INDEX($BH$13:$BH$14,MATCH($G492,$BG$13:$BG$14,-1)))))</f>
        <v/>
      </c>
      <c r="M492" s="531" t="str">
        <f t="shared" si="22"/>
        <v/>
      </c>
      <c r="N492" s="532">
        <f t="shared" si="23"/>
        <v>0</v>
      </c>
      <c r="O492" s="70"/>
      <c r="P492" s="124"/>
      <c r="Q492" s="54"/>
      <c r="R492" s="194"/>
      <c r="S492" s="125"/>
      <c r="T492" s="54"/>
      <c r="U492" s="194"/>
      <c r="V492" s="124"/>
      <c r="W492" s="54"/>
      <c r="X492" s="194"/>
      <c r="Y492" s="125"/>
      <c r="Z492" s="54"/>
      <c r="AA492" s="194"/>
      <c r="AB492" s="57"/>
      <c r="AC492" s="70"/>
      <c r="AD492" s="124"/>
      <c r="AE492" s="70"/>
      <c r="AF492" s="124"/>
      <c r="AG492" s="70"/>
      <c r="AH492" s="57"/>
      <c r="AI492" s="70"/>
      <c r="AJ492" s="124"/>
      <c r="AK492" s="891"/>
      <c r="AL492" s="908"/>
      <c r="AM492" s="891"/>
      <c r="AN492" s="908"/>
      <c r="AO492" s="891"/>
      <c r="AP492" s="910"/>
      <c r="AQ492" s="70"/>
      <c r="AR492" s="59"/>
      <c r="AS492" s="70"/>
      <c r="AT492" s="57"/>
      <c r="AU492" s="54"/>
      <c r="AV492" s="70"/>
      <c r="AW492" s="57"/>
      <c r="AX492" s="533" t="str">
        <f>IF(AW492="","",IF(AW492="A",'12.パネルラジエーター設備費用算出シート'!$G$13,IF(AW492="B",'12.パネルラジエーター設備費用算出シート'!$N$13,IF(AW492="C",'12.パネルラジエーター設備費用算出シート'!$G$23,IF(AW492="D",'12.パネルラジエーター設備費用算出シート'!$N$23,IF(AW492="E",'12.パネルラジエーター設備費用算出シート'!$G$33,IF(AW492="F",'12.パネルラジエーター設備費用算出シート'!$N$33,IF(AW492="G",'12.パネルラジエーター設備費用算出シート'!$G$43,IF(AW492="H",'12.パネルラジエーター設備費用算出シート'!$N$43,IF(AW492="I",'12.パネルラジエーター設備費用算出シート'!$G$54,'12.パネルラジエーター設備費用算出シート'!$N$54))))))))))</f>
        <v/>
      </c>
      <c r="AY492" s="70"/>
      <c r="AZ492" s="57"/>
      <c r="BA492" s="54"/>
      <c r="BB492" s="70"/>
    </row>
    <row r="493" spans="2:54">
      <c r="B493" s="55">
        <v>481</v>
      </c>
      <c r="C493" s="78"/>
      <c r="D493" s="56"/>
      <c r="E493" s="73"/>
      <c r="F493" s="530"/>
      <c r="G493" s="530"/>
      <c r="H493" s="57"/>
      <c r="I493" s="58"/>
      <c r="J493" s="57"/>
      <c r="K493" s="531" t="str">
        <f t="shared" si="21"/>
        <v/>
      </c>
      <c r="L493" s="531" t="str">
        <f>IF($G493="","",IF(OR('2.全体概要'!$C$15=1,'2.全体概要'!$C$15=2),INDEX($BH$15:$BH$16,MATCH($G493,$BG$15:$BG$16,-1)),IF('2.全体概要'!$C$15=3,INDEX($BH$14:$BH$15,MATCH($G493,$BG$14:$BG$15,-1)),INDEX($BH$13:$BH$14,MATCH($G493,$BG$13:$BG$14,-1)))))</f>
        <v/>
      </c>
      <c r="M493" s="531" t="str">
        <f t="shared" si="22"/>
        <v/>
      </c>
      <c r="N493" s="532">
        <f t="shared" si="23"/>
        <v>0</v>
      </c>
      <c r="O493" s="70"/>
      <c r="P493" s="124"/>
      <c r="Q493" s="54"/>
      <c r="R493" s="194"/>
      <c r="S493" s="125"/>
      <c r="T493" s="54"/>
      <c r="U493" s="194"/>
      <c r="V493" s="124"/>
      <c r="W493" s="54"/>
      <c r="X493" s="194"/>
      <c r="Y493" s="125"/>
      <c r="Z493" s="54"/>
      <c r="AA493" s="194"/>
      <c r="AB493" s="57"/>
      <c r="AC493" s="70"/>
      <c r="AD493" s="124"/>
      <c r="AE493" s="70"/>
      <c r="AF493" s="124"/>
      <c r="AG493" s="70"/>
      <c r="AH493" s="57"/>
      <c r="AI493" s="70"/>
      <c r="AJ493" s="124"/>
      <c r="AK493" s="891"/>
      <c r="AL493" s="908"/>
      <c r="AM493" s="891"/>
      <c r="AN493" s="908"/>
      <c r="AO493" s="891"/>
      <c r="AP493" s="910"/>
      <c r="AQ493" s="70"/>
      <c r="AR493" s="59"/>
      <c r="AS493" s="70"/>
      <c r="AT493" s="57"/>
      <c r="AU493" s="54"/>
      <c r="AV493" s="70"/>
      <c r="AW493" s="57"/>
      <c r="AX493" s="533" t="str">
        <f>IF(AW493="","",IF(AW493="A",'12.パネルラジエーター設備費用算出シート'!$G$13,IF(AW493="B",'12.パネルラジエーター設備費用算出シート'!$N$13,IF(AW493="C",'12.パネルラジエーター設備費用算出シート'!$G$23,IF(AW493="D",'12.パネルラジエーター設備費用算出シート'!$N$23,IF(AW493="E",'12.パネルラジエーター設備費用算出シート'!$G$33,IF(AW493="F",'12.パネルラジエーター設備費用算出シート'!$N$33,IF(AW493="G",'12.パネルラジエーター設備費用算出シート'!$G$43,IF(AW493="H",'12.パネルラジエーター設備費用算出シート'!$N$43,IF(AW493="I",'12.パネルラジエーター設備費用算出シート'!$G$54,'12.パネルラジエーター設備費用算出シート'!$N$54))))))))))</f>
        <v/>
      </c>
      <c r="AY493" s="70"/>
      <c r="AZ493" s="57"/>
      <c r="BA493" s="54"/>
      <c r="BB493" s="70"/>
    </row>
    <row r="494" spans="2:54">
      <c r="B494" s="55">
        <v>482</v>
      </c>
      <c r="C494" s="78"/>
      <c r="D494" s="56"/>
      <c r="E494" s="73"/>
      <c r="F494" s="530"/>
      <c r="G494" s="530"/>
      <c r="H494" s="57"/>
      <c r="I494" s="58"/>
      <c r="J494" s="57"/>
      <c r="K494" s="531" t="str">
        <f t="shared" si="21"/>
        <v/>
      </c>
      <c r="L494" s="531" t="str">
        <f>IF($G494="","",IF(OR('2.全体概要'!$C$15=1,'2.全体概要'!$C$15=2),INDEX($BH$15:$BH$16,MATCH($G494,$BG$15:$BG$16,-1)),IF('2.全体概要'!$C$15=3,INDEX($BH$14:$BH$15,MATCH($G494,$BG$14:$BG$15,-1)),INDEX($BH$13:$BH$14,MATCH($G494,$BG$13:$BG$14,-1)))))</f>
        <v/>
      </c>
      <c r="M494" s="531" t="str">
        <f t="shared" si="22"/>
        <v/>
      </c>
      <c r="N494" s="532">
        <f t="shared" si="23"/>
        <v>0</v>
      </c>
      <c r="O494" s="70"/>
      <c r="P494" s="124"/>
      <c r="Q494" s="54"/>
      <c r="R494" s="194"/>
      <c r="S494" s="125"/>
      <c r="T494" s="54"/>
      <c r="U494" s="194"/>
      <c r="V494" s="124"/>
      <c r="W494" s="54"/>
      <c r="X494" s="194"/>
      <c r="Y494" s="125"/>
      <c r="Z494" s="54"/>
      <c r="AA494" s="194"/>
      <c r="AB494" s="57"/>
      <c r="AC494" s="70"/>
      <c r="AD494" s="124"/>
      <c r="AE494" s="70"/>
      <c r="AF494" s="124"/>
      <c r="AG494" s="70"/>
      <c r="AH494" s="57"/>
      <c r="AI494" s="70"/>
      <c r="AJ494" s="124"/>
      <c r="AK494" s="891"/>
      <c r="AL494" s="908"/>
      <c r="AM494" s="891"/>
      <c r="AN494" s="908"/>
      <c r="AO494" s="891"/>
      <c r="AP494" s="910"/>
      <c r="AQ494" s="70"/>
      <c r="AR494" s="59"/>
      <c r="AS494" s="70"/>
      <c r="AT494" s="57"/>
      <c r="AU494" s="54"/>
      <c r="AV494" s="70"/>
      <c r="AW494" s="57"/>
      <c r="AX494" s="533" t="str">
        <f>IF(AW494="","",IF(AW494="A",'12.パネルラジエーター設備費用算出シート'!$G$13,IF(AW494="B",'12.パネルラジエーター設備費用算出シート'!$N$13,IF(AW494="C",'12.パネルラジエーター設備費用算出シート'!$G$23,IF(AW494="D",'12.パネルラジエーター設備費用算出シート'!$N$23,IF(AW494="E",'12.パネルラジエーター設備費用算出シート'!$G$33,IF(AW494="F",'12.パネルラジエーター設備費用算出シート'!$N$33,IF(AW494="G",'12.パネルラジエーター設備費用算出シート'!$G$43,IF(AW494="H",'12.パネルラジエーター設備費用算出シート'!$N$43,IF(AW494="I",'12.パネルラジエーター設備費用算出シート'!$G$54,'12.パネルラジエーター設備費用算出シート'!$N$54))))))))))</f>
        <v/>
      </c>
      <c r="AY494" s="70"/>
      <c r="AZ494" s="57"/>
      <c r="BA494" s="54"/>
      <c r="BB494" s="70"/>
    </row>
    <row r="495" spans="2:54">
      <c r="B495" s="55">
        <v>483</v>
      </c>
      <c r="C495" s="78"/>
      <c r="D495" s="56"/>
      <c r="E495" s="73"/>
      <c r="F495" s="530"/>
      <c r="G495" s="530"/>
      <c r="H495" s="57"/>
      <c r="I495" s="58"/>
      <c r="J495" s="57"/>
      <c r="K495" s="531" t="str">
        <f t="shared" si="21"/>
        <v/>
      </c>
      <c r="L495" s="531" t="str">
        <f>IF($G495="","",IF(OR('2.全体概要'!$C$15=1,'2.全体概要'!$C$15=2),INDEX($BH$15:$BH$16,MATCH($G495,$BG$15:$BG$16,-1)),IF('2.全体概要'!$C$15=3,INDEX($BH$14:$BH$15,MATCH($G495,$BG$14:$BG$15,-1)),INDEX($BH$13:$BH$14,MATCH($G495,$BG$13:$BG$14,-1)))))</f>
        <v/>
      </c>
      <c r="M495" s="531" t="str">
        <f t="shared" si="22"/>
        <v/>
      </c>
      <c r="N495" s="532">
        <f t="shared" si="23"/>
        <v>0</v>
      </c>
      <c r="O495" s="70"/>
      <c r="P495" s="124"/>
      <c r="Q495" s="54"/>
      <c r="R495" s="194"/>
      <c r="S495" s="125"/>
      <c r="T495" s="54"/>
      <c r="U495" s="194"/>
      <c r="V495" s="124"/>
      <c r="W495" s="54"/>
      <c r="X495" s="194"/>
      <c r="Y495" s="125"/>
      <c r="Z495" s="54"/>
      <c r="AA495" s="194"/>
      <c r="AB495" s="57"/>
      <c r="AC495" s="70"/>
      <c r="AD495" s="124"/>
      <c r="AE495" s="70"/>
      <c r="AF495" s="124"/>
      <c r="AG495" s="70"/>
      <c r="AH495" s="57"/>
      <c r="AI495" s="70"/>
      <c r="AJ495" s="124"/>
      <c r="AK495" s="891"/>
      <c r="AL495" s="908"/>
      <c r="AM495" s="891"/>
      <c r="AN495" s="908"/>
      <c r="AO495" s="891"/>
      <c r="AP495" s="910"/>
      <c r="AQ495" s="70"/>
      <c r="AR495" s="59"/>
      <c r="AS495" s="70"/>
      <c r="AT495" s="57"/>
      <c r="AU495" s="54"/>
      <c r="AV495" s="70"/>
      <c r="AW495" s="57"/>
      <c r="AX495" s="533" t="str">
        <f>IF(AW495="","",IF(AW495="A",'12.パネルラジエーター設備費用算出シート'!$G$13,IF(AW495="B",'12.パネルラジエーター設備費用算出シート'!$N$13,IF(AW495="C",'12.パネルラジエーター設備費用算出シート'!$G$23,IF(AW495="D",'12.パネルラジエーター設備費用算出シート'!$N$23,IF(AW495="E",'12.パネルラジエーター設備費用算出シート'!$G$33,IF(AW495="F",'12.パネルラジエーター設備費用算出シート'!$N$33,IF(AW495="G",'12.パネルラジエーター設備費用算出シート'!$G$43,IF(AW495="H",'12.パネルラジエーター設備費用算出シート'!$N$43,IF(AW495="I",'12.パネルラジエーター設備費用算出シート'!$G$54,'12.パネルラジエーター設備費用算出シート'!$N$54))))))))))</f>
        <v/>
      </c>
      <c r="AY495" s="70"/>
      <c r="AZ495" s="57"/>
      <c r="BA495" s="54"/>
      <c r="BB495" s="70"/>
    </row>
    <row r="496" spans="2:54">
      <c r="B496" s="55">
        <v>484</v>
      </c>
      <c r="C496" s="78"/>
      <c r="D496" s="56"/>
      <c r="E496" s="73"/>
      <c r="F496" s="530"/>
      <c r="G496" s="530"/>
      <c r="H496" s="57"/>
      <c r="I496" s="58"/>
      <c r="J496" s="57"/>
      <c r="K496" s="531" t="str">
        <f t="shared" si="21"/>
        <v/>
      </c>
      <c r="L496" s="531" t="str">
        <f>IF($G496="","",IF(OR('2.全体概要'!$C$15=1,'2.全体概要'!$C$15=2),INDEX($BH$15:$BH$16,MATCH($G496,$BG$15:$BG$16,-1)),IF('2.全体概要'!$C$15=3,INDEX($BH$14:$BH$15,MATCH($G496,$BG$14:$BG$15,-1)),INDEX($BH$13:$BH$14,MATCH($G496,$BG$13:$BG$14,-1)))))</f>
        <v/>
      </c>
      <c r="M496" s="531" t="str">
        <f t="shared" si="22"/>
        <v/>
      </c>
      <c r="N496" s="532">
        <f t="shared" si="23"/>
        <v>0</v>
      </c>
      <c r="O496" s="70"/>
      <c r="P496" s="124"/>
      <c r="Q496" s="54"/>
      <c r="R496" s="194"/>
      <c r="S496" s="125"/>
      <c r="T496" s="54"/>
      <c r="U496" s="194"/>
      <c r="V496" s="124"/>
      <c r="W496" s="54"/>
      <c r="X496" s="194"/>
      <c r="Y496" s="125"/>
      <c r="Z496" s="54"/>
      <c r="AA496" s="194"/>
      <c r="AB496" s="57"/>
      <c r="AC496" s="70"/>
      <c r="AD496" s="124"/>
      <c r="AE496" s="70"/>
      <c r="AF496" s="124"/>
      <c r="AG496" s="70"/>
      <c r="AH496" s="57"/>
      <c r="AI496" s="70"/>
      <c r="AJ496" s="124"/>
      <c r="AK496" s="891"/>
      <c r="AL496" s="908"/>
      <c r="AM496" s="891"/>
      <c r="AN496" s="908"/>
      <c r="AO496" s="891"/>
      <c r="AP496" s="910"/>
      <c r="AQ496" s="70"/>
      <c r="AR496" s="59"/>
      <c r="AS496" s="70"/>
      <c r="AT496" s="57"/>
      <c r="AU496" s="54"/>
      <c r="AV496" s="70"/>
      <c r="AW496" s="57"/>
      <c r="AX496" s="533" t="str">
        <f>IF(AW496="","",IF(AW496="A",'12.パネルラジエーター設備費用算出シート'!$G$13,IF(AW496="B",'12.パネルラジエーター設備費用算出シート'!$N$13,IF(AW496="C",'12.パネルラジエーター設備費用算出シート'!$G$23,IF(AW496="D",'12.パネルラジエーター設備費用算出シート'!$N$23,IF(AW496="E",'12.パネルラジエーター設備費用算出シート'!$G$33,IF(AW496="F",'12.パネルラジエーター設備費用算出シート'!$N$33,IF(AW496="G",'12.パネルラジエーター設備費用算出シート'!$G$43,IF(AW496="H",'12.パネルラジエーター設備費用算出シート'!$N$43,IF(AW496="I",'12.パネルラジエーター設備費用算出シート'!$G$54,'12.パネルラジエーター設備費用算出シート'!$N$54))))))))))</f>
        <v/>
      </c>
      <c r="AY496" s="70"/>
      <c r="AZ496" s="57"/>
      <c r="BA496" s="54"/>
      <c r="BB496" s="70"/>
    </row>
    <row r="497" spans="2:54">
      <c r="B497" s="55">
        <v>485</v>
      </c>
      <c r="C497" s="78"/>
      <c r="D497" s="56"/>
      <c r="E497" s="73"/>
      <c r="F497" s="530"/>
      <c r="G497" s="530"/>
      <c r="H497" s="57"/>
      <c r="I497" s="58"/>
      <c r="J497" s="57"/>
      <c r="K497" s="531" t="str">
        <f t="shared" si="21"/>
        <v/>
      </c>
      <c r="L497" s="531" t="str">
        <f>IF($G497="","",IF(OR('2.全体概要'!$C$15=1,'2.全体概要'!$C$15=2),INDEX($BH$15:$BH$16,MATCH($G497,$BG$15:$BG$16,-1)),IF('2.全体概要'!$C$15=3,INDEX($BH$14:$BH$15,MATCH($G497,$BG$14:$BG$15,-1)),INDEX($BH$13:$BH$14,MATCH($G497,$BG$13:$BG$14,-1)))))</f>
        <v/>
      </c>
      <c r="M497" s="531" t="str">
        <f t="shared" si="22"/>
        <v/>
      </c>
      <c r="N497" s="532">
        <f t="shared" si="23"/>
        <v>0</v>
      </c>
      <c r="O497" s="70"/>
      <c r="P497" s="124"/>
      <c r="Q497" s="54"/>
      <c r="R497" s="194"/>
      <c r="S497" s="125"/>
      <c r="T497" s="54"/>
      <c r="U497" s="194"/>
      <c r="V497" s="124"/>
      <c r="W497" s="54"/>
      <c r="X497" s="194"/>
      <c r="Y497" s="125"/>
      <c r="Z497" s="54"/>
      <c r="AA497" s="194"/>
      <c r="AB497" s="57"/>
      <c r="AC497" s="70"/>
      <c r="AD497" s="124"/>
      <c r="AE497" s="70"/>
      <c r="AF497" s="124"/>
      <c r="AG497" s="70"/>
      <c r="AH497" s="57"/>
      <c r="AI497" s="70"/>
      <c r="AJ497" s="124"/>
      <c r="AK497" s="891"/>
      <c r="AL497" s="908"/>
      <c r="AM497" s="891"/>
      <c r="AN497" s="908"/>
      <c r="AO497" s="891"/>
      <c r="AP497" s="910"/>
      <c r="AQ497" s="70"/>
      <c r="AR497" s="59"/>
      <c r="AS497" s="70"/>
      <c r="AT497" s="57"/>
      <c r="AU497" s="54"/>
      <c r="AV497" s="70"/>
      <c r="AW497" s="57"/>
      <c r="AX497" s="533" t="str">
        <f>IF(AW497="","",IF(AW497="A",'12.パネルラジエーター設備費用算出シート'!$G$13,IF(AW497="B",'12.パネルラジエーター設備費用算出シート'!$N$13,IF(AW497="C",'12.パネルラジエーター設備費用算出シート'!$G$23,IF(AW497="D",'12.パネルラジエーター設備費用算出シート'!$N$23,IF(AW497="E",'12.パネルラジエーター設備費用算出シート'!$G$33,IF(AW497="F",'12.パネルラジエーター設備費用算出シート'!$N$33,IF(AW497="G",'12.パネルラジエーター設備費用算出シート'!$G$43,IF(AW497="H",'12.パネルラジエーター設備費用算出シート'!$N$43,IF(AW497="I",'12.パネルラジエーター設備費用算出シート'!$G$54,'12.パネルラジエーター設備費用算出シート'!$N$54))))))))))</f>
        <v/>
      </c>
      <c r="AY497" s="70"/>
      <c r="AZ497" s="57"/>
      <c r="BA497" s="54"/>
      <c r="BB497" s="70"/>
    </row>
    <row r="498" spans="2:54">
      <c r="B498" s="55">
        <v>486</v>
      </c>
      <c r="C498" s="78"/>
      <c r="D498" s="56"/>
      <c r="E498" s="73"/>
      <c r="F498" s="530"/>
      <c r="G498" s="530"/>
      <c r="H498" s="57"/>
      <c r="I498" s="58"/>
      <c r="J498" s="57"/>
      <c r="K498" s="531" t="str">
        <f t="shared" si="21"/>
        <v/>
      </c>
      <c r="L498" s="531" t="str">
        <f>IF($G498="","",IF(OR('2.全体概要'!$C$15=1,'2.全体概要'!$C$15=2),INDEX($BH$15:$BH$16,MATCH($G498,$BG$15:$BG$16,-1)),IF('2.全体概要'!$C$15=3,INDEX($BH$14:$BH$15,MATCH($G498,$BG$14:$BG$15,-1)),INDEX($BH$13:$BH$14,MATCH($G498,$BG$13:$BG$14,-1)))))</f>
        <v/>
      </c>
      <c r="M498" s="531" t="str">
        <f t="shared" si="22"/>
        <v/>
      </c>
      <c r="N498" s="532">
        <f t="shared" si="23"/>
        <v>0</v>
      </c>
      <c r="O498" s="70"/>
      <c r="P498" s="124"/>
      <c r="Q498" s="54"/>
      <c r="R498" s="194"/>
      <c r="S498" s="125"/>
      <c r="T498" s="54"/>
      <c r="U498" s="194"/>
      <c r="V498" s="124"/>
      <c r="W498" s="54"/>
      <c r="X498" s="194"/>
      <c r="Y498" s="125"/>
      <c r="Z498" s="54"/>
      <c r="AA498" s="194"/>
      <c r="AB498" s="57"/>
      <c r="AC498" s="70"/>
      <c r="AD498" s="124"/>
      <c r="AE498" s="70"/>
      <c r="AF498" s="124"/>
      <c r="AG498" s="70"/>
      <c r="AH498" s="57"/>
      <c r="AI498" s="70"/>
      <c r="AJ498" s="124"/>
      <c r="AK498" s="891"/>
      <c r="AL498" s="908"/>
      <c r="AM498" s="891"/>
      <c r="AN498" s="908"/>
      <c r="AO498" s="891"/>
      <c r="AP498" s="910"/>
      <c r="AQ498" s="70"/>
      <c r="AR498" s="59"/>
      <c r="AS498" s="70"/>
      <c r="AT498" s="57"/>
      <c r="AU498" s="54"/>
      <c r="AV498" s="70"/>
      <c r="AW498" s="57"/>
      <c r="AX498" s="533" t="str">
        <f>IF(AW498="","",IF(AW498="A",'12.パネルラジエーター設備費用算出シート'!$G$13,IF(AW498="B",'12.パネルラジエーター設備費用算出シート'!$N$13,IF(AW498="C",'12.パネルラジエーター設備費用算出シート'!$G$23,IF(AW498="D",'12.パネルラジエーター設備費用算出シート'!$N$23,IF(AW498="E",'12.パネルラジエーター設備費用算出シート'!$G$33,IF(AW498="F",'12.パネルラジエーター設備費用算出シート'!$N$33,IF(AW498="G",'12.パネルラジエーター設備費用算出シート'!$G$43,IF(AW498="H",'12.パネルラジエーター設備費用算出シート'!$N$43,IF(AW498="I",'12.パネルラジエーター設備費用算出シート'!$G$54,'12.パネルラジエーター設備費用算出シート'!$N$54))))))))))</f>
        <v/>
      </c>
      <c r="AY498" s="70"/>
      <c r="AZ498" s="57"/>
      <c r="BA498" s="54"/>
      <c r="BB498" s="70"/>
    </row>
    <row r="499" spans="2:54">
      <c r="B499" s="55">
        <v>487</v>
      </c>
      <c r="C499" s="78"/>
      <c r="D499" s="56"/>
      <c r="E499" s="73"/>
      <c r="F499" s="530"/>
      <c r="G499" s="530"/>
      <c r="H499" s="57"/>
      <c r="I499" s="58"/>
      <c r="J499" s="57"/>
      <c r="K499" s="531" t="str">
        <f t="shared" si="21"/>
        <v/>
      </c>
      <c r="L499" s="531" t="str">
        <f>IF($G499="","",IF(OR('2.全体概要'!$C$15=1,'2.全体概要'!$C$15=2),INDEX($BH$15:$BH$16,MATCH($G499,$BG$15:$BG$16,-1)),IF('2.全体概要'!$C$15=3,INDEX($BH$14:$BH$15,MATCH($G499,$BG$14:$BG$15,-1)),INDEX($BH$13:$BH$14,MATCH($G499,$BG$13:$BG$14,-1)))))</f>
        <v/>
      </c>
      <c r="M499" s="531" t="str">
        <f t="shared" si="22"/>
        <v/>
      </c>
      <c r="N499" s="532">
        <f t="shared" si="23"/>
        <v>0</v>
      </c>
      <c r="O499" s="70"/>
      <c r="P499" s="124"/>
      <c r="Q499" s="54"/>
      <c r="R499" s="194"/>
      <c r="S499" s="125"/>
      <c r="T499" s="54"/>
      <c r="U499" s="194"/>
      <c r="V499" s="124"/>
      <c r="W499" s="54"/>
      <c r="X499" s="194"/>
      <c r="Y499" s="125"/>
      <c r="Z499" s="54"/>
      <c r="AA499" s="194"/>
      <c r="AB499" s="57"/>
      <c r="AC499" s="70"/>
      <c r="AD499" s="124"/>
      <c r="AE499" s="70"/>
      <c r="AF499" s="124"/>
      <c r="AG499" s="70"/>
      <c r="AH499" s="57"/>
      <c r="AI499" s="70"/>
      <c r="AJ499" s="124"/>
      <c r="AK499" s="891"/>
      <c r="AL499" s="908"/>
      <c r="AM499" s="891"/>
      <c r="AN499" s="908"/>
      <c r="AO499" s="891"/>
      <c r="AP499" s="910"/>
      <c r="AQ499" s="70"/>
      <c r="AR499" s="59"/>
      <c r="AS499" s="70"/>
      <c r="AT499" s="57"/>
      <c r="AU499" s="54"/>
      <c r="AV499" s="70"/>
      <c r="AW499" s="57"/>
      <c r="AX499" s="533" t="str">
        <f>IF(AW499="","",IF(AW499="A",'12.パネルラジエーター設備費用算出シート'!$G$13,IF(AW499="B",'12.パネルラジエーター設備費用算出シート'!$N$13,IF(AW499="C",'12.パネルラジエーター設備費用算出シート'!$G$23,IF(AW499="D",'12.パネルラジエーター設備費用算出シート'!$N$23,IF(AW499="E",'12.パネルラジエーター設備費用算出シート'!$G$33,IF(AW499="F",'12.パネルラジエーター設備費用算出シート'!$N$33,IF(AW499="G",'12.パネルラジエーター設備費用算出シート'!$G$43,IF(AW499="H",'12.パネルラジエーター設備費用算出シート'!$N$43,IF(AW499="I",'12.パネルラジエーター設備費用算出シート'!$G$54,'12.パネルラジエーター設備費用算出シート'!$N$54))))))))))</f>
        <v/>
      </c>
      <c r="AY499" s="70"/>
      <c r="AZ499" s="57"/>
      <c r="BA499" s="54"/>
      <c r="BB499" s="70"/>
    </row>
    <row r="500" spans="2:54">
      <c r="B500" s="55">
        <v>488</v>
      </c>
      <c r="C500" s="78"/>
      <c r="D500" s="56"/>
      <c r="E500" s="73"/>
      <c r="F500" s="530"/>
      <c r="G500" s="530"/>
      <c r="H500" s="57"/>
      <c r="I500" s="58"/>
      <c r="J500" s="57"/>
      <c r="K500" s="531" t="str">
        <f t="shared" si="21"/>
        <v/>
      </c>
      <c r="L500" s="531" t="str">
        <f>IF($G500="","",IF(OR('2.全体概要'!$C$15=1,'2.全体概要'!$C$15=2),INDEX($BH$15:$BH$16,MATCH($G500,$BG$15:$BG$16,-1)),IF('2.全体概要'!$C$15=3,INDEX($BH$14:$BH$15,MATCH($G500,$BG$14:$BG$15,-1)),INDEX($BH$13:$BH$14,MATCH($G500,$BG$13:$BG$14,-1)))))</f>
        <v/>
      </c>
      <c r="M500" s="531" t="str">
        <f t="shared" si="22"/>
        <v/>
      </c>
      <c r="N500" s="532">
        <f t="shared" si="23"/>
        <v>0</v>
      </c>
      <c r="O500" s="70"/>
      <c r="P500" s="124"/>
      <c r="Q500" s="54"/>
      <c r="R500" s="194"/>
      <c r="S500" s="125"/>
      <c r="T500" s="54"/>
      <c r="U500" s="194"/>
      <c r="V500" s="124"/>
      <c r="W500" s="54"/>
      <c r="X500" s="194"/>
      <c r="Y500" s="125"/>
      <c r="Z500" s="54"/>
      <c r="AA500" s="194"/>
      <c r="AB500" s="57"/>
      <c r="AC500" s="70"/>
      <c r="AD500" s="124"/>
      <c r="AE500" s="70"/>
      <c r="AF500" s="124"/>
      <c r="AG500" s="70"/>
      <c r="AH500" s="57"/>
      <c r="AI500" s="70"/>
      <c r="AJ500" s="124"/>
      <c r="AK500" s="891"/>
      <c r="AL500" s="908"/>
      <c r="AM500" s="891"/>
      <c r="AN500" s="908"/>
      <c r="AO500" s="891"/>
      <c r="AP500" s="910"/>
      <c r="AQ500" s="70"/>
      <c r="AR500" s="59"/>
      <c r="AS500" s="70"/>
      <c r="AT500" s="57"/>
      <c r="AU500" s="54"/>
      <c r="AV500" s="70"/>
      <c r="AW500" s="57"/>
      <c r="AX500" s="533" t="str">
        <f>IF(AW500="","",IF(AW500="A",'12.パネルラジエーター設備費用算出シート'!$G$13,IF(AW500="B",'12.パネルラジエーター設備費用算出シート'!$N$13,IF(AW500="C",'12.パネルラジエーター設備費用算出シート'!$G$23,IF(AW500="D",'12.パネルラジエーター設備費用算出シート'!$N$23,IF(AW500="E",'12.パネルラジエーター設備費用算出シート'!$G$33,IF(AW500="F",'12.パネルラジエーター設備費用算出シート'!$N$33,IF(AW500="G",'12.パネルラジエーター設備費用算出シート'!$G$43,IF(AW500="H",'12.パネルラジエーター設備費用算出シート'!$N$43,IF(AW500="I",'12.パネルラジエーター設備費用算出シート'!$G$54,'12.パネルラジエーター設備費用算出シート'!$N$54))))))))))</f>
        <v/>
      </c>
      <c r="AY500" s="70"/>
      <c r="AZ500" s="57"/>
      <c r="BA500" s="54"/>
      <c r="BB500" s="70"/>
    </row>
    <row r="501" spans="2:54">
      <c r="B501" s="55">
        <v>489</v>
      </c>
      <c r="C501" s="78"/>
      <c r="D501" s="56"/>
      <c r="E501" s="73"/>
      <c r="F501" s="530"/>
      <c r="G501" s="530"/>
      <c r="H501" s="57"/>
      <c r="I501" s="58"/>
      <c r="J501" s="57"/>
      <c r="K501" s="531" t="str">
        <f t="shared" si="21"/>
        <v/>
      </c>
      <c r="L501" s="531" t="str">
        <f>IF($G501="","",IF(OR('2.全体概要'!$C$15=1,'2.全体概要'!$C$15=2),INDEX($BH$15:$BH$16,MATCH($G501,$BG$15:$BG$16,-1)),IF('2.全体概要'!$C$15=3,INDEX($BH$14:$BH$15,MATCH($G501,$BG$14:$BG$15,-1)),INDEX($BH$13:$BH$14,MATCH($G501,$BG$13:$BG$14,-1)))))</f>
        <v/>
      </c>
      <c r="M501" s="531" t="str">
        <f t="shared" si="22"/>
        <v/>
      </c>
      <c r="N501" s="532">
        <f t="shared" si="23"/>
        <v>0</v>
      </c>
      <c r="O501" s="70"/>
      <c r="P501" s="124"/>
      <c r="Q501" s="54"/>
      <c r="R501" s="194"/>
      <c r="S501" s="125"/>
      <c r="T501" s="54"/>
      <c r="U501" s="194"/>
      <c r="V501" s="124"/>
      <c r="W501" s="54"/>
      <c r="X501" s="194"/>
      <c r="Y501" s="125"/>
      <c r="Z501" s="54"/>
      <c r="AA501" s="194"/>
      <c r="AB501" s="57"/>
      <c r="AC501" s="70"/>
      <c r="AD501" s="124"/>
      <c r="AE501" s="70"/>
      <c r="AF501" s="124"/>
      <c r="AG501" s="70"/>
      <c r="AH501" s="57"/>
      <c r="AI501" s="70"/>
      <c r="AJ501" s="124"/>
      <c r="AK501" s="891"/>
      <c r="AL501" s="908"/>
      <c r="AM501" s="891"/>
      <c r="AN501" s="908"/>
      <c r="AO501" s="891"/>
      <c r="AP501" s="910"/>
      <c r="AQ501" s="70"/>
      <c r="AR501" s="59"/>
      <c r="AS501" s="70"/>
      <c r="AT501" s="57"/>
      <c r="AU501" s="54"/>
      <c r="AV501" s="70"/>
      <c r="AW501" s="57"/>
      <c r="AX501" s="533" t="str">
        <f>IF(AW501="","",IF(AW501="A",'12.パネルラジエーター設備費用算出シート'!$G$13,IF(AW501="B",'12.パネルラジエーター設備費用算出シート'!$N$13,IF(AW501="C",'12.パネルラジエーター設備費用算出シート'!$G$23,IF(AW501="D",'12.パネルラジエーター設備費用算出シート'!$N$23,IF(AW501="E",'12.パネルラジエーター設備費用算出シート'!$G$33,IF(AW501="F",'12.パネルラジエーター設備費用算出シート'!$N$33,IF(AW501="G",'12.パネルラジエーター設備費用算出シート'!$G$43,IF(AW501="H",'12.パネルラジエーター設備費用算出シート'!$N$43,IF(AW501="I",'12.パネルラジエーター設備費用算出シート'!$G$54,'12.パネルラジエーター設備費用算出シート'!$N$54))))))))))</f>
        <v/>
      </c>
      <c r="AY501" s="70"/>
      <c r="AZ501" s="57"/>
      <c r="BA501" s="54"/>
      <c r="BB501" s="70"/>
    </row>
    <row r="502" spans="2:54">
      <c r="B502" s="55">
        <v>490</v>
      </c>
      <c r="C502" s="78"/>
      <c r="D502" s="56"/>
      <c r="E502" s="73"/>
      <c r="F502" s="530"/>
      <c r="G502" s="530"/>
      <c r="H502" s="57"/>
      <c r="I502" s="58"/>
      <c r="J502" s="57"/>
      <c r="K502" s="531" t="str">
        <f t="shared" si="21"/>
        <v/>
      </c>
      <c r="L502" s="531" t="str">
        <f>IF($G502="","",IF(OR('2.全体概要'!$C$15=1,'2.全体概要'!$C$15=2),INDEX($BH$15:$BH$16,MATCH($G502,$BG$15:$BG$16,-1)),IF('2.全体概要'!$C$15=3,INDEX($BH$14:$BH$15,MATCH($G502,$BG$14:$BG$15,-1)),INDEX($BH$13:$BH$14,MATCH($G502,$BG$13:$BG$14,-1)))))</f>
        <v/>
      </c>
      <c r="M502" s="531" t="str">
        <f t="shared" si="22"/>
        <v/>
      </c>
      <c r="N502" s="532">
        <f t="shared" si="23"/>
        <v>0</v>
      </c>
      <c r="O502" s="70"/>
      <c r="P502" s="124"/>
      <c r="Q502" s="54"/>
      <c r="R502" s="194"/>
      <c r="S502" s="125"/>
      <c r="T502" s="54"/>
      <c r="U502" s="194"/>
      <c r="V502" s="124"/>
      <c r="W502" s="54"/>
      <c r="X502" s="194"/>
      <c r="Y502" s="125"/>
      <c r="Z502" s="54"/>
      <c r="AA502" s="194"/>
      <c r="AB502" s="57"/>
      <c r="AC502" s="70"/>
      <c r="AD502" s="124"/>
      <c r="AE502" s="70"/>
      <c r="AF502" s="124"/>
      <c r="AG502" s="70"/>
      <c r="AH502" s="57"/>
      <c r="AI502" s="70"/>
      <c r="AJ502" s="124"/>
      <c r="AK502" s="891"/>
      <c r="AL502" s="908"/>
      <c r="AM502" s="891"/>
      <c r="AN502" s="908"/>
      <c r="AO502" s="891"/>
      <c r="AP502" s="910"/>
      <c r="AQ502" s="70"/>
      <c r="AR502" s="59"/>
      <c r="AS502" s="70"/>
      <c r="AT502" s="57"/>
      <c r="AU502" s="54"/>
      <c r="AV502" s="70"/>
      <c r="AW502" s="57"/>
      <c r="AX502" s="533" t="str">
        <f>IF(AW502="","",IF(AW502="A",'12.パネルラジエーター設備費用算出シート'!$G$13,IF(AW502="B",'12.パネルラジエーター設備費用算出シート'!$N$13,IF(AW502="C",'12.パネルラジエーター設備費用算出シート'!$G$23,IF(AW502="D",'12.パネルラジエーター設備費用算出シート'!$N$23,IF(AW502="E",'12.パネルラジエーター設備費用算出シート'!$G$33,IF(AW502="F",'12.パネルラジエーター設備費用算出シート'!$N$33,IF(AW502="G",'12.パネルラジエーター設備費用算出シート'!$G$43,IF(AW502="H",'12.パネルラジエーター設備費用算出シート'!$N$43,IF(AW502="I",'12.パネルラジエーター設備費用算出シート'!$G$54,'12.パネルラジエーター設備費用算出シート'!$N$54))))))))))</f>
        <v/>
      </c>
      <c r="AY502" s="70"/>
      <c r="AZ502" s="57"/>
      <c r="BA502" s="54"/>
      <c r="BB502" s="70"/>
    </row>
    <row r="503" spans="2:54">
      <c r="B503" s="55">
        <v>491</v>
      </c>
      <c r="C503" s="78"/>
      <c r="D503" s="56"/>
      <c r="E503" s="73"/>
      <c r="F503" s="530"/>
      <c r="G503" s="530"/>
      <c r="H503" s="57"/>
      <c r="I503" s="58"/>
      <c r="J503" s="57"/>
      <c r="K503" s="531" t="str">
        <f t="shared" si="21"/>
        <v/>
      </c>
      <c r="L503" s="531" t="str">
        <f>IF($G503="","",IF(OR('2.全体概要'!$C$15=1,'2.全体概要'!$C$15=2),INDEX($BH$15:$BH$16,MATCH($G503,$BG$15:$BG$16,-1)),IF('2.全体概要'!$C$15=3,INDEX($BH$14:$BH$15,MATCH($G503,$BG$14:$BG$15,-1)),INDEX($BH$13:$BH$14,MATCH($G503,$BG$13:$BG$14,-1)))))</f>
        <v/>
      </c>
      <c r="M503" s="531" t="str">
        <f t="shared" si="22"/>
        <v/>
      </c>
      <c r="N503" s="532">
        <f t="shared" si="23"/>
        <v>0</v>
      </c>
      <c r="O503" s="70"/>
      <c r="P503" s="124"/>
      <c r="Q503" s="54"/>
      <c r="R503" s="194"/>
      <c r="S503" s="125"/>
      <c r="T503" s="54"/>
      <c r="U503" s="194"/>
      <c r="V503" s="124"/>
      <c r="W503" s="54"/>
      <c r="X503" s="194"/>
      <c r="Y503" s="125"/>
      <c r="Z503" s="54"/>
      <c r="AA503" s="194"/>
      <c r="AB503" s="57"/>
      <c r="AC503" s="70"/>
      <c r="AD503" s="124"/>
      <c r="AE503" s="70"/>
      <c r="AF503" s="124"/>
      <c r="AG503" s="70"/>
      <c r="AH503" s="57"/>
      <c r="AI503" s="70"/>
      <c r="AJ503" s="124"/>
      <c r="AK503" s="891"/>
      <c r="AL503" s="908"/>
      <c r="AM503" s="891"/>
      <c r="AN503" s="908"/>
      <c r="AO503" s="891"/>
      <c r="AP503" s="910"/>
      <c r="AQ503" s="70"/>
      <c r="AR503" s="59"/>
      <c r="AS503" s="70"/>
      <c r="AT503" s="57"/>
      <c r="AU503" s="54"/>
      <c r="AV503" s="70"/>
      <c r="AW503" s="57"/>
      <c r="AX503" s="533" t="str">
        <f>IF(AW503="","",IF(AW503="A",'12.パネルラジエーター設備費用算出シート'!$G$13,IF(AW503="B",'12.パネルラジエーター設備費用算出シート'!$N$13,IF(AW503="C",'12.パネルラジエーター設備費用算出シート'!$G$23,IF(AW503="D",'12.パネルラジエーター設備費用算出シート'!$N$23,IF(AW503="E",'12.パネルラジエーター設備費用算出シート'!$G$33,IF(AW503="F",'12.パネルラジエーター設備費用算出シート'!$N$33,IF(AW503="G",'12.パネルラジエーター設備費用算出シート'!$G$43,IF(AW503="H",'12.パネルラジエーター設備費用算出シート'!$N$43,IF(AW503="I",'12.パネルラジエーター設備費用算出シート'!$G$54,'12.パネルラジエーター設備費用算出シート'!$N$54))))))))))</f>
        <v/>
      </c>
      <c r="AY503" s="70"/>
      <c r="AZ503" s="57"/>
      <c r="BA503" s="54"/>
      <c r="BB503" s="70"/>
    </row>
    <row r="504" spans="2:54">
      <c r="B504" s="55">
        <v>492</v>
      </c>
      <c r="C504" s="78"/>
      <c r="D504" s="56"/>
      <c r="E504" s="73"/>
      <c r="F504" s="530"/>
      <c r="G504" s="530"/>
      <c r="H504" s="57"/>
      <c r="I504" s="58"/>
      <c r="J504" s="57"/>
      <c r="K504" s="531" t="str">
        <f t="shared" si="21"/>
        <v/>
      </c>
      <c r="L504" s="531" t="str">
        <f>IF($G504="","",IF(OR('2.全体概要'!$C$15=1,'2.全体概要'!$C$15=2),INDEX($BH$15:$BH$16,MATCH($G504,$BG$15:$BG$16,-1)),IF('2.全体概要'!$C$15=3,INDEX($BH$14:$BH$15,MATCH($G504,$BG$14:$BG$15,-1)),INDEX($BH$13:$BH$14,MATCH($G504,$BG$13:$BG$14,-1)))))</f>
        <v/>
      </c>
      <c r="M504" s="531" t="str">
        <f t="shared" si="22"/>
        <v/>
      </c>
      <c r="N504" s="532">
        <f t="shared" si="23"/>
        <v>0</v>
      </c>
      <c r="O504" s="70"/>
      <c r="P504" s="124"/>
      <c r="Q504" s="54"/>
      <c r="R504" s="194"/>
      <c r="S504" s="125"/>
      <c r="T504" s="54"/>
      <c r="U504" s="194"/>
      <c r="V504" s="124"/>
      <c r="W504" s="54"/>
      <c r="X504" s="194"/>
      <c r="Y504" s="125"/>
      <c r="Z504" s="54"/>
      <c r="AA504" s="194"/>
      <c r="AB504" s="57"/>
      <c r="AC504" s="70"/>
      <c r="AD504" s="124"/>
      <c r="AE504" s="70"/>
      <c r="AF504" s="124"/>
      <c r="AG504" s="70"/>
      <c r="AH504" s="57"/>
      <c r="AI504" s="70"/>
      <c r="AJ504" s="124"/>
      <c r="AK504" s="891"/>
      <c r="AL504" s="908"/>
      <c r="AM504" s="891"/>
      <c r="AN504" s="908"/>
      <c r="AO504" s="891"/>
      <c r="AP504" s="910"/>
      <c r="AQ504" s="70"/>
      <c r="AR504" s="59"/>
      <c r="AS504" s="70"/>
      <c r="AT504" s="57"/>
      <c r="AU504" s="54"/>
      <c r="AV504" s="70"/>
      <c r="AW504" s="57"/>
      <c r="AX504" s="533" t="str">
        <f>IF(AW504="","",IF(AW504="A",'12.パネルラジエーター設備費用算出シート'!$G$13,IF(AW504="B",'12.パネルラジエーター設備費用算出シート'!$N$13,IF(AW504="C",'12.パネルラジエーター設備費用算出シート'!$G$23,IF(AW504="D",'12.パネルラジエーター設備費用算出シート'!$N$23,IF(AW504="E",'12.パネルラジエーター設備費用算出シート'!$G$33,IF(AW504="F",'12.パネルラジエーター設備費用算出シート'!$N$33,IF(AW504="G",'12.パネルラジエーター設備費用算出シート'!$G$43,IF(AW504="H",'12.パネルラジエーター設備費用算出シート'!$N$43,IF(AW504="I",'12.パネルラジエーター設備費用算出シート'!$G$54,'12.パネルラジエーター設備費用算出シート'!$N$54))))))))))</f>
        <v/>
      </c>
      <c r="AY504" s="70"/>
      <c r="AZ504" s="57"/>
      <c r="BA504" s="54"/>
      <c r="BB504" s="70"/>
    </row>
    <row r="505" spans="2:54">
      <c r="B505" s="55">
        <v>493</v>
      </c>
      <c r="C505" s="78"/>
      <c r="D505" s="56"/>
      <c r="E505" s="73"/>
      <c r="F505" s="530"/>
      <c r="G505" s="530"/>
      <c r="H505" s="57"/>
      <c r="I505" s="58"/>
      <c r="J505" s="57"/>
      <c r="K505" s="531" t="str">
        <f t="shared" si="21"/>
        <v/>
      </c>
      <c r="L505" s="531" t="str">
        <f>IF($G505="","",IF(OR('2.全体概要'!$C$15=1,'2.全体概要'!$C$15=2),INDEX($BH$15:$BH$16,MATCH($G505,$BG$15:$BG$16,-1)),IF('2.全体概要'!$C$15=3,INDEX($BH$14:$BH$15,MATCH($G505,$BG$14:$BG$15,-1)),INDEX($BH$13:$BH$14,MATCH($G505,$BG$13:$BG$14,-1)))))</f>
        <v/>
      </c>
      <c r="M505" s="531" t="str">
        <f t="shared" si="22"/>
        <v/>
      </c>
      <c r="N505" s="532">
        <f t="shared" si="23"/>
        <v>0</v>
      </c>
      <c r="O505" s="70"/>
      <c r="P505" s="124"/>
      <c r="Q505" s="54"/>
      <c r="R505" s="194"/>
      <c r="S505" s="125"/>
      <c r="T505" s="54"/>
      <c r="U505" s="194"/>
      <c r="V505" s="124"/>
      <c r="W505" s="54"/>
      <c r="X505" s="194"/>
      <c r="Y505" s="125"/>
      <c r="Z505" s="54"/>
      <c r="AA505" s="194"/>
      <c r="AB505" s="57"/>
      <c r="AC505" s="70"/>
      <c r="AD505" s="124"/>
      <c r="AE505" s="70"/>
      <c r="AF505" s="124"/>
      <c r="AG505" s="70"/>
      <c r="AH505" s="57"/>
      <c r="AI505" s="70"/>
      <c r="AJ505" s="124"/>
      <c r="AK505" s="891"/>
      <c r="AL505" s="908"/>
      <c r="AM505" s="891"/>
      <c r="AN505" s="908"/>
      <c r="AO505" s="891"/>
      <c r="AP505" s="910"/>
      <c r="AQ505" s="70"/>
      <c r="AR505" s="59"/>
      <c r="AS505" s="70"/>
      <c r="AT505" s="57"/>
      <c r="AU505" s="54"/>
      <c r="AV505" s="70"/>
      <c r="AW505" s="57"/>
      <c r="AX505" s="533" t="str">
        <f>IF(AW505="","",IF(AW505="A",'12.パネルラジエーター設備費用算出シート'!$G$13,IF(AW505="B",'12.パネルラジエーター設備費用算出シート'!$N$13,IF(AW505="C",'12.パネルラジエーター設備費用算出シート'!$G$23,IF(AW505="D",'12.パネルラジエーター設備費用算出シート'!$N$23,IF(AW505="E",'12.パネルラジエーター設備費用算出シート'!$G$33,IF(AW505="F",'12.パネルラジエーター設備費用算出シート'!$N$33,IF(AW505="G",'12.パネルラジエーター設備費用算出シート'!$G$43,IF(AW505="H",'12.パネルラジエーター設備費用算出シート'!$N$43,IF(AW505="I",'12.パネルラジエーター設備費用算出シート'!$G$54,'12.パネルラジエーター設備費用算出シート'!$N$54))))))))))</f>
        <v/>
      </c>
      <c r="AY505" s="70"/>
      <c r="AZ505" s="57"/>
      <c r="BA505" s="54"/>
      <c r="BB505" s="70"/>
    </row>
    <row r="506" spans="2:54">
      <c r="B506" s="55">
        <v>494</v>
      </c>
      <c r="C506" s="78"/>
      <c r="D506" s="56"/>
      <c r="E506" s="73"/>
      <c r="F506" s="530"/>
      <c r="G506" s="530"/>
      <c r="H506" s="57"/>
      <c r="I506" s="58"/>
      <c r="J506" s="57"/>
      <c r="K506" s="531" t="str">
        <f t="shared" si="21"/>
        <v/>
      </c>
      <c r="L506" s="531" t="str">
        <f>IF($G506="","",IF(OR('2.全体概要'!$C$15=1,'2.全体概要'!$C$15=2),INDEX($BH$15:$BH$16,MATCH($G506,$BG$15:$BG$16,-1)),IF('2.全体概要'!$C$15=3,INDEX($BH$14:$BH$15,MATCH($G506,$BG$14:$BG$15,-1)),INDEX($BH$13:$BH$14,MATCH($G506,$BG$13:$BG$14,-1)))))</f>
        <v/>
      </c>
      <c r="M506" s="531" t="str">
        <f t="shared" si="22"/>
        <v/>
      </c>
      <c r="N506" s="532">
        <f t="shared" si="23"/>
        <v>0</v>
      </c>
      <c r="O506" s="70"/>
      <c r="P506" s="124"/>
      <c r="Q506" s="54"/>
      <c r="R506" s="194"/>
      <c r="S506" s="125"/>
      <c r="T506" s="54"/>
      <c r="U506" s="194"/>
      <c r="V506" s="124"/>
      <c r="W506" s="54"/>
      <c r="X506" s="194"/>
      <c r="Y506" s="125"/>
      <c r="Z506" s="54"/>
      <c r="AA506" s="194"/>
      <c r="AB506" s="57"/>
      <c r="AC506" s="70"/>
      <c r="AD506" s="124"/>
      <c r="AE506" s="70"/>
      <c r="AF506" s="124"/>
      <c r="AG506" s="70"/>
      <c r="AH506" s="57"/>
      <c r="AI506" s="70"/>
      <c r="AJ506" s="124"/>
      <c r="AK506" s="891"/>
      <c r="AL506" s="908"/>
      <c r="AM506" s="891"/>
      <c r="AN506" s="908"/>
      <c r="AO506" s="891"/>
      <c r="AP506" s="910"/>
      <c r="AQ506" s="70"/>
      <c r="AR506" s="59"/>
      <c r="AS506" s="70"/>
      <c r="AT506" s="57"/>
      <c r="AU506" s="54"/>
      <c r="AV506" s="70"/>
      <c r="AW506" s="57"/>
      <c r="AX506" s="533" t="str">
        <f>IF(AW506="","",IF(AW506="A",'12.パネルラジエーター設備費用算出シート'!$G$13,IF(AW506="B",'12.パネルラジエーター設備費用算出シート'!$N$13,IF(AW506="C",'12.パネルラジエーター設備費用算出シート'!$G$23,IF(AW506="D",'12.パネルラジエーター設備費用算出シート'!$N$23,IF(AW506="E",'12.パネルラジエーター設備費用算出シート'!$G$33,IF(AW506="F",'12.パネルラジエーター設備費用算出シート'!$N$33,IF(AW506="G",'12.パネルラジエーター設備費用算出シート'!$G$43,IF(AW506="H",'12.パネルラジエーター設備費用算出シート'!$N$43,IF(AW506="I",'12.パネルラジエーター設備費用算出シート'!$G$54,'12.パネルラジエーター設備費用算出シート'!$N$54))))))))))</f>
        <v/>
      </c>
      <c r="AY506" s="70"/>
      <c r="AZ506" s="57"/>
      <c r="BA506" s="54"/>
      <c r="BB506" s="70"/>
    </row>
    <row r="507" spans="2:54">
      <c r="B507" s="55">
        <v>495</v>
      </c>
      <c r="C507" s="78"/>
      <c r="D507" s="56"/>
      <c r="E507" s="73"/>
      <c r="F507" s="530"/>
      <c r="G507" s="530"/>
      <c r="H507" s="57"/>
      <c r="I507" s="58"/>
      <c r="J507" s="57"/>
      <c r="K507" s="531" t="str">
        <f t="shared" si="21"/>
        <v/>
      </c>
      <c r="L507" s="531" t="str">
        <f>IF($G507="","",IF(OR('2.全体概要'!$C$15=1,'2.全体概要'!$C$15=2),INDEX($BH$15:$BH$16,MATCH($G507,$BG$15:$BG$16,-1)),IF('2.全体概要'!$C$15=3,INDEX($BH$14:$BH$15,MATCH($G507,$BG$14:$BG$15,-1)),INDEX($BH$13:$BH$14,MATCH($G507,$BG$13:$BG$14,-1)))))</f>
        <v/>
      </c>
      <c r="M507" s="531" t="str">
        <f t="shared" si="22"/>
        <v/>
      </c>
      <c r="N507" s="532">
        <f t="shared" si="23"/>
        <v>0</v>
      </c>
      <c r="O507" s="70"/>
      <c r="P507" s="124"/>
      <c r="Q507" s="54"/>
      <c r="R507" s="194"/>
      <c r="S507" s="125"/>
      <c r="T507" s="54"/>
      <c r="U507" s="194"/>
      <c r="V507" s="124"/>
      <c r="W507" s="54"/>
      <c r="X507" s="194"/>
      <c r="Y507" s="125"/>
      <c r="Z507" s="54"/>
      <c r="AA507" s="194"/>
      <c r="AB507" s="57"/>
      <c r="AC507" s="70"/>
      <c r="AD507" s="124"/>
      <c r="AE507" s="70"/>
      <c r="AF507" s="124"/>
      <c r="AG507" s="70"/>
      <c r="AH507" s="57"/>
      <c r="AI507" s="70"/>
      <c r="AJ507" s="124"/>
      <c r="AK507" s="891"/>
      <c r="AL507" s="908"/>
      <c r="AM507" s="891"/>
      <c r="AN507" s="908"/>
      <c r="AO507" s="891"/>
      <c r="AP507" s="910"/>
      <c r="AQ507" s="70"/>
      <c r="AR507" s="59"/>
      <c r="AS507" s="70"/>
      <c r="AT507" s="57"/>
      <c r="AU507" s="54"/>
      <c r="AV507" s="70"/>
      <c r="AW507" s="57"/>
      <c r="AX507" s="533" t="str">
        <f>IF(AW507="","",IF(AW507="A",'12.パネルラジエーター設備費用算出シート'!$G$13,IF(AW507="B",'12.パネルラジエーター設備費用算出シート'!$N$13,IF(AW507="C",'12.パネルラジエーター設備費用算出シート'!$G$23,IF(AW507="D",'12.パネルラジエーター設備費用算出シート'!$N$23,IF(AW507="E",'12.パネルラジエーター設備費用算出シート'!$G$33,IF(AW507="F",'12.パネルラジエーター設備費用算出シート'!$N$33,IF(AW507="G",'12.パネルラジエーター設備費用算出シート'!$G$43,IF(AW507="H",'12.パネルラジエーター設備費用算出シート'!$N$43,IF(AW507="I",'12.パネルラジエーター設備費用算出シート'!$G$54,'12.パネルラジエーター設備費用算出シート'!$N$54))))))))))</f>
        <v/>
      </c>
      <c r="AY507" s="70"/>
      <c r="AZ507" s="57"/>
      <c r="BA507" s="54"/>
      <c r="BB507" s="70"/>
    </row>
    <row r="508" spans="2:54">
      <c r="B508" s="55">
        <v>496</v>
      </c>
      <c r="C508" s="78"/>
      <c r="D508" s="56"/>
      <c r="E508" s="73"/>
      <c r="F508" s="530"/>
      <c r="G508" s="530"/>
      <c r="H508" s="57"/>
      <c r="I508" s="58"/>
      <c r="J508" s="57"/>
      <c r="K508" s="531" t="str">
        <f t="shared" si="21"/>
        <v/>
      </c>
      <c r="L508" s="531" t="str">
        <f>IF($G508="","",IF(OR('2.全体概要'!$C$15=1,'2.全体概要'!$C$15=2),INDEX($BH$15:$BH$16,MATCH($G508,$BG$15:$BG$16,-1)),IF('2.全体概要'!$C$15=3,INDEX($BH$14:$BH$15,MATCH($G508,$BG$14:$BG$15,-1)),INDEX($BH$13:$BH$14,MATCH($G508,$BG$13:$BG$14,-1)))))</f>
        <v/>
      </c>
      <c r="M508" s="531" t="str">
        <f t="shared" si="22"/>
        <v/>
      </c>
      <c r="N508" s="532">
        <f t="shared" si="23"/>
        <v>0</v>
      </c>
      <c r="O508" s="70"/>
      <c r="P508" s="124"/>
      <c r="Q508" s="54"/>
      <c r="R508" s="194"/>
      <c r="S508" s="125"/>
      <c r="T508" s="54"/>
      <c r="U508" s="194"/>
      <c r="V508" s="124"/>
      <c r="W508" s="54"/>
      <c r="X508" s="194"/>
      <c r="Y508" s="125"/>
      <c r="Z508" s="54"/>
      <c r="AA508" s="194"/>
      <c r="AB508" s="57"/>
      <c r="AC508" s="70"/>
      <c r="AD508" s="124"/>
      <c r="AE508" s="70"/>
      <c r="AF508" s="124"/>
      <c r="AG508" s="70"/>
      <c r="AH508" s="57"/>
      <c r="AI508" s="70"/>
      <c r="AJ508" s="124"/>
      <c r="AK508" s="891"/>
      <c r="AL508" s="908"/>
      <c r="AM508" s="891"/>
      <c r="AN508" s="908"/>
      <c r="AO508" s="891"/>
      <c r="AP508" s="910"/>
      <c r="AQ508" s="70"/>
      <c r="AR508" s="59"/>
      <c r="AS508" s="70"/>
      <c r="AT508" s="57"/>
      <c r="AU508" s="54"/>
      <c r="AV508" s="70"/>
      <c r="AW508" s="57"/>
      <c r="AX508" s="533" t="str">
        <f>IF(AW508="","",IF(AW508="A",'12.パネルラジエーター設備費用算出シート'!$G$13,IF(AW508="B",'12.パネルラジエーター設備費用算出シート'!$N$13,IF(AW508="C",'12.パネルラジエーター設備費用算出シート'!$G$23,IF(AW508="D",'12.パネルラジエーター設備費用算出シート'!$N$23,IF(AW508="E",'12.パネルラジエーター設備費用算出シート'!$G$33,IF(AW508="F",'12.パネルラジエーター設備費用算出シート'!$N$33,IF(AW508="G",'12.パネルラジエーター設備費用算出シート'!$G$43,IF(AW508="H",'12.パネルラジエーター設備費用算出シート'!$N$43,IF(AW508="I",'12.パネルラジエーター設備費用算出シート'!$G$54,'12.パネルラジエーター設備費用算出シート'!$N$54))))))))))</f>
        <v/>
      </c>
      <c r="AY508" s="70"/>
      <c r="AZ508" s="57"/>
      <c r="BA508" s="54"/>
      <c r="BB508" s="70"/>
    </row>
    <row r="509" spans="2:54">
      <c r="B509" s="55">
        <v>497</v>
      </c>
      <c r="C509" s="78"/>
      <c r="D509" s="56"/>
      <c r="E509" s="73"/>
      <c r="F509" s="530"/>
      <c r="G509" s="530"/>
      <c r="H509" s="57"/>
      <c r="I509" s="58"/>
      <c r="J509" s="57"/>
      <c r="K509" s="531" t="str">
        <f t="shared" si="21"/>
        <v/>
      </c>
      <c r="L509" s="531" t="str">
        <f>IF($G509="","",IF(OR('2.全体概要'!$C$15=1,'2.全体概要'!$C$15=2),INDEX($BH$15:$BH$16,MATCH($G509,$BG$15:$BG$16,-1)),IF('2.全体概要'!$C$15=3,INDEX($BH$14:$BH$15,MATCH($G509,$BG$14:$BG$15,-1)),INDEX($BH$13:$BH$14,MATCH($G509,$BG$13:$BG$14,-1)))))</f>
        <v/>
      </c>
      <c r="M509" s="531" t="str">
        <f t="shared" si="22"/>
        <v/>
      </c>
      <c r="N509" s="532">
        <f t="shared" si="23"/>
        <v>0</v>
      </c>
      <c r="O509" s="70"/>
      <c r="P509" s="124"/>
      <c r="Q509" s="54"/>
      <c r="R509" s="194"/>
      <c r="S509" s="125"/>
      <c r="T509" s="54"/>
      <c r="U509" s="194"/>
      <c r="V509" s="124"/>
      <c r="W509" s="54"/>
      <c r="X509" s="194"/>
      <c r="Y509" s="125"/>
      <c r="Z509" s="54"/>
      <c r="AA509" s="194"/>
      <c r="AB509" s="57"/>
      <c r="AC509" s="70"/>
      <c r="AD509" s="124"/>
      <c r="AE509" s="70"/>
      <c r="AF509" s="124"/>
      <c r="AG509" s="70"/>
      <c r="AH509" s="57"/>
      <c r="AI509" s="70"/>
      <c r="AJ509" s="124"/>
      <c r="AK509" s="891"/>
      <c r="AL509" s="908"/>
      <c r="AM509" s="891"/>
      <c r="AN509" s="908"/>
      <c r="AO509" s="891"/>
      <c r="AP509" s="910"/>
      <c r="AQ509" s="70"/>
      <c r="AR509" s="59"/>
      <c r="AS509" s="70"/>
      <c r="AT509" s="57"/>
      <c r="AU509" s="54"/>
      <c r="AV509" s="70"/>
      <c r="AW509" s="57"/>
      <c r="AX509" s="533" t="str">
        <f>IF(AW509="","",IF(AW509="A",'12.パネルラジエーター設備費用算出シート'!$G$13,IF(AW509="B",'12.パネルラジエーター設備費用算出シート'!$N$13,IF(AW509="C",'12.パネルラジエーター設備費用算出シート'!$G$23,IF(AW509="D",'12.パネルラジエーター設備費用算出シート'!$N$23,IF(AW509="E",'12.パネルラジエーター設備費用算出シート'!$G$33,IF(AW509="F",'12.パネルラジエーター設備費用算出シート'!$N$33,IF(AW509="G",'12.パネルラジエーター設備費用算出シート'!$G$43,IF(AW509="H",'12.パネルラジエーター設備費用算出シート'!$N$43,IF(AW509="I",'12.パネルラジエーター設備費用算出シート'!$G$54,'12.パネルラジエーター設備費用算出シート'!$N$54))))))))))</f>
        <v/>
      </c>
      <c r="AY509" s="70"/>
      <c r="AZ509" s="57"/>
      <c r="BA509" s="54"/>
      <c r="BB509" s="70"/>
    </row>
    <row r="510" spans="2:54">
      <c r="B510" s="55">
        <v>498</v>
      </c>
      <c r="C510" s="78"/>
      <c r="D510" s="56"/>
      <c r="E510" s="73"/>
      <c r="F510" s="530"/>
      <c r="G510" s="530"/>
      <c r="H510" s="57"/>
      <c r="I510" s="58"/>
      <c r="J510" s="57"/>
      <c r="K510" s="531" t="str">
        <f t="shared" si="21"/>
        <v/>
      </c>
      <c r="L510" s="531" t="str">
        <f>IF($G510="","",IF(OR('2.全体概要'!$C$15=1,'2.全体概要'!$C$15=2),INDEX($BH$15:$BH$16,MATCH($G510,$BG$15:$BG$16,-1)),IF('2.全体概要'!$C$15=3,INDEX($BH$14:$BH$15,MATCH($G510,$BG$14:$BG$15,-1)),INDEX($BH$13:$BH$14,MATCH($G510,$BG$13:$BG$14,-1)))))</f>
        <v/>
      </c>
      <c r="M510" s="531" t="str">
        <f t="shared" si="22"/>
        <v/>
      </c>
      <c r="N510" s="532">
        <f t="shared" si="23"/>
        <v>0</v>
      </c>
      <c r="O510" s="70"/>
      <c r="P510" s="124"/>
      <c r="Q510" s="54"/>
      <c r="R510" s="194"/>
      <c r="S510" s="125"/>
      <c r="T510" s="54"/>
      <c r="U510" s="194"/>
      <c r="V510" s="124"/>
      <c r="W510" s="54"/>
      <c r="X510" s="194"/>
      <c r="Y510" s="125"/>
      <c r="Z510" s="54"/>
      <c r="AA510" s="194"/>
      <c r="AB510" s="57"/>
      <c r="AC510" s="70"/>
      <c r="AD510" s="124"/>
      <c r="AE510" s="70"/>
      <c r="AF510" s="124"/>
      <c r="AG510" s="70"/>
      <c r="AH510" s="57"/>
      <c r="AI510" s="70"/>
      <c r="AJ510" s="124"/>
      <c r="AK510" s="891"/>
      <c r="AL510" s="908"/>
      <c r="AM510" s="891"/>
      <c r="AN510" s="908"/>
      <c r="AO510" s="891"/>
      <c r="AP510" s="910"/>
      <c r="AQ510" s="70"/>
      <c r="AR510" s="59"/>
      <c r="AS510" s="70"/>
      <c r="AT510" s="57"/>
      <c r="AU510" s="54"/>
      <c r="AV510" s="70"/>
      <c r="AW510" s="57"/>
      <c r="AX510" s="533" t="str">
        <f>IF(AW510="","",IF(AW510="A",'12.パネルラジエーター設備費用算出シート'!$G$13,IF(AW510="B",'12.パネルラジエーター設備費用算出シート'!$N$13,IF(AW510="C",'12.パネルラジエーター設備費用算出シート'!$G$23,IF(AW510="D",'12.パネルラジエーター設備費用算出シート'!$N$23,IF(AW510="E",'12.パネルラジエーター設備費用算出シート'!$G$33,IF(AW510="F",'12.パネルラジエーター設備費用算出シート'!$N$33,IF(AW510="G",'12.パネルラジエーター設備費用算出シート'!$G$43,IF(AW510="H",'12.パネルラジエーター設備費用算出シート'!$N$43,IF(AW510="I",'12.パネルラジエーター設備費用算出シート'!$G$54,'12.パネルラジエーター設備費用算出シート'!$N$54))))))))))</f>
        <v/>
      </c>
      <c r="AY510" s="70"/>
      <c r="AZ510" s="57"/>
      <c r="BA510" s="54"/>
      <c r="BB510" s="70"/>
    </row>
    <row r="511" spans="2:54">
      <c r="B511" s="55">
        <v>499</v>
      </c>
      <c r="C511" s="78"/>
      <c r="D511" s="56"/>
      <c r="E511" s="73"/>
      <c r="F511" s="530"/>
      <c r="G511" s="530"/>
      <c r="H511" s="57"/>
      <c r="I511" s="58"/>
      <c r="J511" s="57"/>
      <c r="K511" s="531" t="str">
        <f t="shared" si="21"/>
        <v/>
      </c>
      <c r="L511" s="531" t="str">
        <f>IF($G511="","",IF(OR('2.全体概要'!$C$15=1,'2.全体概要'!$C$15=2),INDEX($BH$15:$BH$16,MATCH($G511,$BG$15:$BG$16,-1)),IF('2.全体概要'!$C$15=3,INDEX($BH$14:$BH$15,MATCH($G511,$BG$14:$BG$15,-1)),INDEX($BH$13:$BH$14,MATCH($G511,$BG$13:$BG$14,-1)))))</f>
        <v/>
      </c>
      <c r="M511" s="531" t="str">
        <f t="shared" si="22"/>
        <v/>
      </c>
      <c r="N511" s="532">
        <f t="shared" si="23"/>
        <v>0</v>
      </c>
      <c r="O511" s="70"/>
      <c r="P511" s="124"/>
      <c r="Q511" s="54"/>
      <c r="R511" s="194"/>
      <c r="S511" s="125"/>
      <c r="T511" s="54"/>
      <c r="U511" s="194"/>
      <c r="V511" s="124"/>
      <c r="W511" s="54"/>
      <c r="X511" s="194"/>
      <c r="Y511" s="125"/>
      <c r="Z511" s="54"/>
      <c r="AA511" s="194"/>
      <c r="AB511" s="57"/>
      <c r="AC511" s="70"/>
      <c r="AD511" s="124"/>
      <c r="AE511" s="70"/>
      <c r="AF511" s="124"/>
      <c r="AG511" s="70"/>
      <c r="AH511" s="57"/>
      <c r="AI511" s="70"/>
      <c r="AJ511" s="124"/>
      <c r="AK511" s="891"/>
      <c r="AL511" s="908"/>
      <c r="AM511" s="891"/>
      <c r="AN511" s="908"/>
      <c r="AO511" s="891"/>
      <c r="AP511" s="910"/>
      <c r="AQ511" s="70"/>
      <c r="AR511" s="59"/>
      <c r="AS511" s="70"/>
      <c r="AT511" s="57"/>
      <c r="AU511" s="54"/>
      <c r="AV511" s="70"/>
      <c r="AW511" s="57"/>
      <c r="AX511" s="533" t="str">
        <f>IF(AW511="","",IF(AW511="A",'12.パネルラジエーター設備費用算出シート'!$G$13,IF(AW511="B",'12.パネルラジエーター設備費用算出シート'!$N$13,IF(AW511="C",'12.パネルラジエーター設備費用算出シート'!$G$23,IF(AW511="D",'12.パネルラジエーター設備費用算出シート'!$N$23,IF(AW511="E",'12.パネルラジエーター設備費用算出シート'!$G$33,IF(AW511="F",'12.パネルラジエーター設備費用算出シート'!$N$33,IF(AW511="G",'12.パネルラジエーター設備費用算出シート'!$G$43,IF(AW511="H",'12.パネルラジエーター設備費用算出シート'!$N$43,IF(AW511="I",'12.パネルラジエーター設備費用算出シート'!$G$54,'12.パネルラジエーター設備費用算出シート'!$N$54))))))))))</f>
        <v/>
      </c>
      <c r="AY511" s="70"/>
      <c r="AZ511" s="57"/>
      <c r="BA511" s="54"/>
      <c r="BB511" s="70"/>
    </row>
    <row r="512" spans="2:54">
      <c r="B512" s="55">
        <v>500</v>
      </c>
      <c r="C512" s="78"/>
      <c r="D512" s="56"/>
      <c r="E512" s="73"/>
      <c r="F512" s="530"/>
      <c r="G512" s="530"/>
      <c r="H512" s="57"/>
      <c r="I512" s="58"/>
      <c r="J512" s="57"/>
      <c r="K512" s="531" t="str">
        <f t="shared" si="21"/>
        <v/>
      </c>
      <c r="L512" s="531" t="str">
        <f>IF($G512="","",IF(OR('2.全体概要'!$C$15=1,'2.全体概要'!$C$15=2),INDEX($BH$15:$BH$16,MATCH($G512,$BG$15:$BG$16,-1)),IF('2.全体概要'!$C$15=3,INDEX($BH$14:$BH$15,MATCH($G512,$BG$14:$BG$15,-1)),INDEX($BH$13:$BH$14,MATCH($G512,$BG$13:$BG$14,-1)))))</f>
        <v/>
      </c>
      <c r="M512" s="531" t="str">
        <f t="shared" si="22"/>
        <v/>
      </c>
      <c r="N512" s="532">
        <f t="shared" si="23"/>
        <v>0</v>
      </c>
      <c r="O512" s="70"/>
      <c r="P512" s="124"/>
      <c r="Q512" s="54"/>
      <c r="R512" s="194"/>
      <c r="S512" s="125"/>
      <c r="T512" s="54"/>
      <c r="U512" s="194"/>
      <c r="V512" s="124"/>
      <c r="W512" s="54"/>
      <c r="X512" s="194"/>
      <c r="Y512" s="125"/>
      <c r="Z512" s="54"/>
      <c r="AA512" s="194"/>
      <c r="AB512" s="57"/>
      <c r="AC512" s="70"/>
      <c r="AD512" s="124"/>
      <c r="AE512" s="70"/>
      <c r="AF512" s="124"/>
      <c r="AG512" s="70"/>
      <c r="AH512" s="57"/>
      <c r="AI512" s="70"/>
      <c r="AJ512" s="124"/>
      <c r="AK512" s="891"/>
      <c r="AL512" s="908"/>
      <c r="AM512" s="891"/>
      <c r="AN512" s="908"/>
      <c r="AO512" s="891"/>
      <c r="AP512" s="910"/>
      <c r="AQ512" s="70"/>
      <c r="AR512" s="59"/>
      <c r="AS512" s="70"/>
      <c r="AT512" s="57"/>
      <c r="AU512" s="54"/>
      <c r="AV512" s="70"/>
      <c r="AW512" s="57"/>
      <c r="AX512" s="533" t="str">
        <f>IF(AW512="","",IF(AW512="A",'12.パネルラジエーター設備費用算出シート'!$G$13,IF(AW512="B",'12.パネルラジエーター設備費用算出シート'!$N$13,IF(AW512="C",'12.パネルラジエーター設備費用算出シート'!$G$23,IF(AW512="D",'12.パネルラジエーター設備費用算出シート'!$N$23,IF(AW512="E",'12.パネルラジエーター設備費用算出シート'!$G$33,IF(AW512="F",'12.パネルラジエーター設備費用算出シート'!$N$33,IF(AW512="G",'12.パネルラジエーター設備費用算出シート'!$G$43,IF(AW512="H",'12.パネルラジエーター設備費用算出シート'!$N$43,IF(AW512="I",'12.パネルラジエーター設備費用算出シート'!$G$54,'12.パネルラジエーター設備費用算出シート'!$N$54))))))))))</f>
        <v/>
      </c>
      <c r="AY512" s="70"/>
      <c r="AZ512" s="57"/>
      <c r="BA512" s="54"/>
      <c r="BB512" s="70"/>
    </row>
  </sheetData>
  <sheetProtection formatCells="0" formatRows="0" insertRows="0" deleteRows="0" autoFilter="0" pivotTables="0"/>
  <dataConsolidate/>
  <mergeCells count="84">
    <mergeCell ref="B7:E7"/>
    <mergeCell ref="B5:G5"/>
    <mergeCell ref="BG8:BH11"/>
    <mergeCell ref="P9:U9"/>
    <mergeCell ref="AH9:AI10"/>
    <mergeCell ref="AJ9:AK10"/>
    <mergeCell ref="AP9:AQ10"/>
    <mergeCell ref="P11:P12"/>
    <mergeCell ref="Q11:Q12"/>
    <mergeCell ref="R11:R12"/>
    <mergeCell ref="AH11:AH12"/>
    <mergeCell ref="AI11:AI12"/>
    <mergeCell ref="AJ11:AJ12"/>
    <mergeCell ref="AK11:AK12"/>
    <mergeCell ref="BD10:BE11"/>
    <mergeCell ref="S11:S12"/>
    <mergeCell ref="BJ8:BM8"/>
    <mergeCell ref="B9:B12"/>
    <mergeCell ref="C9:C12"/>
    <mergeCell ref="D9:D12"/>
    <mergeCell ref="E9:E12"/>
    <mergeCell ref="AR9:AS10"/>
    <mergeCell ref="P10:R10"/>
    <mergeCell ref="S10:U10"/>
    <mergeCell ref="F9:F12"/>
    <mergeCell ref="G9:G12"/>
    <mergeCell ref="H9:I10"/>
    <mergeCell ref="BJ9:BJ12"/>
    <mergeCell ref="BK9:BM9"/>
    <mergeCell ref="AP11:AP12"/>
    <mergeCell ref="BK10:BK12"/>
    <mergeCell ref="BL10:BM10"/>
    <mergeCell ref="BM11:BM12"/>
    <mergeCell ref="BL11:BL12"/>
    <mergeCell ref="AT9:AV10"/>
    <mergeCell ref="AU11:AU12"/>
    <mergeCell ref="AY11:AY12"/>
    <mergeCell ref="AX11:AX12"/>
    <mergeCell ref="AT11:AT12"/>
    <mergeCell ref="AV11:AV12"/>
    <mergeCell ref="AW11:AW12"/>
    <mergeCell ref="AZ9:BB10"/>
    <mergeCell ref="AZ11:AZ12"/>
    <mergeCell ref="BA11:BA12"/>
    <mergeCell ref="BB11:BB12"/>
    <mergeCell ref="T11:T12"/>
    <mergeCell ref="U11:U12"/>
    <mergeCell ref="AB11:AB12"/>
    <mergeCell ref="AC11:AC12"/>
    <mergeCell ref="AW9:AY10"/>
    <mergeCell ref="AF11:AF12"/>
    <mergeCell ref="AG11:AG12"/>
    <mergeCell ref="V9:AA9"/>
    <mergeCell ref="AQ11:AQ12"/>
    <mergeCell ref="AR11:AR12"/>
    <mergeCell ref="AS11:AS12"/>
    <mergeCell ref="AD9:AE10"/>
    <mergeCell ref="AF9:AG10"/>
    <mergeCell ref="V10:X10"/>
    <mergeCell ref="Y10:AA10"/>
    <mergeCell ref="V11:V12"/>
    <mergeCell ref="F7:L7"/>
    <mergeCell ref="M7:P7"/>
    <mergeCell ref="J9:O10"/>
    <mergeCell ref="H11:H12"/>
    <mergeCell ref="I11:I12"/>
    <mergeCell ref="J11:J12"/>
    <mergeCell ref="K11:M11"/>
    <mergeCell ref="N11:N12"/>
    <mergeCell ref="O11:O12"/>
    <mergeCell ref="W11:W12"/>
    <mergeCell ref="X11:X12"/>
    <mergeCell ref="Y11:Y12"/>
    <mergeCell ref="Z11:Z12"/>
    <mergeCell ref="AA11:AA12"/>
    <mergeCell ref="AN9:AO10"/>
    <mergeCell ref="AN11:AN12"/>
    <mergeCell ref="AO11:AO12"/>
    <mergeCell ref="AB9:AC10"/>
    <mergeCell ref="AE11:AE12"/>
    <mergeCell ref="AD11:AD12"/>
    <mergeCell ref="AL9:AM10"/>
    <mergeCell ref="AL11:AL12"/>
    <mergeCell ref="AM11:AM12"/>
  </mergeCells>
  <phoneticPr fontId="18"/>
  <conditionalFormatting sqref="J13:J512">
    <cfRule type="expression" dxfId="378" priority="25">
      <formula>$H13="中住戸"</formula>
    </cfRule>
  </conditionalFormatting>
  <conditionalFormatting sqref="H13:I512">
    <cfRule type="expression" dxfId="377" priority="19">
      <formula>OR(H13="角住戸",H13="最上階")</formula>
    </cfRule>
  </conditionalFormatting>
  <conditionalFormatting sqref="I13:I512">
    <cfRule type="expression" dxfId="376" priority="18">
      <formula>$I13="最下階"</formula>
    </cfRule>
  </conditionalFormatting>
  <conditionalFormatting sqref="A3">
    <cfRule type="expression" dxfId="375" priority="15">
      <formula>_xlfn.ISFORMULA(A3)=TRUE</formula>
    </cfRule>
  </conditionalFormatting>
  <conditionalFormatting sqref="AW9 AV12:AY12">
    <cfRule type="expression" dxfId="374" priority="14">
      <formula>_xlfn.ISFORMULA(AV9)=TRUE</formula>
    </cfRule>
  </conditionalFormatting>
  <conditionalFormatting sqref="AB1:AC8">
    <cfRule type="expression" dxfId="373" priority="12">
      <formula>_xlfn.ISFORMULA(AB1)=TRUE</formula>
    </cfRule>
  </conditionalFormatting>
  <conditionalFormatting sqref="AW9 AT9:AU9 AT12 AV12:AY12">
    <cfRule type="expression" dxfId="372" priority="11">
      <formula>_xlfn.ISFORMULA(AT9)=TRUE</formula>
    </cfRule>
  </conditionalFormatting>
  <conditionalFormatting sqref="AL9:AQ10">
    <cfRule type="expression" dxfId="371" priority="8">
      <formula>_xlfn.ISFORMULA(AL9)=TRUE</formula>
    </cfRule>
  </conditionalFormatting>
  <conditionalFormatting sqref="AM11:AN11 AM12 AP11">
    <cfRule type="expression" dxfId="370" priority="7">
      <formula>_xlfn.ISFORMULA(AM11)=TRUE</formula>
    </cfRule>
  </conditionalFormatting>
  <conditionalFormatting sqref="AL11:AL12">
    <cfRule type="expression" dxfId="369" priority="6">
      <formula>_xlfn.ISFORMULA(AL11)=TRUE</formula>
    </cfRule>
  </conditionalFormatting>
  <conditionalFormatting sqref="AQ11:AQ12">
    <cfRule type="expression" dxfId="368" priority="4">
      <formula>_xlfn.ISFORMULA(AQ11)=TRUE</formula>
    </cfRule>
  </conditionalFormatting>
  <conditionalFormatting sqref="AO11:AO12">
    <cfRule type="expression" dxfId="367" priority="5">
      <formula>_xlfn.ISFORMULA(AO11)=TRUE</formula>
    </cfRule>
  </conditionalFormatting>
  <conditionalFormatting sqref="AZ9:BA9">
    <cfRule type="expression" dxfId="366" priority="2">
      <formula>_xlfn.ISFORMULA(AZ9)=TRUE</formula>
    </cfRule>
  </conditionalFormatting>
  <conditionalFormatting sqref="AZ11:BB12">
    <cfRule type="expression" dxfId="365" priority="1">
      <formula>_xlfn.ISFORMULA(AZ11)=TRUE</formula>
    </cfRule>
  </conditionalFormatting>
  <dataValidations count="17">
    <dataValidation imeMode="off" allowBlank="1" showInputMessage="1" showErrorMessage="1" sqref="C13:G512 Z13:Z313 T13:T313 W13:W1048576 Q13:Q1048576 AL513:AL1048576 AN513:AN1048576" xr:uid="{75C885E3-28E8-41A2-910F-0C967C0AC5D0}"/>
    <dataValidation type="whole" imeMode="off" allowBlank="1" showInputMessage="1" showErrorMessage="1" error="数字以外は入力しないでください" sqref="AP13:AP1048576 AP1:AP8 AN13:AN512 AL13:AL512" xr:uid="{2C4E9E78-325D-40A8-A097-B7614E5716D0}">
      <formula1>0</formula1>
      <formula2>1000</formula2>
    </dataValidation>
    <dataValidation type="list" allowBlank="1" showInputMessage="1" showErrorMessage="1" sqref="H13:H512" xr:uid="{01157AA9-7F16-4B93-8D2F-313C4BFDB623}">
      <formula1>"中住戸,角住戸"</formula1>
    </dataValidation>
    <dataValidation type="list" allowBlank="1" showInputMessage="1" showErrorMessage="1" sqref="I13:I512" xr:uid="{C2273698-1C57-4029-8FC4-9A4246708BED}">
      <formula1>"最下階,中間階,最上階"</formula1>
    </dataValidation>
    <dataValidation type="list" allowBlank="1" showInputMessage="1" showErrorMessage="1" sqref="J13:J512" xr:uid="{17B1AD1C-26EE-43D1-B6DE-6FA6C0A791AD}">
      <formula1>"該当"</formula1>
    </dataValidation>
    <dataValidation type="list" allowBlank="1" showInputMessage="1" showErrorMessage="1" sqref="AH13:AH512" xr:uid="{C5511184-34E1-4E2D-A683-898E47CA6817}">
      <formula1>"ダクト式第三種換気,ダクト式第一種換気,ダクト式第一種換気（熱交換有り）"</formula1>
    </dataValidation>
    <dataValidation type="list" allowBlank="1" showInputMessage="1" showErrorMessage="1" sqref="AR13:AR512" xr:uid="{D6A6BAF3-A98E-40C0-AB20-C96D845CFEC4}">
      <formula1>"有り,有り（ガス計測含む）,無し"</formula1>
    </dataValidation>
    <dataValidation type="list" allowBlank="1" showInputMessage="1" showErrorMessage="1" sqref="AJ13:AJ512"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V13:V512 S13:S512 Y13:Y512 P13:P512" xr:uid="{B92AFB92-F600-4C78-B145-5BDBB1CA42C8}">
      <formula1>"2.2ｋＷ,2.5ｋＷ,2.8ｋＷ,3.6ｋＷ,4.0ｋＷ,5.6ｋＷ,6.3ｋＷ,7.1ｋＷ以上,設置なし"</formula1>
    </dataValidation>
    <dataValidation type="list" allowBlank="1" showInputMessage="1" showErrorMessage="1" sqref="AT13:AT512" xr:uid="{14C86482-67BB-4390-BEA7-731B278F2209}">
      <formula1>"2.6ｋＷ未満,2.6ｋＷ以上"</formula1>
    </dataValidation>
    <dataValidation type="list" allowBlank="1" showInputMessage="1" showErrorMessage="1" sqref="AB13:AB512" xr:uid="{B2992B39-8F55-44C9-AAD9-67EF716A6ACB}">
      <formula1>"2.8ｋＷ,3.6ｋＷ,4.0ｋＷ,5.6ｋＷ以上"</formula1>
    </dataValidation>
    <dataValidation type="list" allowBlank="1" showInputMessage="1" showErrorMessage="1" sqref="AW13:AW512" xr:uid="{4F2B15CD-B218-4030-8F17-FFB1987C12D8}">
      <formula1>"A,B,C,D,E,F,G,H,I,J"</formula1>
    </dataValidation>
    <dataValidation type="list" allowBlank="1" showInputMessage="1" showErrorMessage="1" sqref="AF13:AF512" xr:uid="{89D5E421-A5DC-4061-91D3-8439A26DABB1}">
      <formula1>"エアコン付温水床暖房 5.6ｋＷ未満,エアコン付温水床暖房 5.6ｋＷ以上"</formula1>
    </dataValidation>
    <dataValidation type="list" imeMode="off" allowBlank="1" showInputMessage="1" showErrorMessage="1" sqref="O13:O512 R13:R512 U13:U512 X13:X512 AA13:AA512 AC13:AC512 AE13:AE512 AG13:AG512 AI13:AI512 AK13:AK512 AM13:AM512 AO13:AO512 AQ13:AQ512 AS13:AS512 AV13:AV512 AY13:AY512 BB13:BB512" xr:uid="{86524B91-3B13-443C-8545-9D6B98282C80}">
      <formula1>"1,2,3,4,5,-"</formula1>
    </dataValidation>
    <dataValidation allowBlank="1" showInputMessage="1" sqref="AL9:AQ10" xr:uid="{595DC608-C0E7-4355-8412-66BE5413BFDE}"/>
    <dataValidation type="list" imeMode="off" allowBlank="1" showInputMessage="1" showErrorMessage="1" sqref="AO11:AO12 AQ11:AQ12 AM11:AM12 BB11:BB12" xr:uid="{06DB7F62-A247-4F2B-86BE-3A1ECB151508}">
      <formula1>#REF!</formula1>
    </dataValidation>
    <dataValidation type="list" allowBlank="1" showInputMessage="1" showErrorMessage="1" sqref="AD13:AD512" xr:uid="{2515CCCF-6D5C-43CC-B8CB-B1DBA79B8259}">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&amp;R&amp;K00-043R5超高層ZEH-M_ver.1</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N36"/>
  <sheetViews>
    <sheetView showGridLines="0" view="pageBreakPreview" zoomScale="70" zoomScaleNormal="70" zoomScaleSheetLayoutView="70" workbookViewId="0"/>
  </sheetViews>
  <sheetFormatPr defaultColWidth="9" defaultRowHeight="28.5"/>
  <cols>
    <col min="1" max="1" width="2.625" style="23" customWidth="1"/>
    <col min="2" max="2" width="26.375" style="22" customWidth="1"/>
    <col min="3" max="5" width="26.625" style="22" customWidth="1"/>
    <col min="6" max="6" width="29.75" style="22" customWidth="1"/>
    <col min="7" max="7" width="27.625" style="22" hidden="1" customWidth="1"/>
    <col min="8" max="8" width="1.625" style="22" customWidth="1"/>
    <col min="9" max="9" width="81.875" style="22" customWidth="1"/>
    <col min="10" max="10" width="23.25" style="22" customWidth="1"/>
    <col min="11" max="11" width="9" style="22" customWidth="1"/>
    <col min="12" max="16384" width="9" style="22"/>
  </cols>
  <sheetData>
    <row r="1" spans="1:11" ht="17.25">
      <c r="A1" s="178"/>
      <c r="B1" s="178"/>
      <c r="C1" s="178"/>
      <c r="D1" s="178"/>
      <c r="E1" s="178"/>
      <c r="F1" s="178"/>
      <c r="G1" s="178"/>
    </row>
    <row r="2" spans="1:11" ht="17.25">
      <c r="A2" s="178"/>
      <c r="B2" s="1610"/>
      <c r="C2" s="1610"/>
      <c r="D2" s="1610"/>
      <c r="E2" s="1610"/>
      <c r="F2" s="1610"/>
      <c r="G2" s="178"/>
    </row>
    <row r="3" spans="1:11" ht="21">
      <c r="A3" s="24"/>
      <c r="B3" s="1611" t="s">
        <v>829</v>
      </c>
      <c r="C3" s="1611"/>
      <c r="D3" s="1611"/>
      <c r="F3" s="89"/>
      <c r="G3" s="89"/>
      <c r="I3" s="178"/>
    </row>
    <row r="4" spans="1:11" s="620" customFormat="1" ht="13.5">
      <c r="B4" s="1612"/>
      <c r="C4" s="1612"/>
      <c r="D4" s="1612"/>
    </row>
    <row r="5" spans="1:11" ht="43.5" customHeight="1">
      <c r="B5" s="176" t="s">
        <v>167</v>
      </c>
      <c r="C5" s="1613" t="str">
        <f>'2.全体概要'!C7</f>
        <v/>
      </c>
      <c r="D5" s="1614"/>
      <c r="E5" s="1614"/>
      <c r="F5" s="645" t="s">
        <v>869</v>
      </c>
      <c r="G5" s="646"/>
      <c r="I5" s="895"/>
      <c r="J5" s="810"/>
      <c r="K5" s="41"/>
    </row>
    <row r="6" spans="1:11" s="620" customFormat="1" ht="17.25">
      <c r="I6" s="893"/>
      <c r="J6" s="894"/>
    </row>
    <row r="7" spans="1:11">
      <c r="B7" s="22" t="s">
        <v>188</v>
      </c>
      <c r="E7" s="899"/>
      <c r="F7" s="898"/>
      <c r="G7" s="25" t="s">
        <v>131</v>
      </c>
      <c r="H7" s="896"/>
      <c r="I7" s="811"/>
    </row>
    <row r="8" spans="1:11" ht="21">
      <c r="A8" s="24"/>
      <c r="B8" s="29" t="s">
        <v>272</v>
      </c>
      <c r="C8" s="28" t="s">
        <v>189</v>
      </c>
      <c r="D8" s="27" t="s">
        <v>169</v>
      </c>
      <c r="E8" s="27" t="s">
        <v>190</v>
      </c>
      <c r="F8" s="647" t="s">
        <v>271</v>
      </c>
      <c r="G8" s="647" t="s">
        <v>271</v>
      </c>
      <c r="H8" s="897"/>
    </row>
    <row r="9" spans="1:11" ht="29.25" customHeight="1">
      <c r="B9" s="27" t="s">
        <v>191</v>
      </c>
      <c r="C9" s="519">
        <f>SUM(D9:E9)</f>
        <v>0</v>
      </c>
      <c r="D9" s="519">
        <f>SUM(D17,D22)</f>
        <v>0</v>
      </c>
      <c r="E9" s="519">
        <f>SUM(E17,E22)</f>
        <v>0</v>
      </c>
      <c r="F9" s="239"/>
      <c r="G9" s="239"/>
      <c r="I9" s="1609"/>
      <c r="J9" s="810"/>
      <c r="K9" s="41"/>
    </row>
    <row r="10" spans="1:11" ht="28.5" customHeight="1" thickBot="1">
      <c r="B10" s="900" t="s">
        <v>192</v>
      </c>
      <c r="C10" s="901">
        <f>SUM(D10:E10)</f>
        <v>0</v>
      </c>
      <c r="D10" s="901">
        <f>SUM(D18,D23,D27,D31,D35)</f>
        <v>0</v>
      </c>
      <c r="E10" s="901">
        <f>SUM(E18,E23,E27,E31,E35)</f>
        <v>0</v>
      </c>
      <c r="F10" s="902"/>
      <c r="G10" s="239"/>
      <c r="I10" s="1609"/>
    </row>
    <row r="11" spans="1:11" ht="30" hidden="1" thickTop="1" thickBot="1">
      <c r="B11" s="313" t="s">
        <v>541</v>
      </c>
      <c r="C11" s="573">
        <v>0</v>
      </c>
      <c r="D11" s="574">
        <v>0</v>
      </c>
      <c r="E11" s="574">
        <v>0</v>
      </c>
      <c r="F11" s="522">
        <v>0</v>
      </c>
      <c r="G11" s="522" t="e">
        <f>SUM(#REF!,#REF!,#REF!,#REF!)</f>
        <v>#REF!</v>
      </c>
      <c r="I11" s="437"/>
    </row>
    <row r="12" spans="1:11" ht="29.25" thickTop="1">
      <c r="B12" s="30" t="s">
        <v>193</v>
      </c>
      <c r="C12" s="520">
        <f>SUM(C9:C10)</f>
        <v>0</v>
      </c>
      <c r="D12" s="521">
        <f>SUM(D9:D10)</f>
        <v>0</v>
      </c>
      <c r="E12" s="520">
        <f>SUM(E9:E10)</f>
        <v>0</v>
      </c>
      <c r="F12" s="520">
        <f>IF(SUM(F19,F24,F28,F32,F36)&gt;1000000000,1000000000,SUM(F19,F24,F28,F32,F36))</f>
        <v>0</v>
      </c>
      <c r="G12" s="520" t="e">
        <f>SUM(G19,G24,G28,G32)</f>
        <v>#REF!</v>
      </c>
      <c r="I12" s="729" t="s">
        <v>897</v>
      </c>
    </row>
    <row r="13" spans="1:11" s="26" customFormat="1" ht="19.5" customHeight="1">
      <c r="D13" s="121"/>
      <c r="E13" s="122"/>
      <c r="F13" s="123"/>
      <c r="G13" s="123"/>
      <c r="I13" s="986" t="s">
        <v>896</v>
      </c>
    </row>
    <row r="14" spans="1:11">
      <c r="B14" s="22" t="s">
        <v>412</v>
      </c>
      <c r="I14" s="986"/>
    </row>
    <row r="15" spans="1:11">
      <c r="B15" s="31" t="s">
        <v>270</v>
      </c>
      <c r="C15" s="75"/>
      <c r="I15" s="987"/>
    </row>
    <row r="16" spans="1:11" ht="21">
      <c r="A16" s="24"/>
      <c r="B16" s="27" t="s">
        <v>194</v>
      </c>
      <c r="C16" s="28" t="s">
        <v>189</v>
      </c>
      <c r="D16" s="27" t="s">
        <v>169</v>
      </c>
      <c r="E16" s="27" t="s">
        <v>190</v>
      </c>
      <c r="F16" s="647" t="s">
        <v>271</v>
      </c>
      <c r="G16" s="647" t="s">
        <v>271</v>
      </c>
      <c r="I16" s="987"/>
    </row>
    <row r="17" spans="1:14">
      <c r="B17" s="27" t="s">
        <v>191</v>
      </c>
      <c r="C17" s="523">
        <f>SUM(D17:E17)</f>
        <v>0</v>
      </c>
      <c r="D17" s="523">
        <f>'6-1.補助対象経費総括表（1年目） '!Q11</f>
        <v>0</v>
      </c>
      <c r="E17" s="524">
        <v>0</v>
      </c>
      <c r="F17" s="523">
        <f>ROUNDDOWN(D17*1/2,0)</f>
        <v>0</v>
      </c>
      <c r="G17" s="523"/>
      <c r="I17" s="987"/>
      <c r="L17" s="41"/>
      <c r="M17" s="41"/>
      <c r="N17" s="41"/>
    </row>
    <row r="18" spans="1:14" ht="29.25" thickBot="1">
      <c r="B18" s="900" t="s">
        <v>192</v>
      </c>
      <c r="C18" s="523">
        <f>SUM(D18:E18)</f>
        <v>0</v>
      </c>
      <c r="D18" s="523">
        <f>'6-1.補助対象経費総括表（1年目） '!Q52</f>
        <v>0</v>
      </c>
      <c r="E18" s="523">
        <f>'9.費用明細書（共用部）'!K75</f>
        <v>0</v>
      </c>
      <c r="F18" s="903">
        <f>ROUNDDOWN(D18*1/2,0)</f>
        <v>0</v>
      </c>
      <c r="G18" s="523"/>
      <c r="I18" s="987"/>
      <c r="L18" s="41"/>
      <c r="M18" s="41"/>
      <c r="N18" s="41"/>
    </row>
    <row r="19" spans="1:14" ht="29.25" thickTop="1">
      <c r="B19" s="363" t="s">
        <v>193</v>
      </c>
      <c r="C19" s="525">
        <f>SUM(C17:C18)</f>
        <v>0</v>
      </c>
      <c r="D19" s="525">
        <f>SUM(D17:D18)</f>
        <v>0</v>
      </c>
      <c r="E19" s="525">
        <f>SUM(E17:E18)</f>
        <v>0</v>
      </c>
      <c r="F19" s="525">
        <f>IF(SUM(F17:F18)&gt;300000000,300000000,SUM(F17:F18))</f>
        <v>0</v>
      </c>
      <c r="G19" s="520" t="e">
        <f>SUM(#REF!)</f>
        <v>#REF!</v>
      </c>
      <c r="I19" s="729" t="s">
        <v>898</v>
      </c>
    </row>
    <row r="20" spans="1:14">
      <c r="B20" s="31" t="s">
        <v>273</v>
      </c>
      <c r="C20" s="75"/>
      <c r="I20" s="987"/>
      <c r="L20" s="41"/>
      <c r="M20" s="41"/>
      <c r="N20" s="41"/>
    </row>
    <row r="21" spans="1:14" ht="21">
      <c r="A21" s="24"/>
      <c r="B21" s="27" t="s">
        <v>194</v>
      </c>
      <c r="C21" s="28" t="s">
        <v>189</v>
      </c>
      <c r="D21" s="27" t="s">
        <v>169</v>
      </c>
      <c r="E21" s="27" t="s">
        <v>190</v>
      </c>
      <c r="F21" s="647" t="s">
        <v>271</v>
      </c>
      <c r="G21" s="647" t="s">
        <v>271</v>
      </c>
      <c r="I21" s="987"/>
    </row>
    <row r="22" spans="1:14">
      <c r="B22" s="27" t="s">
        <v>191</v>
      </c>
      <c r="C22" s="523">
        <f>SUM(D22:E22)</f>
        <v>0</v>
      </c>
      <c r="D22" s="523">
        <f>'6-2.補助対象経費総括表（2年目）'!Q11</f>
        <v>0</v>
      </c>
      <c r="E22" s="524">
        <v>0</v>
      </c>
      <c r="F22" s="523">
        <f>ROUNDDOWN(D22*1/2,0)</f>
        <v>0</v>
      </c>
      <c r="G22" s="523"/>
      <c r="I22" s="987"/>
      <c r="L22" s="41"/>
      <c r="M22" s="41"/>
      <c r="N22" s="41"/>
    </row>
    <row r="23" spans="1:14" ht="29.25" thickBot="1">
      <c r="B23" s="900" t="s">
        <v>192</v>
      </c>
      <c r="C23" s="523">
        <f>SUM(D23:E23)</f>
        <v>0</v>
      </c>
      <c r="D23" s="523">
        <f>'6-2.補助対象経費総括表（2年目）'!Q52</f>
        <v>0</v>
      </c>
      <c r="E23" s="523">
        <f>'9.費用明細書（共用部）'!W75</f>
        <v>0</v>
      </c>
      <c r="F23" s="903">
        <f>ROUNDDOWN(D23*1/2,0)</f>
        <v>0</v>
      </c>
      <c r="G23" s="648"/>
      <c r="I23" s="987"/>
    </row>
    <row r="24" spans="1:14" ht="29.25" thickTop="1">
      <c r="B24" s="363" t="s">
        <v>193</v>
      </c>
      <c r="C24" s="525">
        <f>SUM(C22:C23)</f>
        <v>0</v>
      </c>
      <c r="D24" s="525">
        <f>SUM(D22:D23)</f>
        <v>0</v>
      </c>
      <c r="E24" s="525">
        <f>SUM(E22:E23)</f>
        <v>0</v>
      </c>
      <c r="F24" s="525">
        <f>IF(SUM(F22:F23)&gt;300000000,300000000,SUM(F22:F23))</f>
        <v>0</v>
      </c>
      <c r="G24" s="520" t="e">
        <f>SUM(#REF!,#REF!)</f>
        <v>#REF!</v>
      </c>
      <c r="I24" s="729" t="s">
        <v>898</v>
      </c>
    </row>
    <row r="25" spans="1:14">
      <c r="B25" s="31" t="s">
        <v>274</v>
      </c>
      <c r="C25" s="75"/>
      <c r="I25" s="987"/>
    </row>
    <row r="26" spans="1:14" ht="21">
      <c r="A26" s="24"/>
      <c r="B26" s="27" t="s">
        <v>194</v>
      </c>
      <c r="C26" s="28" t="s">
        <v>189</v>
      </c>
      <c r="D26" s="27" t="s">
        <v>169</v>
      </c>
      <c r="E26" s="27" t="s">
        <v>190</v>
      </c>
      <c r="F26" s="647" t="s">
        <v>271</v>
      </c>
      <c r="G26" s="647" t="s">
        <v>271</v>
      </c>
      <c r="I26" s="987"/>
    </row>
    <row r="27" spans="1:14" ht="29.25" thickBot="1">
      <c r="B27" s="904" t="s">
        <v>192</v>
      </c>
      <c r="C27" s="523">
        <f>SUM(D27:E27)</f>
        <v>0</v>
      </c>
      <c r="D27" s="523">
        <f>'6-3.補助対象経費総括表（3年目）'!Q52</f>
        <v>0</v>
      </c>
      <c r="E27" s="523">
        <f>'9.費用明細書（共用部）'!AI75</f>
        <v>0</v>
      </c>
      <c r="F27" s="903">
        <f>ROUNDDOWN(D27*1/2,0)</f>
        <v>0</v>
      </c>
      <c r="G27" s="648"/>
      <c r="I27" s="987"/>
    </row>
    <row r="28" spans="1:14" ht="29.25" thickTop="1">
      <c r="B28" s="905" t="s">
        <v>193</v>
      </c>
      <c r="C28" s="525">
        <f>C27</f>
        <v>0</v>
      </c>
      <c r="D28" s="525">
        <f>D27</f>
        <v>0</v>
      </c>
      <c r="E28" s="525">
        <f>E27</f>
        <v>0</v>
      </c>
      <c r="F28" s="525">
        <f>IF(F27&gt;300000000,300000000,F27)</f>
        <v>0</v>
      </c>
      <c r="G28" s="520">
        <f>IF(SUM(G27:G27)&gt;300000000,300000000,SUM(G27:G27))</f>
        <v>0</v>
      </c>
      <c r="I28" s="729" t="s">
        <v>898</v>
      </c>
    </row>
    <row r="29" spans="1:14">
      <c r="B29" s="31" t="s">
        <v>275</v>
      </c>
      <c r="C29" s="75"/>
      <c r="I29" s="987"/>
    </row>
    <row r="30" spans="1:14" ht="21">
      <c r="A30" s="24"/>
      <c r="B30" s="27" t="s">
        <v>194</v>
      </c>
      <c r="C30" s="28" t="s">
        <v>189</v>
      </c>
      <c r="D30" s="27" t="s">
        <v>169</v>
      </c>
      <c r="E30" s="27" t="s">
        <v>190</v>
      </c>
      <c r="F30" s="647" t="s">
        <v>271</v>
      </c>
      <c r="G30" s="647" t="s">
        <v>271</v>
      </c>
      <c r="I30" s="987"/>
    </row>
    <row r="31" spans="1:14" ht="29.25" thickBot="1">
      <c r="B31" s="900" t="s">
        <v>192</v>
      </c>
      <c r="C31" s="523">
        <f>SUM(D31:E31)</f>
        <v>0</v>
      </c>
      <c r="D31" s="523">
        <f>'6-4.補助対象経費総括表（4年目）'!Q52</f>
        <v>0</v>
      </c>
      <c r="E31" s="523">
        <f>'9.費用明細書（共用部）'!AU75</f>
        <v>0</v>
      </c>
      <c r="F31" s="906">
        <f>ROUNDDOWN(D31*1/2,0)</f>
        <v>0</v>
      </c>
      <c r="G31" s="648"/>
      <c r="I31" s="987"/>
    </row>
    <row r="32" spans="1:14" ht="29.25" thickTop="1">
      <c r="B32" s="363" t="s">
        <v>193</v>
      </c>
      <c r="C32" s="525">
        <f>C31</f>
        <v>0</v>
      </c>
      <c r="D32" s="525">
        <f>D31</f>
        <v>0</v>
      </c>
      <c r="E32" s="525">
        <f>E31</f>
        <v>0</v>
      </c>
      <c r="F32" s="520">
        <f>IF(F31&gt;300000000,300000000,F31)</f>
        <v>0</v>
      </c>
      <c r="G32" s="520" t="e">
        <f>SUM(#REF!,#REF!)</f>
        <v>#REF!</v>
      </c>
      <c r="I32" s="729" t="s">
        <v>898</v>
      </c>
    </row>
    <row r="33" spans="2:9">
      <c r="B33" s="31" t="s">
        <v>900</v>
      </c>
      <c r="C33" s="75"/>
      <c r="I33" s="987"/>
    </row>
    <row r="34" spans="2:9">
      <c r="B34" s="27" t="s">
        <v>194</v>
      </c>
      <c r="C34" s="28" t="s">
        <v>189</v>
      </c>
      <c r="D34" s="27" t="s">
        <v>169</v>
      </c>
      <c r="E34" s="27" t="s">
        <v>190</v>
      </c>
      <c r="F34" s="647" t="s">
        <v>271</v>
      </c>
      <c r="I34" s="987"/>
    </row>
    <row r="35" spans="2:9" ht="29.25" thickBot="1">
      <c r="B35" s="900" t="s">
        <v>192</v>
      </c>
      <c r="C35" s="523">
        <f>SUM(D35:E35)</f>
        <v>0</v>
      </c>
      <c r="D35" s="523">
        <f>'6-5.補助対象経費総括表（5年目）'!Q52</f>
        <v>0</v>
      </c>
      <c r="E35" s="523">
        <f>'9.費用明細書（共用部）'!BG75</f>
        <v>0</v>
      </c>
      <c r="F35" s="906">
        <f>ROUNDDOWN(D35*1/2,0)</f>
        <v>0</v>
      </c>
      <c r="I35" s="729" t="s">
        <v>898</v>
      </c>
    </row>
    <row r="36" spans="2:9" ht="29.25" thickTop="1">
      <c r="B36" s="363" t="s">
        <v>193</v>
      </c>
      <c r="C36" s="525">
        <f>C35</f>
        <v>0</v>
      </c>
      <c r="D36" s="525">
        <f>D35</f>
        <v>0</v>
      </c>
      <c r="E36" s="525">
        <f>E35</f>
        <v>0</v>
      </c>
      <c r="F36" s="520">
        <f>IF(F35&gt;300000000,300000000,F35)</f>
        <v>0</v>
      </c>
    </row>
  </sheetData>
  <sheetProtection algorithmName="SHA-512" hashValue="4MvBkBouu/jISADHqeUPbqngKmx7l3gN0zHuioSEm6Z0LCQnVJ/1LqtsyTVp3AETdxtMEGmFkHnq8JOVVlrQ4g==" saltValue="lQEXLmMMhqbIWHbRl6XHxA==" spinCount="100000" sheet="1" formatCells="0" formatRows="0" deleteRows="0" selectLockedCells="1" autoFilter="0" pivotTables="0"/>
  <mergeCells count="5">
    <mergeCell ref="I9:I10"/>
    <mergeCell ref="B2:F2"/>
    <mergeCell ref="B3:D3"/>
    <mergeCell ref="B4:D4"/>
    <mergeCell ref="C5:E5"/>
  </mergeCells>
  <phoneticPr fontId="18"/>
  <conditionalFormatting sqref="B5 B16:B18 B30:B31 B26:B27 B8:B12 B21 B23">
    <cfRule type="notContainsBlanks" dxfId="364" priority="26">
      <formula>LEN(TRIM(B5))&gt;0</formula>
    </cfRule>
  </conditionalFormatting>
  <conditionalFormatting sqref="F9:G11">
    <cfRule type="expression" dxfId="363" priority="25">
      <formula>_xlfn.ISFORMULA(F9)=TRUE</formula>
    </cfRule>
  </conditionalFormatting>
  <conditionalFormatting sqref="F19:G19">
    <cfRule type="expression" dxfId="362" priority="29">
      <formula>$F$19&gt;#REF!</formula>
    </cfRule>
  </conditionalFormatting>
  <conditionalFormatting sqref="F24">
    <cfRule type="expression" dxfId="361" priority="30">
      <formula>$F$24&gt;#REF!</formula>
    </cfRule>
  </conditionalFormatting>
  <conditionalFormatting sqref="F28:G28">
    <cfRule type="expression" dxfId="360" priority="31">
      <formula>$F$28&gt;#REF!</formula>
    </cfRule>
  </conditionalFormatting>
  <conditionalFormatting sqref="F32">
    <cfRule type="expression" dxfId="359" priority="32">
      <formula>$F$32&gt;#REF!</formula>
    </cfRule>
  </conditionalFormatting>
  <conditionalFormatting sqref="G24">
    <cfRule type="expression" dxfId="358" priority="33">
      <formula>$G$24&gt;#REF!</formula>
    </cfRule>
  </conditionalFormatting>
  <conditionalFormatting sqref="G32">
    <cfRule type="expression" dxfId="357" priority="34">
      <formula>$G$32&gt;#REF!</formula>
    </cfRule>
  </conditionalFormatting>
  <conditionalFormatting sqref="F12:G12">
    <cfRule type="expression" dxfId="356" priority="35">
      <formula>$F$12&gt;#REF!</formula>
    </cfRule>
    <cfRule type="expression" dxfId="355" priority="36">
      <formula>$F$12&gt;#REF!</formula>
    </cfRule>
  </conditionalFormatting>
  <conditionalFormatting sqref="F12">
    <cfRule type="expression" dxfId="354" priority="22">
      <formula>$F$12&gt;1000000000</formula>
    </cfRule>
  </conditionalFormatting>
  <conditionalFormatting sqref="I9">
    <cfRule type="expression" dxfId="353" priority="9">
      <formula>#REF!&lt;=0</formula>
    </cfRule>
  </conditionalFormatting>
  <conditionalFormatting sqref="I6:I7">
    <cfRule type="expression" dxfId="352" priority="716">
      <formula>$F$12&gt;$J$5</formula>
    </cfRule>
    <cfRule type="expression" dxfId="351" priority="717">
      <formula>$F$12&gt;#REF!</formula>
    </cfRule>
  </conditionalFormatting>
  <conditionalFormatting sqref="B22">
    <cfRule type="notContainsBlanks" dxfId="350" priority="8">
      <formula>LEN(TRIM(B22))&gt;0</formula>
    </cfRule>
  </conditionalFormatting>
  <conditionalFormatting sqref="B34:B35">
    <cfRule type="notContainsBlanks" dxfId="349" priority="6">
      <formula>LEN(TRIM(B34))&gt;0</formula>
    </cfRule>
  </conditionalFormatting>
  <conditionalFormatting sqref="F36">
    <cfRule type="expression" dxfId="348" priority="7">
      <formula>$F$32&gt;#REF!</formula>
    </cfRule>
  </conditionalFormatting>
  <printOptions horizontalCentered="1"/>
  <pageMargins left="0.51181102362204722" right="0.11811023622047245" top="0.35433070866141736" bottom="0.35433070866141736" header="0.31496062992125984" footer="0.11811023622047245"/>
  <pageSetup paperSize="9" scale="65" orientation="portrait" r:id="rId1"/>
  <headerFooter scaleWithDoc="0">
    <oddFooter>&amp;R&amp;K00-043R5超高層ZEH-M_ver.1</oddFooter>
  </headerFooter>
  <ignoredErrors>
    <ignoredError sqref="B15 B20 B25 B29 B33" numberStoredAsText="1"/>
  </ignoredErrors>
  <extLst>
    <ext xmlns:x14="http://schemas.microsoft.com/office/spreadsheetml/2009/9/main" uri="{78C0D931-6437-407d-A8EE-F0AAD7539E65}">
      <x14:conditionalFormattings>
        <x14:conditionalFormatting xmlns:xm="http://schemas.microsoft.com/office/excel/2006/main">
          <x14:cfRule type="expression" priority="16" id="{C8979704-8C7F-488B-B34F-C9174376E2B8}">
            <xm:f>入力シート!$F$13="単年度事業"</xm:f>
            <x14:dxf>
              <fill>
                <patternFill>
                  <bgColor theme="0" tint="-0.499984740745262"/>
                </patternFill>
              </fill>
            </x14:dxf>
          </x14:cfRule>
          <xm:sqref>B21:F21 B23:F24</xm:sqref>
        </x14:conditionalFormatting>
        <x14:conditionalFormatting xmlns:xm="http://schemas.microsoft.com/office/excel/2006/main">
          <x14:cfRule type="expression" priority="12" id="{B69E0A38-EC06-4174-822C-071163F11BF2}">
            <xm:f>入力シート!$F$13="2年度事業（1年目）"</xm:f>
            <x14:dxf>
              <fill>
                <patternFill>
                  <bgColor theme="0" tint="-0.499984740745262"/>
                </patternFill>
              </fill>
            </x14:dxf>
          </x14:cfRule>
          <x14:cfRule type="expression" priority="15" id="{19BBB6DA-FAAE-4C1A-848E-AABE4BB0F5DC}">
            <xm:f>入力シート!$F$13="単年度事業"</xm:f>
            <x14:dxf>
              <fill>
                <patternFill>
                  <bgColor theme="0" tint="-0.499984740745262"/>
                </patternFill>
              </fill>
            </x14:dxf>
          </x14:cfRule>
          <xm:sqref>B26:F28</xm:sqref>
        </x14:conditionalFormatting>
        <x14:conditionalFormatting xmlns:xm="http://schemas.microsoft.com/office/excel/2006/main">
          <x14:cfRule type="expression" priority="10" id="{A8EB29C5-96B5-42A2-84C9-1BC153CB0C2B}">
            <xm:f>入力シート!$F$13="3年度事業（1年目）"</xm:f>
            <x14:dxf>
              <fill>
                <patternFill>
                  <bgColor theme="0" tint="-0.499984740745262"/>
                </patternFill>
              </fill>
            </x14:dxf>
          </x14:cfRule>
          <x14:cfRule type="expression" priority="11" id="{FDDE92BE-7023-4310-BD5D-CC7A30C5B803}">
            <xm:f>入力シート!$F$13="2年度事業（1年目）"</xm:f>
            <x14:dxf>
              <fill>
                <patternFill>
                  <bgColor theme="0" tint="-0.499984740745262"/>
                </patternFill>
              </fill>
            </x14:dxf>
          </x14:cfRule>
          <x14:cfRule type="expression" priority="14" id="{6FAC58D5-21A1-466B-AC36-0AF6B1444CED}">
            <xm:f>入力シート!$F$13="単年度事業"</xm:f>
            <x14:dxf>
              <fill>
                <patternFill>
                  <bgColor theme="0" tint="-0.499984740745262"/>
                </patternFill>
              </fill>
            </x14:dxf>
          </x14:cfRule>
          <xm:sqref>B30:F32</xm:sqref>
        </x14:conditionalFormatting>
        <x14:conditionalFormatting xmlns:xm="http://schemas.microsoft.com/office/excel/2006/main">
          <x14:cfRule type="expression" priority="1" id="{63CB8EAC-65E9-4BC4-9A43-1AF2BDF04351}">
            <xm:f>入力シート!$F$13="4年度事業（1年目）"</xm:f>
            <x14:dxf>
              <fill>
                <patternFill>
                  <bgColor theme="0" tint="-0.499984740745262"/>
                </patternFill>
              </fill>
            </x14:dxf>
          </x14:cfRule>
          <x14:cfRule type="expression" priority="3" id="{ABA09DB9-AA62-4D98-85DE-F973AC7F541A}">
            <xm:f>入力シート!$F$13="3年度事業（1年目）"</xm:f>
            <x14:dxf>
              <fill>
                <patternFill>
                  <bgColor theme="0" tint="-0.499984740745262"/>
                </patternFill>
              </fill>
            </x14:dxf>
          </x14:cfRule>
          <x14:cfRule type="expression" priority="4" id="{421D5FDE-D3B9-4587-8CE8-077433AC01A1}">
            <xm:f>入力シート!$F$13="2年度事業（1年目）"</xm:f>
            <x14:dxf>
              <fill>
                <patternFill>
                  <bgColor theme="0" tint="-0.499984740745262"/>
                </patternFill>
              </fill>
            </x14:dxf>
          </x14:cfRule>
          <x14:cfRule type="expression" priority="5" id="{18AD4632-E206-41F9-9B15-72179A854486}">
            <xm:f>入力シート!$F$13="単年度事業"</xm:f>
            <x14:dxf>
              <fill>
                <patternFill>
                  <bgColor theme="0" tint="-0.499984740745262"/>
                </patternFill>
              </fill>
            </x14:dxf>
          </x14:cfRule>
          <xm:sqref>B34:F36</xm:sqref>
        </x14:conditionalFormatting>
        <x14:conditionalFormatting xmlns:xm="http://schemas.microsoft.com/office/excel/2006/main">
          <x14:cfRule type="expression" priority="2" id="{289FEB80-DEFD-4041-A442-BF9F6DAFE43C}">
            <xm:f>入力シート!$F$13="単年度事業"</xm:f>
            <x14:dxf>
              <fill>
                <patternFill>
                  <bgColor theme="0" tint="-0.499984740745262"/>
                </patternFill>
              </fill>
            </x14:dxf>
          </x14:cfRule>
          <xm:sqref>B22:F22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入力シート</vt:lpstr>
      <vt:lpstr>申請書類リスト</vt:lpstr>
      <vt:lpstr>定型様式1_交付申請書</vt:lpstr>
      <vt:lpstr>誓約書</vt:lpstr>
      <vt:lpstr>1.申請者の詳細</vt:lpstr>
      <vt:lpstr>2.全体概要</vt:lpstr>
      <vt:lpstr>3.補助事業概要図</vt:lpstr>
      <vt:lpstr>4.住戸情報入力</vt:lpstr>
      <vt:lpstr>5.補助対象経費総括表（まとめ）</vt:lpstr>
      <vt:lpstr>6-1.補助対象経費総括表（1年目） </vt:lpstr>
      <vt:lpstr>6-2.補助対象経費総括表（2年目）</vt:lpstr>
      <vt:lpstr>6-3.補助対象経費総括表（3年目）</vt:lpstr>
      <vt:lpstr>6-4.補助対象経費総括表（4年目）</vt:lpstr>
      <vt:lpstr>6-5.補助対象経費総括表（5年目）</vt:lpstr>
      <vt:lpstr>7.共用部定額単価算出シート</vt:lpstr>
      <vt:lpstr>8.共用部空調設備費用算出シート</vt:lpstr>
      <vt:lpstr>9.費用明細書（共用部）</vt:lpstr>
      <vt:lpstr>10.蓄電システム補助対象経費算出シート（共用部）</vt:lpstr>
      <vt:lpstr>11.MEMS補助対象経費算出シート </vt:lpstr>
      <vt:lpstr>12.パネルラジエーター設備費用算出シート</vt:lpstr>
      <vt:lpstr>13.工程表</vt:lpstr>
      <vt:lpstr>個人情報の取得と利用について</vt:lpstr>
      <vt:lpstr>'1.申請者の詳細'!Print_Area</vt:lpstr>
      <vt:lpstr>'10.蓄電システム補助対象経費算出シート（共用部）'!Print_Area</vt:lpstr>
      <vt:lpstr>'11.MEMS補助対象経費算出シート '!Print_Area</vt:lpstr>
      <vt:lpstr>'12.パネルラジエーター設備費用算出シート'!Print_Area</vt:lpstr>
      <vt:lpstr>'13.工程表'!Print_Area</vt:lpstr>
      <vt:lpstr>'2.全体概要'!Print_Area</vt:lpstr>
      <vt:lpstr>'3.補助事業概要図'!Print_Area</vt:lpstr>
      <vt:lpstr>'4.住戸情報入力'!Print_Area</vt:lpstr>
      <vt:lpstr>'5.補助対象経費総括表（まとめ）'!Print_Area</vt:lpstr>
      <vt:lpstr>'6-1.補助対象経費総括表（1年目） '!Print_Area</vt:lpstr>
      <vt:lpstr>'6-2.補助対象経費総括表（2年目）'!Print_Area</vt:lpstr>
      <vt:lpstr>'6-3.補助対象経費総括表（3年目）'!Print_Area</vt:lpstr>
      <vt:lpstr>'6-4.補助対象経費総括表（4年目）'!Print_Area</vt:lpstr>
      <vt:lpstr>'6-5.補助対象経費総括表（5年目）'!Print_Area</vt:lpstr>
      <vt:lpstr>'7.共用部定額単価算出シート'!Print_Area</vt:lpstr>
      <vt:lpstr>'8.共用部空調設備費用算出シート'!Print_Area</vt:lpstr>
      <vt:lpstr>'9.費用明細書（共用部）'!Print_Area</vt:lpstr>
      <vt:lpstr>個人情報の取得と利用について!Print_Area</vt:lpstr>
      <vt:lpstr>申請書類リスト!Print_Area</vt:lpstr>
      <vt:lpstr>誓約書!Print_Area</vt:lpstr>
      <vt:lpstr>定型様式1_交付申請書!Print_Area</vt:lpstr>
      <vt:lpstr>入力シート!Print_Area</vt:lpstr>
      <vt:lpstr>'4.住戸情報入力'!Print_Titles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2023-05-11T00:57:31Z</cp:lastPrinted>
  <dcterms:created xsi:type="dcterms:W3CDTF">2020-04-30T03:53:05Z</dcterms:created>
  <dcterms:modified xsi:type="dcterms:W3CDTF">2023-05-12T01:45:46Z</dcterms:modified>
</cp:coreProperties>
</file>